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tables/table1.xml" ContentType="application/vnd.openxmlformats-officedocument.spreadsheetml.table+xml"/>
  <Override PartName="/xl/comments6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7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vodafone.sharepoint.com/sites/InfrastructureDelivery462/Shared Documents/01 Site Information/05 Network Capacity Management/Crown Data and Archive/"/>
    </mc:Choice>
  </mc:AlternateContent>
  <xr:revisionPtr revIDLastSave="0" documentId="8_{7D6EEA06-79A7-494D-BF32-8C6C25A71594}" xr6:coauthVersionLast="47" xr6:coauthVersionMax="47" xr10:uidLastSave="{00000000-0000-0000-0000-000000000000}"/>
  <bookViews>
    <workbookView xWindow="28680" yWindow="-120" windowWidth="29040" windowHeight="17520" firstSheet="6" activeTab="6" xr2:uid="{00000000-000D-0000-FFFF-FFFF00000000}"/>
  </bookViews>
  <sheets>
    <sheet name="Cover" sheetId="5" r:id="rId1"/>
    <sheet name="Site check" sheetId="8" r:id="rId2"/>
    <sheet name="SYS Allocations" sheetId="6" r:id="rId3"/>
    <sheet name="All" sheetId="9" r:id="rId4"/>
    <sheet name="DC Dist Allocations" sheetId="7" r:id="rId5"/>
    <sheet name="Site check - Dual" sheetId="14" r:id="rId6"/>
    <sheet name="Single_Check" sheetId="18" r:id="rId7"/>
    <sheet name="Space" sheetId="10" r:id="rId8"/>
    <sheet name="Issue Log" sheetId="12" r:id="rId9"/>
    <sheet name="Data" sheetId="11" r:id="rId10"/>
    <sheet name="Rectifier_Lookup" sheetId="15" r:id="rId11"/>
    <sheet name="Battery_Lookup_10%" sheetId="16" r:id="rId12"/>
    <sheet name="Battery_Lookup_20%" sheetId="17" r:id="rId13"/>
    <sheet name="Sheet2" sheetId="13" r:id="rId14"/>
    <sheet name="Multiroom cooling" sheetId="19" r:id="rId15"/>
  </sheets>
  <externalReferences>
    <externalReference r:id="rId16"/>
    <externalReference r:id="rId17"/>
    <externalReference r:id="rId18"/>
    <externalReference r:id="rId19"/>
  </externalReferences>
  <definedNames>
    <definedName name="_xlnm._FilterDatabase" localSheetId="3" hidden="1">All!$A$7:$BA$269</definedName>
    <definedName name="_xlnm._FilterDatabase" localSheetId="0" hidden="1">Cover!$A$7:$R$271</definedName>
    <definedName name="_xlnm._FilterDatabase" localSheetId="9" hidden="1">Data!$A$1:$A$208</definedName>
    <definedName name="_xlnm._FilterDatabase" localSheetId="2" hidden="1">'SYS Allocations'!$A$7:$AK$270</definedName>
    <definedName name="rates_multiplier">[1]Summary!$E$3</definedName>
    <definedName name="Total_Allocated_Load_kW" localSheetId="11">#REF!</definedName>
    <definedName name="Total_Allocated_Load_kW" localSheetId="12">#REF!</definedName>
    <definedName name="Total_Allocated_Load_kW" localSheetId="10">#REF!</definedName>
    <definedName name="Total_Allocated_Load_kW" localSheetId="6">#REF!</definedName>
    <definedName name="Total_Allocated_Load_kW" localSheetId="5">#REF!</definedName>
    <definedName name="Total_Allocated_Load_kW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8" i="9" l="1"/>
  <c r="G14" i="14" l="1"/>
  <c r="D14" i="14"/>
  <c r="AN9" i="9"/>
  <c r="AN10" i="9"/>
  <c r="AN23" i="9" l="1"/>
  <c r="AN24" i="9"/>
  <c r="AN25" i="9"/>
  <c r="AN26" i="9"/>
  <c r="AN27" i="9"/>
  <c r="AN28" i="9"/>
  <c r="AN29" i="9"/>
  <c r="AN30" i="9"/>
  <c r="AN31" i="9"/>
  <c r="AN32" i="9"/>
  <c r="AN33" i="9"/>
  <c r="AN34" i="9"/>
  <c r="AN35" i="9"/>
  <c r="AN36" i="9"/>
  <c r="AN37" i="9"/>
  <c r="AN38" i="9"/>
  <c r="AN39" i="9"/>
  <c r="AN40" i="9"/>
  <c r="AN41" i="9"/>
  <c r="AN42" i="9"/>
  <c r="AN43" i="9"/>
  <c r="AN44" i="9"/>
  <c r="AN45" i="9"/>
  <c r="AN46" i="9"/>
  <c r="AN47" i="9"/>
  <c r="AN48" i="9"/>
  <c r="AN49" i="9"/>
  <c r="AN50" i="9"/>
  <c r="AN51" i="9"/>
  <c r="AN52" i="9"/>
  <c r="AN53" i="9"/>
  <c r="AN54" i="9"/>
  <c r="AN55" i="9"/>
  <c r="AN56" i="9"/>
  <c r="AN57" i="9"/>
  <c r="AN58" i="9"/>
  <c r="AN59" i="9"/>
  <c r="AN60" i="9"/>
  <c r="AN61" i="9"/>
  <c r="AN62" i="9"/>
  <c r="AN63" i="9"/>
  <c r="AN64" i="9"/>
  <c r="AN65" i="9"/>
  <c r="AN66" i="9"/>
  <c r="AN67" i="9"/>
  <c r="AN68" i="9"/>
  <c r="AN69" i="9"/>
  <c r="AN70" i="9"/>
  <c r="AN71" i="9"/>
  <c r="AN72" i="9"/>
  <c r="AN73" i="9"/>
  <c r="AN74" i="9"/>
  <c r="AN75" i="9"/>
  <c r="AN76" i="9"/>
  <c r="AN77" i="9"/>
  <c r="AN78" i="9"/>
  <c r="AN79" i="9"/>
  <c r="AN80" i="9"/>
  <c r="AN81" i="9"/>
  <c r="AN82" i="9"/>
  <c r="AN83" i="9"/>
  <c r="AN84" i="9"/>
  <c r="AN85" i="9"/>
  <c r="AN86" i="9"/>
  <c r="AN87" i="9"/>
  <c r="AN88" i="9"/>
  <c r="AN89" i="9"/>
  <c r="AN90" i="9"/>
  <c r="AN91" i="9"/>
  <c r="AN92" i="9"/>
  <c r="AN93" i="9"/>
  <c r="AN94" i="9"/>
  <c r="AN95" i="9"/>
  <c r="AN96" i="9"/>
  <c r="AN97" i="9"/>
  <c r="AN98" i="9"/>
  <c r="AN99" i="9"/>
  <c r="AN100" i="9"/>
  <c r="AN101" i="9"/>
  <c r="AN102" i="9"/>
  <c r="AN103" i="9"/>
  <c r="AN104" i="9"/>
  <c r="AN105" i="9"/>
  <c r="AN106" i="9"/>
  <c r="AN107" i="9"/>
  <c r="AN108" i="9"/>
  <c r="AN109" i="9"/>
  <c r="AN110" i="9"/>
  <c r="AN111" i="9"/>
  <c r="AN112" i="9"/>
  <c r="AN113" i="9"/>
  <c r="AN114" i="9"/>
  <c r="AN115" i="9"/>
  <c r="AN116" i="9"/>
  <c r="AN117" i="9"/>
  <c r="AN118" i="9"/>
  <c r="AN119" i="9"/>
  <c r="AN120" i="9"/>
  <c r="AN121" i="9"/>
  <c r="AN122" i="9"/>
  <c r="AN123" i="9"/>
  <c r="AN124" i="9"/>
  <c r="AN125" i="9"/>
  <c r="AN126" i="9"/>
  <c r="AN127" i="9"/>
  <c r="AN128" i="9"/>
  <c r="AN129" i="9"/>
  <c r="AN130" i="9"/>
  <c r="AN131" i="9"/>
  <c r="AN132" i="9"/>
  <c r="AN133" i="9"/>
  <c r="AN134" i="9"/>
  <c r="AN135" i="9"/>
  <c r="AN136" i="9"/>
  <c r="AN137" i="9"/>
  <c r="AN138" i="9"/>
  <c r="AN139" i="9"/>
  <c r="AN140" i="9"/>
  <c r="AN141" i="9"/>
  <c r="AN142" i="9"/>
  <c r="AN143" i="9"/>
  <c r="AN144" i="9"/>
  <c r="AN145" i="9"/>
  <c r="AN146" i="9"/>
  <c r="AN147" i="9"/>
  <c r="AN148" i="9"/>
  <c r="AN149" i="9"/>
  <c r="AN150" i="9"/>
  <c r="AN151" i="9"/>
  <c r="AN152" i="9"/>
  <c r="AN153" i="9"/>
  <c r="AN154" i="9"/>
  <c r="AN155" i="9"/>
  <c r="AN156" i="9"/>
  <c r="AN157" i="9"/>
  <c r="AN158" i="9"/>
  <c r="AN159" i="9"/>
  <c r="AN160" i="9"/>
  <c r="AN161" i="9"/>
  <c r="AN162" i="9"/>
  <c r="AN163" i="9"/>
  <c r="AN164" i="9"/>
  <c r="AN165" i="9"/>
  <c r="AN166" i="9"/>
  <c r="AN167" i="9"/>
  <c r="AN168" i="9"/>
  <c r="AN169" i="9"/>
  <c r="AN170" i="9"/>
  <c r="AN171" i="9"/>
  <c r="AN172" i="9"/>
  <c r="AN173" i="9"/>
  <c r="AN174" i="9"/>
  <c r="AN175" i="9"/>
  <c r="AN176" i="9"/>
  <c r="AN177" i="9"/>
  <c r="AN178" i="9"/>
  <c r="AN179" i="9"/>
  <c r="AN180" i="9"/>
  <c r="AN181" i="9"/>
  <c r="AN182" i="9"/>
  <c r="AN183" i="9"/>
  <c r="AN184" i="9"/>
  <c r="AN185" i="9"/>
  <c r="AN186" i="9"/>
  <c r="AN187" i="9"/>
  <c r="AN188" i="9"/>
  <c r="AN189" i="9"/>
  <c r="AN190" i="9"/>
  <c r="AN191" i="9"/>
  <c r="AN192" i="9"/>
  <c r="AN193" i="9"/>
  <c r="AN194" i="9"/>
  <c r="AN195" i="9"/>
  <c r="AN196" i="9"/>
  <c r="AN197" i="9"/>
  <c r="AN198" i="9"/>
  <c r="AN199" i="9"/>
  <c r="AN200" i="9"/>
  <c r="AN201" i="9"/>
  <c r="AN202" i="9"/>
  <c r="AN203" i="9"/>
  <c r="AN204" i="9"/>
  <c r="AN205" i="9"/>
  <c r="AN206" i="9"/>
  <c r="AN207" i="9"/>
  <c r="AN208" i="9"/>
  <c r="AN209" i="9"/>
  <c r="AN210" i="9"/>
  <c r="AN211" i="9"/>
  <c r="AN212" i="9"/>
  <c r="AN213" i="9"/>
  <c r="AN214" i="9"/>
  <c r="AN215" i="9"/>
  <c r="AN216" i="9"/>
  <c r="AN217" i="9"/>
  <c r="AN218" i="9"/>
  <c r="AN219" i="9"/>
  <c r="AN220" i="9"/>
  <c r="AN221" i="9"/>
  <c r="AN222" i="9"/>
  <c r="AN223" i="9"/>
  <c r="AN224" i="9"/>
  <c r="AN225" i="9"/>
  <c r="AN226" i="9"/>
  <c r="AN227" i="9"/>
  <c r="AN228" i="9"/>
  <c r="AN229" i="9"/>
  <c r="AN230" i="9"/>
  <c r="AN231" i="9"/>
  <c r="AN232" i="9"/>
  <c r="AN233" i="9"/>
  <c r="AN234" i="9"/>
  <c r="AN235" i="9"/>
  <c r="AN236" i="9"/>
  <c r="AN237" i="9"/>
  <c r="AN238" i="9"/>
  <c r="AN239" i="9"/>
  <c r="AN240" i="9"/>
  <c r="AN241" i="9"/>
  <c r="AN242" i="9"/>
  <c r="AN243" i="9"/>
  <c r="AN244" i="9"/>
  <c r="AN245" i="9"/>
  <c r="AN246" i="9"/>
  <c r="AN247" i="9"/>
  <c r="AN248" i="9"/>
  <c r="AN249" i="9"/>
  <c r="AN250" i="9"/>
  <c r="AN251" i="9"/>
  <c r="AN252" i="9"/>
  <c r="AN253" i="9"/>
  <c r="AN254" i="9"/>
  <c r="AN12" i="9"/>
  <c r="AN13" i="9"/>
  <c r="AN14" i="9"/>
  <c r="AN15" i="9"/>
  <c r="AN16" i="9"/>
  <c r="AN17" i="9"/>
  <c r="AN18" i="9"/>
  <c r="AN19" i="9"/>
  <c r="AN20" i="9"/>
  <c r="AN21" i="9"/>
  <c r="AN22" i="9"/>
  <c r="AN11" i="9"/>
  <c r="G2" i="6"/>
  <c r="AI221" i="9" l="1"/>
  <c r="AH221" i="9"/>
  <c r="AI172" i="9"/>
  <c r="AH172" i="9"/>
  <c r="AI12" i="9"/>
  <c r="AH12" i="9"/>
  <c r="BA16" i="9"/>
  <c r="BA17" i="9"/>
  <c r="BA18" i="9"/>
  <c r="BA19" i="9"/>
  <c r="BA20" i="9"/>
  <c r="BA21" i="9"/>
  <c r="BA22" i="9"/>
  <c r="BA23" i="9"/>
  <c r="BA24" i="9"/>
  <c r="BA25" i="9"/>
  <c r="BA26" i="9"/>
  <c r="BA27" i="9"/>
  <c r="BA28" i="9"/>
  <c r="BA29" i="9"/>
  <c r="BA30" i="9"/>
  <c r="BA31" i="9"/>
  <c r="BA32" i="9"/>
  <c r="BA33" i="9"/>
  <c r="BA34" i="9"/>
  <c r="BA35" i="9"/>
  <c r="BA36" i="9"/>
  <c r="BA37" i="9"/>
  <c r="BA38" i="9"/>
  <c r="BA39" i="9"/>
  <c r="BA40" i="9"/>
  <c r="BA41" i="9"/>
  <c r="BA42" i="9"/>
  <c r="BA43" i="9"/>
  <c r="BA44" i="9"/>
  <c r="BA45" i="9"/>
  <c r="BA46" i="9"/>
  <c r="BA47" i="9"/>
  <c r="BA48" i="9"/>
  <c r="BA49" i="9"/>
  <c r="BA50" i="9"/>
  <c r="BA51" i="9"/>
  <c r="BA52" i="9"/>
  <c r="BA53" i="9"/>
  <c r="BA54" i="9"/>
  <c r="BA55" i="9"/>
  <c r="BA56" i="9"/>
  <c r="BA57" i="9"/>
  <c r="BA58" i="9"/>
  <c r="BA59" i="9"/>
  <c r="BA60" i="9"/>
  <c r="BA61" i="9"/>
  <c r="BA62" i="9"/>
  <c r="BA63" i="9"/>
  <c r="BA64" i="9"/>
  <c r="BA65" i="9"/>
  <c r="BA66" i="9"/>
  <c r="BA67" i="9"/>
  <c r="BA68" i="9"/>
  <c r="BA69" i="9"/>
  <c r="BA70" i="9"/>
  <c r="BA71" i="9"/>
  <c r="BA72" i="9"/>
  <c r="BA73" i="9"/>
  <c r="BA74" i="9"/>
  <c r="BA75" i="9"/>
  <c r="BA76" i="9"/>
  <c r="BA77" i="9"/>
  <c r="BA78" i="9"/>
  <c r="BA79" i="9"/>
  <c r="BA80" i="9"/>
  <c r="BA81" i="9"/>
  <c r="BA82" i="9"/>
  <c r="BA83" i="9"/>
  <c r="BA84" i="9"/>
  <c r="BA85" i="9"/>
  <c r="BA86" i="9"/>
  <c r="BA87" i="9"/>
  <c r="BA88" i="9"/>
  <c r="BA89" i="9"/>
  <c r="BA90" i="9"/>
  <c r="BA91" i="9"/>
  <c r="BA92" i="9"/>
  <c r="BA93" i="9"/>
  <c r="BA94" i="9"/>
  <c r="BA95" i="9"/>
  <c r="BA96" i="9"/>
  <c r="BA97" i="9"/>
  <c r="BA98" i="9"/>
  <c r="BA99" i="9"/>
  <c r="BA100" i="9"/>
  <c r="BA101" i="9"/>
  <c r="BA102" i="9"/>
  <c r="BA103" i="9"/>
  <c r="BA104" i="9"/>
  <c r="BA105" i="9"/>
  <c r="BA106" i="9"/>
  <c r="BA107" i="9"/>
  <c r="BA108" i="9"/>
  <c r="BA109" i="9"/>
  <c r="BA110" i="9"/>
  <c r="BA111" i="9"/>
  <c r="BA112" i="9"/>
  <c r="BA113" i="9"/>
  <c r="BA114" i="9"/>
  <c r="BA115" i="9"/>
  <c r="BA116" i="9"/>
  <c r="BA117" i="9"/>
  <c r="BA118" i="9"/>
  <c r="BA119" i="9"/>
  <c r="BA120" i="9"/>
  <c r="BA121" i="9"/>
  <c r="BA122" i="9"/>
  <c r="BA123" i="9"/>
  <c r="BA124" i="9"/>
  <c r="BA125" i="9"/>
  <c r="BA126" i="9"/>
  <c r="BA127" i="9"/>
  <c r="BA128" i="9"/>
  <c r="BA129" i="9"/>
  <c r="BA130" i="9"/>
  <c r="BA131" i="9"/>
  <c r="BA132" i="9"/>
  <c r="BA133" i="9"/>
  <c r="BA134" i="9"/>
  <c r="BA135" i="9"/>
  <c r="BA136" i="9"/>
  <c r="BA137" i="9"/>
  <c r="BA138" i="9"/>
  <c r="BA139" i="9"/>
  <c r="BA140" i="9"/>
  <c r="BA141" i="9"/>
  <c r="BA142" i="9"/>
  <c r="BA143" i="9"/>
  <c r="BA144" i="9"/>
  <c r="BA145" i="9"/>
  <c r="BA146" i="9"/>
  <c r="BA147" i="9"/>
  <c r="BA148" i="9"/>
  <c r="BA149" i="9"/>
  <c r="BA150" i="9"/>
  <c r="BA151" i="9"/>
  <c r="BA152" i="9"/>
  <c r="BA153" i="9"/>
  <c r="BA154" i="9"/>
  <c r="BA155" i="9"/>
  <c r="BA156" i="9"/>
  <c r="BA157" i="9"/>
  <c r="BA158" i="9"/>
  <c r="BA159" i="9"/>
  <c r="BA160" i="9"/>
  <c r="BA161" i="9"/>
  <c r="BA162" i="9"/>
  <c r="BA163" i="9"/>
  <c r="BA164" i="9"/>
  <c r="BA165" i="9"/>
  <c r="BA166" i="9"/>
  <c r="BA167" i="9"/>
  <c r="BA168" i="9"/>
  <c r="BA169" i="9"/>
  <c r="BA170" i="9"/>
  <c r="BA171" i="9"/>
  <c r="BA172" i="9"/>
  <c r="BA173" i="9"/>
  <c r="AP173" i="9" s="1"/>
  <c r="BA174" i="9"/>
  <c r="BA175" i="9"/>
  <c r="BA176" i="9"/>
  <c r="BA177" i="9"/>
  <c r="BA178" i="9"/>
  <c r="BA179" i="9"/>
  <c r="BA180" i="9"/>
  <c r="BA181" i="9"/>
  <c r="BA182" i="9"/>
  <c r="BA183" i="9"/>
  <c r="BA184" i="9"/>
  <c r="BA185" i="9"/>
  <c r="BA186" i="9"/>
  <c r="BA187" i="9"/>
  <c r="BA188" i="9"/>
  <c r="BA189" i="9"/>
  <c r="BA190" i="9"/>
  <c r="BA191" i="9"/>
  <c r="BA192" i="9"/>
  <c r="BA193" i="9"/>
  <c r="BA194" i="9"/>
  <c r="BA195" i="9"/>
  <c r="BA196" i="9"/>
  <c r="BA197" i="9"/>
  <c r="BA198" i="9"/>
  <c r="BA199" i="9"/>
  <c r="BA200" i="9"/>
  <c r="BA201" i="9"/>
  <c r="BA202" i="9"/>
  <c r="BA203" i="9"/>
  <c r="BA204" i="9"/>
  <c r="BA205" i="9"/>
  <c r="BA206" i="9"/>
  <c r="BA207" i="9"/>
  <c r="BA208" i="9"/>
  <c r="BA209" i="9"/>
  <c r="BA210" i="9"/>
  <c r="BA211" i="9"/>
  <c r="BA212" i="9"/>
  <c r="BA213" i="9"/>
  <c r="BA214" i="9"/>
  <c r="BA215" i="9"/>
  <c r="BA216" i="9"/>
  <c r="BA217" i="9"/>
  <c r="BA218" i="9"/>
  <c r="BA219" i="9"/>
  <c r="BA220" i="9"/>
  <c r="BA221" i="9"/>
  <c r="BA222" i="9"/>
  <c r="BA223" i="9"/>
  <c r="BA224" i="9"/>
  <c r="BA225" i="9"/>
  <c r="BA226" i="9"/>
  <c r="BA227" i="9"/>
  <c r="BA228" i="9"/>
  <c r="BA229" i="9"/>
  <c r="BA230" i="9"/>
  <c r="BA231" i="9"/>
  <c r="BA232" i="9"/>
  <c r="BA233" i="9"/>
  <c r="BA234" i="9"/>
  <c r="BA235" i="9"/>
  <c r="BA236" i="9"/>
  <c r="BA237" i="9"/>
  <c r="BA238" i="9"/>
  <c r="BA239" i="9"/>
  <c r="BA240" i="9"/>
  <c r="BA241" i="9"/>
  <c r="BA242" i="9"/>
  <c r="BA243" i="9"/>
  <c r="BA244" i="9"/>
  <c r="BA245" i="9"/>
  <c r="BA246" i="9"/>
  <c r="BA247" i="9"/>
  <c r="BA248" i="9"/>
  <c r="BA249" i="9"/>
  <c r="BA250" i="9"/>
  <c r="BA251" i="9"/>
  <c r="BA252" i="9"/>
  <c r="BA253" i="9"/>
  <c r="BA254" i="9"/>
  <c r="BA13" i="9"/>
  <c r="AP13" i="9" s="1"/>
  <c r="BA14" i="9"/>
  <c r="BA15" i="9"/>
  <c r="B173" i="5"/>
  <c r="C173" i="5"/>
  <c r="C13" i="5"/>
  <c r="B13" i="5"/>
  <c r="AJ221" i="9" l="1"/>
  <c r="B109" i="5"/>
  <c r="B110" i="5"/>
  <c r="AI76" i="9" l="1"/>
  <c r="AH76" i="9"/>
  <c r="AP77" i="9"/>
  <c r="B77" i="5"/>
  <c r="C77" i="5"/>
  <c r="AX87" i="7" l="1"/>
  <c r="AA256" i="9"/>
  <c r="AA257" i="9"/>
  <c r="AA258" i="9"/>
  <c r="AA259" i="9"/>
  <c r="AA260" i="9"/>
  <c r="AA261" i="9"/>
  <c r="AA262" i="9"/>
  <c r="AA263" i="9"/>
  <c r="AA264" i="9"/>
  <c r="AA265" i="9"/>
  <c r="AA266" i="9"/>
  <c r="AA267" i="9"/>
  <c r="AA268" i="9"/>
  <c r="Q9" i="5"/>
  <c r="Q10" i="5"/>
  <c r="Q11" i="5"/>
  <c r="Q12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8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AU9" i="9"/>
  <c r="AU10" i="9"/>
  <c r="AU11" i="9"/>
  <c r="AU12" i="9"/>
  <c r="AU14" i="9"/>
  <c r="AU15" i="9"/>
  <c r="AU16" i="9"/>
  <c r="AU17" i="9"/>
  <c r="AU18" i="9"/>
  <c r="AU19" i="9"/>
  <c r="AU20" i="9"/>
  <c r="AU21" i="9"/>
  <c r="AU22" i="9"/>
  <c r="AU23" i="9"/>
  <c r="AU24" i="9"/>
  <c r="AU25" i="9"/>
  <c r="AU26" i="9"/>
  <c r="AU27" i="9"/>
  <c r="AU28" i="9"/>
  <c r="AU29" i="9"/>
  <c r="AU30" i="9"/>
  <c r="AU31" i="9"/>
  <c r="AU32" i="9"/>
  <c r="AU33" i="9"/>
  <c r="AU34" i="9"/>
  <c r="AU35" i="9"/>
  <c r="AU36" i="9"/>
  <c r="AU37" i="9"/>
  <c r="AU38" i="9"/>
  <c r="AU39" i="9"/>
  <c r="AU40" i="9"/>
  <c r="AU41" i="9"/>
  <c r="AU42" i="9"/>
  <c r="AU43" i="9"/>
  <c r="AU44" i="9"/>
  <c r="AU45" i="9"/>
  <c r="AU46" i="9"/>
  <c r="AU47" i="9"/>
  <c r="AU48" i="9"/>
  <c r="AU49" i="9"/>
  <c r="AU50" i="9"/>
  <c r="AU51" i="9"/>
  <c r="AU52" i="9"/>
  <c r="AU53" i="9"/>
  <c r="AU54" i="9"/>
  <c r="AU55" i="9"/>
  <c r="AU56" i="9"/>
  <c r="AU57" i="9"/>
  <c r="AU58" i="9"/>
  <c r="AU59" i="9"/>
  <c r="AU60" i="9"/>
  <c r="AU61" i="9"/>
  <c r="AU62" i="9"/>
  <c r="AU63" i="9"/>
  <c r="AU64" i="9"/>
  <c r="AU65" i="9"/>
  <c r="AU66" i="9"/>
  <c r="AU67" i="9"/>
  <c r="AU68" i="9"/>
  <c r="AU69" i="9"/>
  <c r="AU70" i="9"/>
  <c r="AU71" i="9"/>
  <c r="AU72" i="9"/>
  <c r="AU73" i="9"/>
  <c r="AU74" i="9"/>
  <c r="AU75" i="9"/>
  <c r="AU76" i="9"/>
  <c r="AU78" i="9"/>
  <c r="AU79" i="9"/>
  <c r="AU80" i="9"/>
  <c r="AU81" i="9"/>
  <c r="AU82" i="9"/>
  <c r="AU83" i="9"/>
  <c r="AU84" i="9"/>
  <c r="AU85" i="9"/>
  <c r="AU86" i="9"/>
  <c r="AU87" i="9"/>
  <c r="AU88" i="9"/>
  <c r="AU89" i="9"/>
  <c r="AU90" i="9"/>
  <c r="AU91" i="9"/>
  <c r="AU92" i="9"/>
  <c r="AU93" i="9"/>
  <c r="AU94" i="9"/>
  <c r="AU95" i="9"/>
  <c r="AU96" i="9"/>
  <c r="AU97" i="9"/>
  <c r="AU98" i="9"/>
  <c r="AU99" i="9"/>
  <c r="AU100" i="9"/>
  <c r="AU101" i="9"/>
  <c r="AU102" i="9"/>
  <c r="AU103" i="9"/>
  <c r="AU104" i="9"/>
  <c r="AU105" i="9"/>
  <c r="AU106" i="9"/>
  <c r="AU107" i="9"/>
  <c r="AU108" i="9"/>
  <c r="AU109" i="9"/>
  <c r="AU110" i="9"/>
  <c r="AU111" i="9"/>
  <c r="AU112" i="9"/>
  <c r="AU113" i="9"/>
  <c r="AU114" i="9"/>
  <c r="AU115" i="9"/>
  <c r="AU116" i="9"/>
  <c r="AU117" i="9"/>
  <c r="AU118" i="9"/>
  <c r="AU119" i="9"/>
  <c r="AU120" i="9"/>
  <c r="AU121" i="9"/>
  <c r="AU122" i="9"/>
  <c r="AU123" i="9"/>
  <c r="AU124" i="9"/>
  <c r="AU125" i="9"/>
  <c r="AU126" i="9"/>
  <c r="AU127" i="9"/>
  <c r="AU128" i="9"/>
  <c r="AU129" i="9"/>
  <c r="AU130" i="9"/>
  <c r="AU131" i="9"/>
  <c r="AU132" i="9"/>
  <c r="AU133" i="9"/>
  <c r="AU134" i="9"/>
  <c r="AU135" i="9"/>
  <c r="AU136" i="9"/>
  <c r="AU137" i="9"/>
  <c r="AU138" i="9"/>
  <c r="AU139" i="9"/>
  <c r="AU140" i="9"/>
  <c r="AU141" i="9"/>
  <c r="AU142" i="9"/>
  <c r="AU143" i="9"/>
  <c r="AU144" i="9"/>
  <c r="AU145" i="9"/>
  <c r="AU146" i="9"/>
  <c r="AU147" i="9"/>
  <c r="AU148" i="9"/>
  <c r="AU149" i="9"/>
  <c r="AU150" i="9"/>
  <c r="AU151" i="9"/>
  <c r="AU152" i="9"/>
  <c r="AU153" i="9"/>
  <c r="AU154" i="9"/>
  <c r="AU155" i="9"/>
  <c r="AU156" i="9"/>
  <c r="AU157" i="9"/>
  <c r="AU158" i="9"/>
  <c r="AU159" i="9"/>
  <c r="AU160" i="9"/>
  <c r="AU161" i="9"/>
  <c r="AU162" i="9"/>
  <c r="AU163" i="9"/>
  <c r="AU164" i="9"/>
  <c r="AU165" i="9"/>
  <c r="AU166" i="9"/>
  <c r="AU167" i="9"/>
  <c r="AU168" i="9"/>
  <c r="AU169" i="9"/>
  <c r="AU170" i="9"/>
  <c r="AU171" i="9"/>
  <c r="AU172" i="9"/>
  <c r="AU174" i="9"/>
  <c r="AU175" i="9"/>
  <c r="AU176" i="9"/>
  <c r="AU177" i="9"/>
  <c r="AU178" i="9"/>
  <c r="AU179" i="9"/>
  <c r="AU180" i="9"/>
  <c r="AU181" i="9"/>
  <c r="AU182" i="9"/>
  <c r="AU183" i="9"/>
  <c r="AU184" i="9"/>
  <c r="AU185" i="9"/>
  <c r="AU186" i="9"/>
  <c r="AU187" i="9"/>
  <c r="AU188" i="9"/>
  <c r="AU189" i="9"/>
  <c r="AU190" i="9"/>
  <c r="AU191" i="9"/>
  <c r="AU192" i="9"/>
  <c r="AU193" i="9"/>
  <c r="AU194" i="9"/>
  <c r="AU195" i="9"/>
  <c r="AU196" i="9"/>
  <c r="AU197" i="9"/>
  <c r="AU198" i="9"/>
  <c r="AU199" i="9"/>
  <c r="AU200" i="9"/>
  <c r="AU201" i="9"/>
  <c r="AU202" i="9"/>
  <c r="AU203" i="9"/>
  <c r="AU204" i="9"/>
  <c r="AU205" i="9"/>
  <c r="AU206" i="9"/>
  <c r="AU207" i="9"/>
  <c r="AU208" i="9"/>
  <c r="AU209" i="9"/>
  <c r="AU210" i="9"/>
  <c r="AU211" i="9"/>
  <c r="AU212" i="9"/>
  <c r="AU213" i="9"/>
  <c r="AU214" i="9"/>
  <c r="AU215" i="9"/>
  <c r="AU216" i="9"/>
  <c r="AU217" i="9"/>
  <c r="AU218" i="9"/>
  <c r="AU219" i="9"/>
  <c r="AU220" i="9"/>
  <c r="AU221" i="9"/>
  <c r="AU222" i="9"/>
  <c r="AU223" i="9"/>
  <c r="AU224" i="9"/>
  <c r="AU225" i="9"/>
  <c r="AU226" i="9"/>
  <c r="AU227" i="9"/>
  <c r="AU228" i="9"/>
  <c r="AU229" i="9"/>
  <c r="AU230" i="9"/>
  <c r="AU231" i="9"/>
  <c r="AU232" i="9"/>
  <c r="AU233" i="9"/>
  <c r="AU234" i="9"/>
  <c r="AU235" i="9"/>
  <c r="AU236" i="9"/>
  <c r="AU237" i="9"/>
  <c r="AU238" i="9"/>
  <c r="AU239" i="9"/>
  <c r="AU240" i="9"/>
  <c r="AU241" i="9"/>
  <c r="AU242" i="9"/>
  <c r="AU243" i="9"/>
  <c r="AU244" i="9"/>
  <c r="AU245" i="9"/>
  <c r="AU246" i="9"/>
  <c r="AU247" i="9"/>
  <c r="AU248" i="9"/>
  <c r="AU249" i="9"/>
  <c r="AU250" i="9"/>
  <c r="AU251" i="9"/>
  <c r="AU252" i="9"/>
  <c r="AU253" i="9"/>
  <c r="AU254" i="9"/>
  <c r="AU255" i="9"/>
  <c r="AU256" i="9"/>
  <c r="AU257" i="9"/>
  <c r="AU258" i="9"/>
  <c r="AU259" i="9"/>
  <c r="AU260" i="9"/>
  <c r="AU261" i="9"/>
  <c r="AU262" i="9"/>
  <c r="AU263" i="9"/>
  <c r="AU264" i="9"/>
  <c r="AU265" i="9"/>
  <c r="AU266" i="9"/>
  <c r="AU267" i="9"/>
  <c r="AU268" i="9"/>
  <c r="AU8" i="9"/>
  <c r="C39" i="5" l="1"/>
  <c r="B40" i="5"/>
  <c r="AP40" i="9"/>
  <c r="B226" i="5"/>
  <c r="B234" i="5"/>
  <c r="B242" i="5"/>
  <c r="B250" i="5"/>
  <c r="AX389" i="7"/>
  <c r="AY389" i="7" s="1"/>
  <c r="AX390" i="7"/>
  <c r="AY390" i="7" s="1"/>
  <c r="B389" i="7"/>
  <c r="C389" i="7"/>
  <c r="E389" i="7"/>
  <c r="H389" i="7"/>
  <c r="M389" i="7"/>
  <c r="B390" i="7"/>
  <c r="C390" i="7"/>
  <c r="H390" i="7"/>
  <c r="K390" i="7"/>
  <c r="L390" i="7"/>
  <c r="B391" i="7"/>
  <c r="C391" i="7"/>
  <c r="E391" i="7"/>
  <c r="F391" i="7"/>
  <c r="G391" i="7"/>
  <c r="H391" i="7"/>
  <c r="I391" i="7"/>
  <c r="J391" i="7"/>
  <c r="K391" i="7"/>
  <c r="L391" i="7"/>
  <c r="M391" i="7"/>
  <c r="N391" i="7"/>
  <c r="O391" i="7"/>
  <c r="A389" i="7"/>
  <c r="A390" i="7"/>
  <c r="O390" i="7"/>
  <c r="N390" i="7"/>
  <c r="M390" i="7"/>
  <c r="J390" i="7"/>
  <c r="I390" i="7"/>
  <c r="G390" i="7"/>
  <c r="F390" i="7"/>
  <c r="E390" i="7"/>
  <c r="O389" i="7"/>
  <c r="N389" i="7"/>
  <c r="L389" i="7"/>
  <c r="K389" i="7"/>
  <c r="J389" i="7"/>
  <c r="I389" i="7"/>
  <c r="G389" i="7"/>
  <c r="F389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B121" i="7"/>
  <c r="B122" i="7"/>
  <c r="B123" i="7"/>
  <c r="E123" i="7"/>
  <c r="F123" i="7"/>
  <c r="G123" i="7"/>
  <c r="H123" i="7"/>
  <c r="I123" i="7"/>
  <c r="J123" i="7"/>
  <c r="K123" i="7"/>
  <c r="L123" i="7"/>
  <c r="M123" i="7"/>
  <c r="N123" i="7"/>
  <c r="O123" i="7"/>
  <c r="AP135" i="9"/>
  <c r="AP136" i="9"/>
  <c r="AH135" i="9"/>
  <c r="AI135" i="9"/>
  <c r="B135" i="5"/>
  <c r="C135" i="5"/>
  <c r="AX473" i="7"/>
  <c r="AY473" i="7" s="1"/>
  <c r="AX474" i="7"/>
  <c r="AY474" i="7" s="1"/>
  <c r="AX475" i="7"/>
  <c r="AY475" i="7" s="1"/>
  <c r="AX476" i="7"/>
  <c r="AY476" i="7" s="1"/>
  <c r="AX477" i="7"/>
  <c r="AY477" i="7" s="1"/>
  <c r="AX478" i="7"/>
  <c r="AY478" i="7" s="1"/>
  <c r="AX479" i="7"/>
  <c r="AY479" i="7" s="1"/>
  <c r="AX480" i="7"/>
  <c r="AY480" i="7" s="1"/>
  <c r="AX481" i="7"/>
  <c r="AY481" i="7" s="1"/>
  <c r="AX482" i="7"/>
  <c r="AY482" i="7" s="1"/>
  <c r="AX483" i="7"/>
  <c r="AY483" i="7" s="1"/>
  <c r="B483" i="7"/>
  <c r="B481" i="7"/>
  <c r="B482" i="7"/>
  <c r="B473" i="7"/>
  <c r="B474" i="7"/>
  <c r="B475" i="7"/>
  <c r="B476" i="7"/>
  <c r="B477" i="7"/>
  <c r="B478" i="7"/>
  <c r="B479" i="7"/>
  <c r="B480" i="7"/>
  <c r="C24" i="15"/>
  <c r="N39" i="5"/>
  <c r="O39" i="5"/>
  <c r="M39" i="5"/>
  <c r="AQ39" i="9"/>
  <c r="B39" i="5"/>
  <c r="C40" i="5"/>
  <c r="AQ38" i="9"/>
  <c r="AP39" i="9"/>
  <c r="AI37" i="9"/>
  <c r="AH37" i="9"/>
  <c r="AT269" i="9"/>
  <c r="AR269" i="9"/>
  <c r="AQ269" i="9"/>
  <c r="AT268" i="9"/>
  <c r="AR268" i="9"/>
  <c r="AQ268" i="9"/>
  <c r="AT267" i="9"/>
  <c r="AR267" i="9"/>
  <c r="AQ267" i="9"/>
  <c r="AT266" i="9"/>
  <c r="AR266" i="9"/>
  <c r="AQ266" i="9"/>
  <c r="AT265" i="9"/>
  <c r="AR265" i="9"/>
  <c r="AQ265" i="9"/>
  <c r="AT264" i="9"/>
  <c r="AR264" i="9"/>
  <c r="AQ264" i="9"/>
  <c r="AT263" i="9"/>
  <c r="AR263" i="9"/>
  <c r="AQ263" i="9"/>
  <c r="AT262" i="9"/>
  <c r="AR262" i="9"/>
  <c r="AQ262" i="9"/>
  <c r="AT261" i="9"/>
  <c r="AR261" i="9"/>
  <c r="AQ261" i="9"/>
  <c r="AT260" i="9"/>
  <c r="AR260" i="9"/>
  <c r="AQ260" i="9"/>
  <c r="AT259" i="9"/>
  <c r="AR259" i="9"/>
  <c r="AQ259" i="9"/>
  <c r="AT258" i="9"/>
  <c r="AR258" i="9"/>
  <c r="AQ258" i="9"/>
  <c r="AT257" i="9"/>
  <c r="AR257" i="9"/>
  <c r="AQ257" i="9"/>
  <c r="AT256" i="9"/>
  <c r="AR256" i="9"/>
  <c r="AQ256" i="9"/>
  <c r="AT255" i="9"/>
  <c r="AR255" i="9"/>
  <c r="AQ255" i="9"/>
  <c r="AT254" i="9"/>
  <c r="AR254" i="9"/>
  <c r="AQ254" i="9"/>
  <c r="AT253" i="9"/>
  <c r="AR253" i="9"/>
  <c r="AQ253" i="9"/>
  <c r="AT252" i="9"/>
  <c r="AR252" i="9"/>
  <c r="AQ252" i="9"/>
  <c r="AT251" i="9"/>
  <c r="AR251" i="9"/>
  <c r="AQ251" i="9"/>
  <c r="AT250" i="9"/>
  <c r="AR250" i="9"/>
  <c r="AQ250" i="9"/>
  <c r="AT249" i="9"/>
  <c r="AR249" i="9"/>
  <c r="AQ249" i="9"/>
  <c r="AT248" i="9"/>
  <c r="AR248" i="9"/>
  <c r="AQ248" i="9"/>
  <c r="AT247" i="9"/>
  <c r="AR247" i="9"/>
  <c r="AQ247" i="9"/>
  <c r="AT246" i="9"/>
  <c r="AR246" i="9"/>
  <c r="AQ246" i="9"/>
  <c r="AT245" i="9"/>
  <c r="AR245" i="9"/>
  <c r="AQ245" i="9"/>
  <c r="AT244" i="9"/>
  <c r="AR244" i="9"/>
  <c r="AQ244" i="9"/>
  <c r="AT243" i="9"/>
  <c r="AR243" i="9"/>
  <c r="AQ243" i="9"/>
  <c r="AT242" i="9"/>
  <c r="AR242" i="9"/>
  <c r="AQ242" i="9"/>
  <c r="AT241" i="9"/>
  <c r="AR241" i="9"/>
  <c r="AQ241" i="9"/>
  <c r="AT240" i="9"/>
  <c r="AR240" i="9"/>
  <c r="AQ240" i="9"/>
  <c r="AT239" i="9"/>
  <c r="AR239" i="9"/>
  <c r="AQ239" i="9"/>
  <c r="AT238" i="9"/>
  <c r="AR238" i="9"/>
  <c r="AQ238" i="9"/>
  <c r="AT237" i="9"/>
  <c r="AR237" i="9"/>
  <c r="AQ237" i="9"/>
  <c r="AT236" i="9"/>
  <c r="AR236" i="9"/>
  <c r="AQ236" i="9"/>
  <c r="AT235" i="9"/>
  <c r="AR235" i="9"/>
  <c r="AQ235" i="9"/>
  <c r="AT234" i="9"/>
  <c r="AR234" i="9"/>
  <c r="AQ234" i="9"/>
  <c r="AT233" i="9"/>
  <c r="AR233" i="9"/>
  <c r="AQ233" i="9"/>
  <c r="AT232" i="9"/>
  <c r="AR232" i="9"/>
  <c r="AQ232" i="9"/>
  <c r="AT231" i="9"/>
  <c r="AR231" i="9"/>
  <c r="AQ231" i="9"/>
  <c r="AT230" i="9"/>
  <c r="AR230" i="9"/>
  <c r="AQ230" i="9"/>
  <c r="AT229" i="9"/>
  <c r="AR229" i="9"/>
  <c r="AQ229" i="9"/>
  <c r="AT228" i="9"/>
  <c r="AR228" i="9"/>
  <c r="AQ228" i="9"/>
  <c r="AT227" i="9"/>
  <c r="AR227" i="9"/>
  <c r="AQ227" i="9"/>
  <c r="AT226" i="9"/>
  <c r="AR226" i="9"/>
  <c r="AQ226" i="9"/>
  <c r="AT225" i="9"/>
  <c r="AR225" i="9"/>
  <c r="AQ225" i="9"/>
  <c r="AT224" i="9"/>
  <c r="AR224" i="9"/>
  <c r="AQ224" i="9"/>
  <c r="AT223" i="9"/>
  <c r="AR223" i="9"/>
  <c r="AQ223" i="9"/>
  <c r="AT222" i="9"/>
  <c r="AR222" i="9"/>
  <c r="AQ222" i="9"/>
  <c r="AT221" i="9"/>
  <c r="AR221" i="9"/>
  <c r="AQ221" i="9"/>
  <c r="AT220" i="9"/>
  <c r="AR220" i="9"/>
  <c r="AQ220" i="9"/>
  <c r="AT219" i="9"/>
  <c r="AR219" i="9"/>
  <c r="AQ219" i="9"/>
  <c r="AT218" i="9"/>
  <c r="AR218" i="9"/>
  <c r="AQ218" i="9"/>
  <c r="AT217" i="9"/>
  <c r="AR217" i="9"/>
  <c r="AQ217" i="9"/>
  <c r="AT216" i="9"/>
  <c r="AR216" i="9"/>
  <c r="AQ216" i="9"/>
  <c r="AT215" i="9"/>
  <c r="AR215" i="9"/>
  <c r="AQ215" i="9"/>
  <c r="AT214" i="9"/>
  <c r="AR214" i="9"/>
  <c r="AQ214" i="9"/>
  <c r="AT213" i="9"/>
  <c r="AR213" i="9"/>
  <c r="AQ213" i="9"/>
  <c r="AT212" i="9"/>
  <c r="AR212" i="9"/>
  <c r="AQ212" i="9"/>
  <c r="AT211" i="9"/>
  <c r="AR211" i="9"/>
  <c r="AQ211" i="9"/>
  <c r="AT210" i="9"/>
  <c r="AR210" i="9"/>
  <c r="AQ210" i="9"/>
  <c r="AT209" i="9"/>
  <c r="AR209" i="9"/>
  <c r="AQ209" i="9"/>
  <c r="AT208" i="9"/>
  <c r="AR208" i="9"/>
  <c r="AQ208" i="9"/>
  <c r="AT207" i="9"/>
  <c r="AR207" i="9"/>
  <c r="AQ207" i="9"/>
  <c r="AT206" i="9"/>
  <c r="AR206" i="9"/>
  <c r="AQ206" i="9"/>
  <c r="AT205" i="9"/>
  <c r="AR205" i="9"/>
  <c r="AQ205" i="9"/>
  <c r="AT204" i="9"/>
  <c r="AR204" i="9"/>
  <c r="AQ204" i="9"/>
  <c r="AT203" i="9"/>
  <c r="AR203" i="9"/>
  <c r="AQ203" i="9"/>
  <c r="AT202" i="9"/>
  <c r="AR202" i="9"/>
  <c r="AQ202" i="9"/>
  <c r="AT201" i="9"/>
  <c r="AR201" i="9"/>
  <c r="AQ201" i="9"/>
  <c r="AT200" i="9"/>
  <c r="AR200" i="9"/>
  <c r="AQ200" i="9"/>
  <c r="AT199" i="9"/>
  <c r="AR199" i="9"/>
  <c r="AQ199" i="9"/>
  <c r="AT198" i="9"/>
  <c r="AR198" i="9"/>
  <c r="AQ198" i="9"/>
  <c r="AT197" i="9"/>
  <c r="AR197" i="9"/>
  <c r="AQ197" i="9"/>
  <c r="AT196" i="9"/>
  <c r="AR196" i="9"/>
  <c r="AQ196" i="9"/>
  <c r="AT195" i="9"/>
  <c r="AR195" i="9"/>
  <c r="AQ195" i="9"/>
  <c r="AT194" i="9"/>
  <c r="AR194" i="9"/>
  <c r="AQ194" i="9"/>
  <c r="AT193" i="9"/>
  <c r="AR193" i="9"/>
  <c r="AQ193" i="9"/>
  <c r="AT192" i="9"/>
  <c r="AR192" i="9"/>
  <c r="AQ192" i="9"/>
  <c r="AT191" i="9"/>
  <c r="AR191" i="9"/>
  <c r="AQ191" i="9"/>
  <c r="AT190" i="9"/>
  <c r="AR190" i="9"/>
  <c r="AQ190" i="9"/>
  <c r="AT189" i="9"/>
  <c r="AR189" i="9"/>
  <c r="AQ189" i="9"/>
  <c r="AT188" i="9"/>
  <c r="AR188" i="9"/>
  <c r="AQ188" i="9"/>
  <c r="AT187" i="9"/>
  <c r="AR187" i="9"/>
  <c r="AQ187" i="9"/>
  <c r="AT186" i="9"/>
  <c r="AR186" i="9"/>
  <c r="AQ186" i="9"/>
  <c r="AT185" i="9"/>
  <c r="AR185" i="9"/>
  <c r="AQ185" i="9"/>
  <c r="AT184" i="9"/>
  <c r="AR184" i="9"/>
  <c r="AQ184" i="9"/>
  <c r="AT183" i="9"/>
  <c r="AR183" i="9"/>
  <c r="AQ183" i="9"/>
  <c r="AT182" i="9"/>
  <c r="AR182" i="9"/>
  <c r="AQ182" i="9"/>
  <c r="AT181" i="9"/>
  <c r="AR181" i="9"/>
  <c r="AQ181" i="9"/>
  <c r="AT180" i="9"/>
  <c r="AR180" i="9"/>
  <c r="AQ180" i="9"/>
  <c r="AT179" i="9"/>
  <c r="AR179" i="9"/>
  <c r="AQ179" i="9"/>
  <c r="AT178" i="9"/>
  <c r="AR178" i="9"/>
  <c r="AQ178" i="9"/>
  <c r="AT177" i="9"/>
  <c r="AR177" i="9"/>
  <c r="AQ177" i="9"/>
  <c r="AT176" i="9"/>
  <c r="AR176" i="9"/>
  <c r="AQ176" i="9"/>
  <c r="AT175" i="9"/>
  <c r="AR175" i="9"/>
  <c r="AQ175" i="9"/>
  <c r="AT174" i="9"/>
  <c r="AR174" i="9"/>
  <c r="AQ174" i="9"/>
  <c r="AT172" i="9"/>
  <c r="AR172" i="9"/>
  <c r="AQ172" i="9"/>
  <c r="AT171" i="9"/>
  <c r="AR171" i="9"/>
  <c r="AQ171" i="9"/>
  <c r="AT170" i="9"/>
  <c r="AR170" i="9"/>
  <c r="AQ170" i="9"/>
  <c r="AT169" i="9"/>
  <c r="AR169" i="9"/>
  <c r="AQ169" i="9"/>
  <c r="AT168" i="9"/>
  <c r="AR168" i="9"/>
  <c r="AQ168" i="9"/>
  <c r="AT167" i="9"/>
  <c r="AR167" i="9"/>
  <c r="AQ167" i="9"/>
  <c r="AT166" i="9"/>
  <c r="AR166" i="9"/>
  <c r="AQ166" i="9"/>
  <c r="AT165" i="9"/>
  <c r="AR165" i="9"/>
  <c r="AQ165" i="9"/>
  <c r="AT164" i="9"/>
  <c r="AR164" i="9"/>
  <c r="AQ164" i="9"/>
  <c r="AT163" i="9"/>
  <c r="AR163" i="9"/>
  <c r="AQ163" i="9"/>
  <c r="AT162" i="9"/>
  <c r="AR162" i="9"/>
  <c r="AQ162" i="9"/>
  <c r="AT161" i="9"/>
  <c r="AR161" i="9"/>
  <c r="AQ161" i="9"/>
  <c r="AT160" i="9"/>
  <c r="AR160" i="9"/>
  <c r="AQ160" i="9"/>
  <c r="AT159" i="9"/>
  <c r="AR159" i="9"/>
  <c r="AQ159" i="9"/>
  <c r="AT158" i="9"/>
  <c r="AR158" i="9"/>
  <c r="AQ158" i="9"/>
  <c r="AT157" i="9"/>
  <c r="AR157" i="9"/>
  <c r="AQ157" i="9"/>
  <c r="AT156" i="9"/>
  <c r="AR156" i="9"/>
  <c r="AQ156" i="9"/>
  <c r="AT155" i="9"/>
  <c r="AR155" i="9"/>
  <c r="AQ155" i="9"/>
  <c r="AT154" i="9"/>
  <c r="AR154" i="9"/>
  <c r="AQ154" i="9"/>
  <c r="AT153" i="9"/>
  <c r="AR153" i="9"/>
  <c r="AQ153" i="9"/>
  <c r="AT152" i="9"/>
  <c r="AR152" i="9"/>
  <c r="AQ152" i="9"/>
  <c r="AT151" i="9"/>
  <c r="AR151" i="9"/>
  <c r="AQ151" i="9"/>
  <c r="AT150" i="9"/>
  <c r="AR150" i="9"/>
  <c r="AQ150" i="9"/>
  <c r="AT149" i="9"/>
  <c r="AR149" i="9"/>
  <c r="AQ149" i="9"/>
  <c r="AT148" i="9"/>
  <c r="AR148" i="9"/>
  <c r="AQ148" i="9"/>
  <c r="AT147" i="9"/>
  <c r="AR147" i="9"/>
  <c r="AQ147" i="9"/>
  <c r="AT146" i="9"/>
  <c r="AR146" i="9"/>
  <c r="AQ146" i="9"/>
  <c r="AT145" i="9"/>
  <c r="AR145" i="9"/>
  <c r="AQ145" i="9"/>
  <c r="AT144" i="9"/>
  <c r="AR144" i="9"/>
  <c r="AQ144" i="9"/>
  <c r="AT143" i="9"/>
  <c r="AR143" i="9"/>
  <c r="AQ143" i="9"/>
  <c r="AT142" i="9"/>
  <c r="AR142" i="9"/>
  <c r="AQ142" i="9"/>
  <c r="AT141" i="9"/>
  <c r="AR141" i="9"/>
  <c r="AQ141" i="9"/>
  <c r="AT140" i="9"/>
  <c r="AR140" i="9"/>
  <c r="AQ140" i="9"/>
  <c r="AT139" i="9"/>
  <c r="AR139" i="9"/>
  <c r="AQ139" i="9"/>
  <c r="AT138" i="9"/>
  <c r="AR138" i="9"/>
  <c r="AQ138" i="9"/>
  <c r="AT137" i="9"/>
  <c r="AR137" i="9"/>
  <c r="AQ137" i="9"/>
  <c r="AT136" i="9"/>
  <c r="AR136" i="9"/>
  <c r="AQ136" i="9"/>
  <c r="AT134" i="9"/>
  <c r="AR134" i="9"/>
  <c r="AQ134" i="9"/>
  <c r="AT133" i="9"/>
  <c r="AR133" i="9"/>
  <c r="AQ133" i="9"/>
  <c r="AT132" i="9"/>
  <c r="AR132" i="9"/>
  <c r="AQ132" i="9"/>
  <c r="AT131" i="9"/>
  <c r="AR131" i="9"/>
  <c r="AQ131" i="9"/>
  <c r="AT130" i="9"/>
  <c r="AR130" i="9"/>
  <c r="AQ130" i="9"/>
  <c r="AT129" i="9"/>
  <c r="AR129" i="9"/>
  <c r="AQ129" i="9"/>
  <c r="AT128" i="9"/>
  <c r="AR128" i="9"/>
  <c r="AQ128" i="9"/>
  <c r="AT127" i="9"/>
  <c r="AR127" i="9"/>
  <c r="AQ127" i="9"/>
  <c r="AT126" i="9"/>
  <c r="AR126" i="9"/>
  <c r="AQ126" i="9"/>
  <c r="AT125" i="9"/>
  <c r="AR125" i="9"/>
  <c r="AQ125" i="9"/>
  <c r="AT124" i="9"/>
  <c r="AR124" i="9"/>
  <c r="AQ124" i="9"/>
  <c r="AT123" i="9"/>
  <c r="AR123" i="9"/>
  <c r="AQ123" i="9"/>
  <c r="AT122" i="9"/>
  <c r="AR122" i="9"/>
  <c r="AQ122" i="9"/>
  <c r="AT121" i="9"/>
  <c r="AR121" i="9"/>
  <c r="AQ121" i="9"/>
  <c r="AT120" i="9"/>
  <c r="AR120" i="9"/>
  <c r="AQ120" i="9"/>
  <c r="AT119" i="9"/>
  <c r="AR119" i="9"/>
  <c r="AQ119" i="9"/>
  <c r="AT118" i="9"/>
  <c r="AR118" i="9"/>
  <c r="AQ118" i="9"/>
  <c r="AT117" i="9"/>
  <c r="AR117" i="9"/>
  <c r="AQ117" i="9"/>
  <c r="AT116" i="9"/>
  <c r="AR116" i="9"/>
  <c r="AQ116" i="9"/>
  <c r="AT115" i="9"/>
  <c r="AR115" i="9"/>
  <c r="AQ115" i="9"/>
  <c r="AT114" i="9"/>
  <c r="AR114" i="9"/>
  <c r="AQ114" i="9"/>
  <c r="AT113" i="9"/>
  <c r="AR113" i="9"/>
  <c r="AQ113" i="9"/>
  <c r="AT112" i="9"/>
  <c r="AR112" i="9"/>
  <c r="AQ112" i="9"/>
  <c r="AT111" i="9"/>
  <c r="AR111" i="9"/>
  <c r="AQ111" i="9"/>
  <c r="AT110" i="9"/>
  <c r="AR110" i="9"/>
  <c r="AQ110" i="9"/>
  <c r="AT109" i="9"/>
  <c r="AR109" i="9"/>
  <c r="AQ109" i="9"/>
  <c r="AT108" i="9"/>
  <c r="AR108" i="9"/>
  <c r="AQ108" i="9"/>
  <c r="AT107" i="9"/>
  <c r="AR107" i="9"/>
  <c r="AQ107" i="9"/>
  <c r="AT106" i="9"/>
  <c r="AR106" i="9"/>
  <c r="AQ106" i="9"/>
  <c r="AT105" i="9"/>
  <c r="AR105" i="9"/>
  <c r="AQ105" i="9"/>
  <c r="AT104" i="9"/>
  <c r="AR104" i="9"/>
  <c r="AQ104" i="9"/>
  <c r="AT103" i="9"/>
  <c r="AR103" i="9"/>
  <c r="AQ103" i="9"/>
  <c r="AT102" i="9"/>
  <c r="AR102" i="9"/>
  <c r="AQ102" i="9"/>
  <c r="AT101" i="9"/>
  <c r="AR101" i="9"/>
  <c r="AQ101" i="9"/>
  <c r="AT100" i="9"/>
  <c r="AR100" i="9"/>
  <c r="AQ100" i="9"/>
  <c r="AT99" i="9"/>
  <c r="AR99" i="9"/>
  <c r="AQ99" i="9"/>
  <c r="AT98" i="9"/>
  <c r="AR98" i="9"/>
  <c r="AQ98" i="9"/>
  <c r="AT97" i="9"/>
  <c r="AR97" i="9"/>
  <c r="AQ97" i="9"/>
  <c r="AT96" i="9"/>
  <c r="AR96" i="9"/>
  <c r="AQ96" i="9"/>
  <c r="AT95" i="9"/>
  <c r="AR95" i="9"/>
  <c r="AQ95" i="9"/>
  <c r="AT94" i="9"/>
  <c r="AR94" i="9"/>
  <c r="AQ94" i="9"/>
  <c r="AT93" i="9"/>
  <c r="AR93" i="9"/>
  <c r="AQ93" i="9"/>
  <c r="AT92" i="9"/>
  <c r="AR92" i="9"/>
  <c r="AQ92" i="9"/>
  <c r="AT91" i="9"/>
  <c r="AR91" i="9"/>
  <c r="AQ91" i="9"/>
  <c r="AT90" i="9"/>
  <c r="AR90" i="9"/>
  <c r="AQ90" i="9"/>
  <c r="AT89" i="9"/>
  <c r="AR89" i="9"/>
  <c r="AQ89" i="9"/>
  <c r="AT88" i="9"/>
  <c r="AR88" i="9"/>
  <c r="AQ88" i="9"/>
  <c r="AT87" i="9"/>
  <c r="AR87" i="9"/>
  <c r="AQ87" i="9"/>
  <c r="AT86" i="9"/>
  <c r="AR86" i="9"/>
  <c r="AQ86" i="9"/>
  <c r="AT85" i="9"/>
  <c r="AR85" i="9"/>
  <c r="AQ85" i="9"/>
  <c r="AT84" i="9"/>
  <c r="AR84" i="9"/>
  <c r="AQ84" i="9"/>
  <c r="AT83" i="9"/>
  <c r="AR83" i="9"/>
  <c r="AQ83" i="9"/>
  <c r="AT82" i="9"/>
  <c r="AR82" i="9"/>
  <c r="AQ82" i="9"/>
  <c r="AT81" i="9"/>
  <c r="AR81" i="9"/>
  <c r="AQ81" i="9"/>
  <c r="AT80" i="9"/>
  <c r="AR80" i="9"/>
  <c r="AQ80" i="9"/>
  <c r="AT79" i="9"/>
  <c r="AR79" i="9"/>
  <c r="AQ79" i="9"/>
  <c r="AT78" i="9"/>
  <c r="AR78" i="9"/>
  <c r="AQ78" i="9"/>
  <c r="AT76" i="9"/>
  <c r="AR76" i="9"/>
  <c r="AQ76" i="9"/>
  <c r="AT75" i="9"/>
  <c r="AR75" i="9"/>
  <c r="AQ75" i="9"/>
  <c r="AT74" i="9"/>
  <c r="AR74" i="9"/>
  <c r="AQ74" i="9"/>
  <c r="AT73" i="9"/>
  <c r="AR73" i="9"/>
  <c r="AQ73" i="9"/>
  <c r="AT72" i="9"/>
  <c r="AR72" i="9"/>
  <c r="AQ72" i="9"/>
  <c r="AT71" i="9"/>
  <c r="AR71" i="9"/>
  <c r="AQ71" i="9"/>
  <c r="AT70" i="9"/>
  <c r="AR70" i="9"/>
  <c r="AQ70" i="9"/>
  <c r="AT69" i="9"/>
  <c r="AR69" i="9"/>
  <c r="AQ69" i="9"/>
  <c r="AT68" i="9"/>
  <c r="AR68" i="9"/>
  <c r="AQ68" i="9"/>
  <c r="AT67" i="9"/>
  <c r="AR67" i="9"/>
  <c r="AQ67" i="9"/>
  <c r="AT66" i="9"/>
  <c r="AR66" i="9"/>
  <c r="AQ66" i="9"/>
  <c r="AT65" i="9"/>
  <c r="AR65" i="9"/>
  <c r="AQ65" i="9"/>
  <c r="AT64" i="9"/>
  <c r="AR64" i="9"/>
  <c r="AQ64" i="9"/>
  <c r="AT63" i="9"/>
  <c r="AR63" i="9"/>
  <c r="AQ63" i="9"/>
  <c r="AT62" i="9"/>
  <c r="AR62" i="9"/>
  <c r="AQ62" i="9"/>
  <c r="AT61" i="9"/>
  <c r="AR61" i="9"/>
  <c r="AQ61" i="9"/>
  <c r="AT60" i="9"/>
  <c r="AR60" i="9"/>
  <c r="AQ60" i="9"/>
  <c r="AT59" i="9"/>
  <c r="AR59" i="9"/>
  <c r="AQ59" i="9"/>
  <c r="AT58" i="9"/>
  <c r="AR58" i="9"/>
  <c r="AQ58" i="9"/>
  <c r="AT57" i="9"/>
  <c r="AR57" i="9"/>
  <c r="AQ57" i="9"/>
  <c r="AT56" i="9"/>
  <c r="AR56" i="9"/>
  <c r="AQ56" i="9"/>
  <c r="AT55" i="9"/>
  <c r="AR55" i="9"/>
  <c r="AQ55" i="9"/>
  <c r="AT54" i="9"/>
  <c r="AR54" i="9"/>
  <c r="AQ54" i="9"/>
  <c r="AT53" i="9"/>
  <c r="AR53" i="9"/>
  <c r="AQ53" i="9"/>
  <c r="AT52" i="9"/>
  <c r="AR52" i="9"/>
  <c r="AQ52" i="9"/>
  <c r="AT51" i="9"/>
  <c r="AR51" i="9"/>
  <c r="AQ51" i="9"/>
  <c r="AT50" i="9"/>
  <c r="AR50" i="9"/>
  <c r="AQ50" i="9"/>
  <c r="AT49" i="9"/>
  <c r="AR49" i="9"/>
  <c r="AQ49" i="9"/>
  <c r="AT48" i="9"/>
  <c r="AR48" i="9"/>
  <c r="AQ48" i="9"/>
  <c r="AT47" i="9"/>
  <c r="AR47" i="9"/>
  <c r="AQ47" i="9"/>
  <c r="AT46" i="9"/>
  <c r="AR46" i="9"/>
  <c r="AQ46" i="9"/>
  <c r="AT45" i="9"/>
  <c r="AR45" i="9"/>
  <c r="AQ45" i="9"/>
  <c r="AT44" i="9"/>
  <c r="AR44" i="9"/>
  <c r="AQ44" i="9"/>
  <c r="AT43" i="9"/>
  <c r="AR43" i="9"/>
  <c r="AQ43" i="9"/>
  <c r="AT42" i="9"/>
  <c r="AR42" i="9"/>
  <c r="AQ42" i="9"/>
  <c r="AT40" i="9"/>
  <c r="AR40" i="9"/>
  <c r="AQ40" i="9"/>
  <c r="AT38" i="9"/>
  <c r="AR38" i="9"/>
  <c r="AT37" i="9"/>
  <c r="AR37" i="9"/>
  <c r="AQ37" i="9"/>
  <c r="AT36" i="9"/>
  <c r="AR36" i="9"/>
  <c r="AQ36" i="9"/>
  <c r="AT35" i="9"/>
  <c r="AR35" i="9"/>
  <c r="AQ35" i="9"/>
  <c r="AT34" i="9"/>
  <c r="AR34" i="9"/>
  <c r="AQ34" i="9"/>
  <c r="AT33" i="9"/>
  <c r="AR33" i="9"/>
  <c r="AQ33" i="9"/>
  <c r="AT32" i="9"/>
  <c r="AR32" i="9"/>
  <c r="AQ32" i="9"/>
  <c r="AT31" i="9"/>
  <c r="AR31" i="9"/>
  <c r="AQ31" i="9"/>
  <c r="AT30" i="9"/>
  <c r="AR30" i="9"/>
  <c r="AQ30" i="9"/>
  <c r="AT29" i="9"/>
  <c r="AR29" i="9"/>
  <c r="AQ29" i="9"/>
  <c r="AT28" i="9"/>
  <c r="AR28" i="9"/>
  <c r="AQ28" i="9"/>
  <c r="AT27" i="9"/>
  <c r="AR27" i="9"/>
  <c r="AQ27" i="9"/>
  <c r="AT26" i="9"/>
  <c r="AR26" i="9"/>
  <c r="AQ26" i="9"/>
  <c r="AT25" i="9"/>
  <c r="AR25" i="9"/>
  <c r="AQ25" i="9"/>
  <c r="AT24" i="9"/>
  <c r="AR24" i="9"/>
  <c r="AQ24" i="9"/>
  <c r="AT23" i="9"/>
  <c r="AR23" i="9"/>
  <c r="AQ23" i="9"/>
  <c r="AT22" i="9"/>
  <c r="AR22" i="9"/>
  <c r="AQ22" i="9"/>
  <c r="AT21" i="9"/>
  <c r="AR21" i="9"/>
  <c r="AQ21" i="9"/>
  <c r="AT20" i="9"/>
  <c r="AR20" i="9"/>
  <c r="AQ20" i="9"/>
  <c r="AT19" i="9"/>
  <c r="AR19" i="9"/>
  <c r="AQ19" i="9"/>
  <c r="AT18" i="9"/>
  <c r="AR18" i="9"/>
  <c r="AQ18" i="9"/>
  <c r="AT17" i="9"/>
  <c r="AR17" i="9"/>
  <c r="AQ17" i="9"/>
  <c r="AT16" i="9"/>
  <c r="AR16" i="9"/>
  <c r="AQ16" i="9"/>
  <c r="AT15" i="9"/>
  <c r="AR15" i="9"/>
  <c r="AQ15" i="9"/>
  <c r="AT14" i="9"/>
  <c r="AR14" i="9"/>
  <c r="AQ14" i="9"/>
  <c r="AT12" i="9"/>
  <c r="AR12" i="9"/>
  <c r="AQ12" i="9"/>
  <c r="AT11" i="9"/>
  <c r="AR11" i="9"/>
  <c r="AQ11" i="9"/>
  <c r="AT10" i="9"/>
  <c r="AR10" i="9"/>
  <c r="AQ10" i="9"/>
  <c r="AT9" i="9"/>
  <c r="AR9" i="9"/>
  <c r="AQ9" i="9"/>
  <c r="AT8" i="9"/>
  <c r="AR8" i="9"/>
  <c r="AQ8" i="9"/>
  <c r="AC267" i="9"/>
  <c r="AE267" i="9" s="1"/>
  <c r="AB265" i="9"/>
  <c r="AD265" i="9" s="1"/>
  <c r="AB264" i="9"/>
  <c r="AD264" i="9" s="1"/>
  <c r="AF263" i="9"/>
  <c r="AG263" i="9" s="1"/>
  <c r="AK262" i="9"/>
  <c r="AF261" i="9"/>
  <c r="AG261" i="9" s="1"/>
  <c r="AF259" i="9"/>
  <c r="AG259" i="9" s="1"/>
  <c r="AF257" i="9"/>
  <c r="AG257" i="9" s="1"/>
  <c r="AK256" i="9"/>
  <c r="O271" i="5"/>
  <c r="N271" i="5"/>
  <c r="O270" i="5"/>
  <c r="N270" i="5"/>
  <c r="O269" i="5"/>
  <c r="N269" i="5"/>
  <c r="O268" i="5"/>
  <c r="N268" i="5"/>
  <c r="O267" i="5"/>
  <c r="N267" i="5"/>
  <c r="O266" i="5"/>
  <c r="N266" i="5"/>
  <c r="O265" i="5"/>
  <c r="N265" i="5"/>
  <c r="O264" i="5"/>
  <c r="N264" i="5"/>
  <c r="O263" i="5"/>
  <c r="N263" i="5"/>
  <c r="O262" i="5"/>
  <c r="N262" i="5"/>
  <c r="O261" i="5"/>
  <c r="N261" i="5"/>
  <c r="O260" i="5"/>
  <c r="N260" i="5"/>
  <c r="O259" i="5"/>
  <c r="N259" i="5"/>
  <c r="O258" i="5"/>
  <c r="N258" i="5"/>
  <c r="O257" i="5"/>
  <c r="N257" i="5"/>
  <c r="O256" i="5"/>
  <c r="N256" i="5"/>
  <c r="P255" i="5"/>
  <c r="O255" i="5"/>
  <c r="N255" i="5"/>
  <c r="M255" i="5"/>
  <c r="P254" i="5"/>
  <c r="O254" i="5"/>
  <c r="N254" i="5"/>
  <c r="M254" i="5"/>
  <c r="P253" i="5"/>
  <c r="O253" i="5"/>
  <c r="N253" i="5"/>
  <c r="M253" i="5"/>
  <c r="P252" i="5"/>
  <c r="O252" i="5"/>
  <c r="N252" i="5"/>
  <c r="M252" i="5"/>
  <c r="P251" i="5"/>
  <c r="O251" i="5"/>
  <c r="N251" i="5"/>
  <c r="M251" i="5"/>
  <c r="P250" i="5"/>
  <c r="O250" i="5"/>
  <c r="N250" i="5"/>
  <c r="M250" i="5"/>
  <c r="P249" i="5"/>
  <c r="O249" i="5"/>
  <c r="N249" i="5"/>
  <c r="M249" i="5"/>
  <c r="P248" i="5"/>
  <c r="O248" i="5"/>
  <c r="N248" i="5"/>
  <c r="M248" i="5"/>
  <c r="P247" i="5"/>
  <c r="O247" i="5"/>
  <c r="N247" i="5"/>
  <c r="M247" i="5"/>
  <c r="P246" i="5"/>
  <c r="O246" i="5"/>
  <c r="N246" i="5"/>
  <c r="M246" i="5"/>
  <c r="P245" i="5"/>
  <c r="O245" i="5"/>
  <c r="N245" i="5"/>
  <c r="M245" i="5"/>
  <c r="P244" i="5"/>
  <c r="O244" i="5"/>
  <c r="N244" i="5"/>
  <c r="M244" i="5"/>
  <c r="P243" i="5"/>
  <c r="O243" i="5"/>
  <c r="N243" i="5"/>
  <c r="M243" i="5"/>
  <c r="P242" i="5"/>
  <c r="O242" i="5"/>
  <c r="N242" i="5"/>
  <c r="M242" i="5"/>
  <c r="P241" i="5"/>
  <c r="O241" i="5"/>
  <c r="N241" i="5"/>
  <c r="M241" i="5"/>
  <c r="P240" i="5"/>
  <c r="O240" i="5"/>
  <c r="N240" i="5"/>
  <c r="M240" i="5"/>
  <c r="P239" i="5"/>
  <c r="O239" i="5"/>
  <c r="N239" i="5"/>
  <c r="M239" i="5"/>
  <c r="P238" i="5"/>
  <c r="O238" i="5"/>
  <c r="N238" i="5"/>
  <c r="M238" i="5"/>
  <c r="P237" i="5"/>
  <c r="O237" i="5"/>
  <c r="N237" i="5"/>
  <c r="M237" i="5"/>
  <c r="P236" i="5"/>
  <c r="O236" i="5"/>
  <c r="N236" i="5"/>
  <c r="M236" i="5"/>
  <c r="P235" i="5"/>
  <c r="P234" i="5"/>
  <c r="O234" i="5"/>
  <c r="N234" i="5"/>
  <c r="M234" i="5"/>
  <c r="P233" i="5"/>
  <c r="O233" i="5"/>
  <c r="N233" i="5"/>
  <c r="M233" i="5"/>
  <c r="P232" i="5"/>
  <c r="O232" i="5"/>
  <c r="N232" i="5"/>
  <c r="M232" i="5"/>
  <c r="P231" i="5"/>
  <c r="O231" i="5"/>
  <c r="N231" i="5"/>
  <c r="M231" i="5"/>
  <c r="P230" i="5"/>
  <c r="O230" i="5"/>
  <c r="N230" i="5"/>
  <c r="M230" i="5"/>
  <c r="P229" i="5"/>
  <c r="O229" i="5"/>
  <c r="N229" i="5"/>
  <c r="M229" i="5"/>
  <c r="P228" i="5"/>
  <c r="O228" i="5"/>
  <c r="N228" i="5"/>
  <c r="M228" i="5"/>
  <c r="P227" i="5"/>
  <c r="O227" i="5"/>
  <c r="N227" i="5"/>
  <c r="M227" i="5"/>
  <c r="P226" i="5"/>
  <c r="O226" i="5"/>
  <c r="N226" i="5"/>
  <c r="M226" i="5"/>
  <c r="P225" i="5"/>
  <c r="O225" i="5"/>
  <c r="N225" i="5"/>
  <c r="M225" i="5"/>
  <c r="P224" i="5"/>
  <c r="O224" i="5"/>
  <c r="N224" i="5"/>
  <c r="M224" i="5"/>
  <c r="P223" i="5"/>
  <c r="O223" i="5"/>
  <c r="N223" i="5"/>
  <c r="M223" i="5"/>
  <c r="P222" i="5"/>
  <c r="O222" i="5"/>
  <c r="N222" i="5"/>
  <c r="M222" i="5"/>
  <c r="P221" i="5"/>
  <c r="O221" i="5"/>
  <c r="N221" i="5"/>
  <c r="M221" i="5"/>
  <c r="P220" i="5"/>
  <c r="O220" i="5"/>
  <c r="N220" i="5"/>
  <c r="M220" i="5"/>
  <c r="P219" i="5"/>
  <c r="O219" i="5"/>
  <c r="N219" i="5"/>
  <c r="M219" i="5"/>
  <c r="P218" i="5"/>
  <c r="O218" i="5"/>
  <c r="N218" i="5"/>
  <c r="M218" i="5"/>
  <c r="P217" i="5"/>
  <c r="O217" i="5"/>
  <c r="P216" i="5"/>
  <c r="O216" i="5"/>
  <c r="N216" i="5"/>
  <c r="M216" i="5"/>
  <c r="P215" i="5"/>
  <c r="O215" i="5"/>
  <c r="N215" i="5"/>
  <c r="M215" i="5"/>
  <c r="P214" i="5"/>
  <c r="O214" i="5"/>
  <c r="N214" i="5"/>
  <c r="M214" i="5"/>
  <c r="P213" i="5"/>
  <c r="O213" i="5"/>
  <c r="N213" i="5"/>
  <c r="M213" i="5"/>
  <c r="P212" i="5"/>
  <c r="O212" i="5"/>
  <c r="N212" i="5"/>
  <c r="M212" i="5"/>
  <c r="P211" i="5"/>
  <c r="O211" i="5"/>
  <c r="N211" i="5"/>
  <c r="M211" i="5"/>
  <c r="P210" i="5"/>
  <c r="O210" i="5"/>
  <c r="N210" i="5"/>
  <c r="M210" i="5"/>
  <c r="P209" i="5"/>
  <c r="O209" i="5"/>
  <c r="N209" i="5"/>
  <c r="M209" i="5"/>
  <c r="P208" i="5"/>
  <c r="O208" i="5"/>
  <c r="N208" i="5"/>
  <c r="M208" i="5"/>
  <c r="P207" i="5"/>
  <c r="O207" i="5"/>
  <c r="N207" i="5"/>
  <c r="M207" i="5"/>
  <c r="P206" i="5"/>
  <c r="O206" i="5"/>
  <c r="N206" i="5"/>
  <c r="M206" i="5"/>
  <c r="P205" i="5"/>
  <c r="O205" i="5"/>
  <c r="N205" i="5"/>
  <c r="M205" i="5"/>
  <c r="P204" i="5"/>
  <c r="O204" i="5"/>
  <c r="N204" i="5"/>
  <c r="M204" i="5"/>
  <c r="P203" i="5"/>
  <c r="O203" i="5"/>
  <c r="N203" i="5"/>
  <c r="M203" i="5"/>
  <c r="P202" i="5"/>
  <c r="O202" i="5"/>
  <c r="N202" i="5"/>
  <c r="M202" i="5"/>
  <c r="P201" i="5"/>
  <c r="O201" i="5"/>
  <c r="N201" i="5"/>
  <c r="M201" i="5"/>
  <c r="P200" i="5"/>
  <c r="O200" i="5"/>
  <c r="N200" i="5"/>
  <c r="M200" i="5"/>
  <c r="P199" i="5"/>
  <c r="O199" i="5"/>
  <c r="N199" i="5"/>
  <c r="M199" i="5"/>
  <c r="P198" i="5"/>
  <c r="O198" i="5"/>
  <c r="N198" i="5"/>
  <c r="M198" i="5"/>
  <c r="P197" i="5"/>
  <c r="O197" i="5"/>
  <c r="N197" i="5"/>
  <c r="M197" i="5"/>
  <c r="P196" i="5"/>
  <c r="O196" i="5"/>
  <c r="N196" i="5"/>
  <c r="M196" i="5"/>
  <c r="P195" i="5"/>
  <c r="O195" i="5"/>
  <c r="N195" i="5"/>
  <c r="M195" i="5"/>
  <c r="P194" i="5"/>
  <c r="O194" i="5"/>
  <c r="N194" i="5"/>
  <c r="M194" i="5"/>
  <c r="P193" i="5"/>
  <c r="O193" i="5"/>
  <c r="N193" i="5"/>
  <c r="M193" i="5"/>
  <c r="P192" i="5"/>
  <c r="O192" i="5"/>
  <c r="N192" i="5"/>
  <c r="M192" i="5"/>
  <c r="P191" i="5"/>
  <c r="O191" i="5"/>
  <c r="N191" i="5"/>
  <c r="M191" i="5"/>
  <c r="P190" i="5"/>
  <c r="O190" i="5"/>
  <c r="N190" i="5"/>
  <c r="M190" i="5"/>
  <c r="P189" i="5"/>
  <c r="O189" i="5"/>
  <c r="N189" i="5"/>
  <c r="M189" i="5"/>
  <c r="P188" i="5"/>
  <c r="O188" i="5"/>
  <c r="N188" i="5"/>
  <c r="M188" i="5"/>
  <c r="P187" i="5"/>
  <c r="O187" i="5"/>
  <c r="P186" i="5"/>
  <c r="O186" i="5"/>
  <c r="N186" i="5"/>
  <c r="M186" i="5"/>
  <c r="P185" i="5"/>
  <c r="O185" i="5"/>
  <c r="N185" i="5"/>
  <c r="M185" i="5"/>
  <c r="P184" i="5"/>
  <c r="O184" i="5"/>
  <c r="N184" i="5"/>
  <c r="M184" i="5"/>
  <c r="P183" i="5"/>
  <c r="O183" i="5"/>
  <c r="N183" i="5"/>
  <c r="M183" i="5"/>
  <c r="P182" i="5"/>
  <c r="O182" i="5"/>
  <c r="N182" i="5"/>
  <c r="M182" i="5"/>
  <c r="P181" i="5"/>
  <c r="O181" i="5"/>
  <c r="N181" i="5"/>
  <c r="M181" i="5"/>
  <c r="P180" i="5"/>
  <c r="O180" i="5"/>
  <c r="N180" i="5"/>
  <c r="M180" i="5"/>
  <c r="P179" i="5"/>
  <c r="O179" i="5"/>
  <c r="N179" i="5"/>
  <c r="M179" i="5"/>
  <c r="P178" i="5"/>
  <c r="O178" i="5"/>
  <c r="N178" i="5"/>
  <c r="M178" i="5"/>
  <c r="P177" i="5"/>
  <c r="O177" i="5"/>
  <c r="N177" i="5"/>
  <c r="M177" i="5"/>
  <c r="P176" i="5"/>
  <c r="O176" i="5"/>
  <c r="N176" i="5"/>
  <c r="M176" i="5"/>
  <c r="P175" i="5"/>
  <c r="O175" i="5"/>
  <c r="N175" i="5"/>
  <c r="M175" i="5"/>
  <c r="P174" i="5"/>
  <c r="O174" i="5"/>
  <c r="N174" i="5"/>
  <c r="M174" i="5"/>
  <c r="P172" i="5"/>
  <c r="O172" i="5"/>
  <c r="N172" i="5"/>
  <c r="M172" i="5"/>
  <c r="P171" i="5"/>
  <c r="O171" i="5"/>
  <c r="N171" i="5"/>
  <c r="M171" i="5"/>
  <c r="P170" i="5"/>
  <c r="O170" i="5"/>
  <c r="N170" i="5"/>
  <c r="M170" i="5"/>
  <c r="P169" i="5"/>
  <c r="O169" i="5"/>
  <c r="N169" i="5"/>
  <c r="M169" i="5"/>
  <c r="P168" i="5"/>
  <c r="O168" i="5"/>
  <c r="N168" i="5"/>
  <c r="M168" i="5"/>
  <c r="P167" i="5"/>
  <c r="O167" i="5"/>
  <c r="N167" i="5"/>
  <c r="M167" i="5"/>
  <c r="P166" i="5"/>
  <c r="O166" i="5"/>
  <c r="N166" i="5"/>
  <c r="M166" i="5"/>
  <c r="P165" i="5"/>
  <c r="O165" i="5"/>
  <c r="N165" i="5"/>
  <c r="M165" i="5"/>
  <c r="P164" i="5"/>
  <c r="O164" i="5"/>
  <c r="N164" i="5"/>
  <c r="M164" i="5"/>
  <c r="P163" i="5"/>
  <c r="O163" i="5"/>
  <c r="N163" i="5"/>
  <c r="M163" i="5"/>
  <c r="P162" i="5"/>
  <c r="O162" i="5"/>
  <c r="N162" i="5"/>
  <c r="M162" i="5"/>
  <c r="P161" i="5"/>
  <c r="O161" i="5"/>
  <c r="N161" i="5"/>
  <c r="M161" i="5"/>
  <c r="P160" i="5"/>
  <c r="O160" i="5"/>
  <c r="N160" i="5"/>
  <c r="M160" i="5"/>
  <c r="P159" i="5"/>
  <c r="O159" i="5"/>
  <c r="N159" i="5"/>
  <c r="M159" i="5"/>
  <c r="P158" i="5"/>
  <c r="O158" i="5"/>
  <c r="N158" i="5"/>
  <c r="M158" i="5"/>
  <c r="P157" i="5"/>
  <c r="O157" i="5"/>
  <c r="N157" i="5"/>
  <c r="M157" i="5"/>
  <c r="P156" i="5"/>
  <c r="O156" i="5"/>
  <c r="N156" i="5"/>
  <c r="M156" i="5"/>
  <c r="P155" i="5"/>
  <c r="O155" i="5"/>
  <c r="N155" i="5"/>
  <c r="M155" i="5"/>
  <c r="P154" i="5"/>
  <c r="O154" i="5"/>
  <c r="N154" i="5"/>
  <c r="M154" i="5"/>
  <c r="P153" i="5"/>
  <c r="O153" i="5"/>
  <c r="N153" i="5"/>
  <c r="M153" i="5"/>
  <c r="P152" i="5"/>
  <c r="O152" i="5"/>
  <c r="N152" i="5"/>
  <c r="M152" i="5"/>
  <c r="P151" i="5"/>
  <c r="O151" i="5"/>
  <c r="N151" i="5"/>
  <c r="M151" i="5"/>
  <c r="P150" i="5"/>
  <c r="O150" i="5"/>
  <c r="N150" i="5"/>
  <c r="M150" i="5"/>
  <c r="P149" i="5"/>
  <c r="O149" i="5"/>
  <c r="N149" i="5"/>
  <c r="M149" i="5"/>
  <c r="P148" i="5"/>
  <c r="O148" i="5"/>
  <c r="N148" i="5"/>
  <c r="M148" i="5"/>
  <c r="P147" i="5"/>
  <c r="O147" i="5"/>
  <c r="N147" i="5"/>
  <c r="M147" i="5"/>
  <c r="P146" i="5"/>
  <c r="O146" i="5"/>
  <c r="N146" i="5"/>
  <c r="M146" i="5"/>
  <c r="P145" i="5"/>
  <c r="O145" i="5"/>
  <c r="N145" i="5"/>
  <c r="M145" i="5"/>
  <c r="P144" i="5"/>
  <c r="O144" i="5"/>
  <c r="N144" i="5"/>
  <c r="M144" i="5"/>
  <c r="P143" i="5"/>
  <c r="O143" i="5"/>
  <c r="N143" i="5"/>
  <c r="M143" i="5"/>
  <c r="P142" i="5"/>
  <c r="O142" i="5"/>
  <c r="N142" i="5"/>
  <c r="M142" i="5"/>
  <c r="P141" i="5"/>
  <c r="O141" i="5"/>
  <c r="N141" i="5"/>
  <c r="M141" i="5"/>
  <c r="P140" i="5"/>
  <c r="O140" i="5"/>
  <c r="N140" i="5"/>
  <c r="M140" i="5"/>
  <c r="P139" i="5"/>
  <c r="O139" i="5"/>
  <c r="N139" i="5"/>
  <c r="M139" i="5"/>
  <c r="P138" i="5"/>
  <c r="O138" i="5"/>
  <c r="N138" i="5"/>
  <c r="M138" i="5"/>
  <c r="P137" i="5"/>
  <c r="O137" i="5"/>
  <c r="N137" i="5"/>
  <c r="M137" i="5"/>
  <c r="P136" i="5"/>
  <c r="O136" i="5"/>
  <c r="N136" i="5"/>
  <c r="M136" i="5"/>
  <c r="P134" i="5"/>
  <c r="O134" i="5"/>
  <c r="N134" i="5"/>
  <c r="M134" i="5"/>
  <c r="P133" i="5"/>
  <c r="O133" i="5"/>
  <c r="N133" i="5"/>
  <c r="M133" i="5"/>
  <c r="P132" i="5"/>
  <c r="O132" i="5"/>
  <c r="N132" i="5"/>
  <c r="M132" i="5"/>
  <c r="P131" i="5"/>
  <c r="O131" i="5"/>
  <c r="N131" i="5"/>
  <c r="M131" i="5"/>
  <c r="P130" i="5"/>
  <c r="O130" i="5"/>
  <c r="N130" i="5"/>
  <c r="M130" i="5"/>
  <c r="P129" i="5"/>
  <c r="O129" i="5"/>
  <c r="N129" i="5"/>
  <c r="M129" i="5"/>
  <c r="P128" i="5"/>
  <c r="O128" i="5"/>
  <c r="N128" i="5"/>
  <c r="M128" i="5"/>
  <c r="P127" i="5"/>
  <c r="O127" i="5"/>
  <c r="N127" i="5"/>
  <c r="M127" i="5"/>
  <c r="P126" i="5"/>
  <c r="O126" i="5"/>
  <c r="N126" i="5"/>
  <c r="M126" i="5"/>
  <c r="P125" i="5"/>
  <c r="O125" i="5"/>
  <c r="N125" i="5"/>
  <c r="M125" i="5"/>
  <c r="P124" i="5"/>
  <c r="O124" i="5"/>
  <c r="P123" i="5"/>
  <c r="O123" i="5"/>
  <c r="N123" i="5"/>
  <c r="M123" i="5"/>
  <c r="P122" i="5"/>
  <c r="O122" i="5"/>
  <c r="N122" i="5"/>
  <c r="M122" i="5"/>
  <c r="P121" i="5"/>
  <c r="O121" i="5"/>
  <c r="N121" i="5"/>
  <c r="M121" i="5"/>
  <c r="P120" i="5"/>
  <c r="O120" i="5"/>
  <c r="N120" i="5"/>
  <c r="M120" i="5"/>
  <c r="P119" i="5"/>
  <c r="O119" i="5"/>
  <c r="N119" i="5"/>
  <c r="M119" i="5"/>
  <c r="P118" i="5"/>
  <c r="O118" i="5"/>
  <c r="N118" i="5"/>
  <c r="M118" i="5"/>
  <c r="P117" i="5"/>
  <c r="O117" i="5"/>
  <c r="N117" i="5"/>
  <c r="M117" i="5"/>
  <c r="P116" i="5"/>
  <c r="O116" i="5"/>
  <c r="N116" i="5"/>
  <c r="M116" i="5"/>
  <c r="P115" i="5"/>
  <c r="O115" i="5"/>
  <c r="N115" i="5"/>
  <c r="M115" i="5"/>
  <c r="P114" i="5"/>
  <c r="O114" i="5"/>
  <c r="N114" i="5"/>
  <c r="M114" i="5"/>
  <c r="P113" i="5"/>
  <c r="O113" i="5"/>
  <c r="N113" i="5"/>
  <c r="M113" i="5"/>
  <c r="P112" i="5"/>
  <c r="O112" i="5"/>
  <c r="N112" i="5"/>
  <c r="M112" i="5"/>
  <c r="P111" i="5"/>
  <c r="O111" i="5"/>
  <c r="N111" i="5"/>
  <c r="M111" i="5"/>
  <c r="P110" i="5"/>
  <c r="O110" i="5"/>
  <c r="N110" i="5"/>
  <c r="M110" i="5"/>
  <c r="P109" i="5"/>
  <c r="O109" i="5"/>
  <c r="N109" i="5"/>
  <c r="M109" i="5"/>
  <c r="P108" i="5"/>
  <c r="O108" i="5"/>
  <c r="N108" i="5"/>
  <c r="M108" i="5"/>
  <c r="P107" i="5"/>
  <c r="O107" i="5"/>
  <c r="N107" i="5"/>
  <c r="M107" i="5"/>
  <c r="P106" i="5"/>
  <c r="O106" i="5"/>
  <c r="N106" i="5"/>
  <c r="M106" i="5"/>
  <c r="P105" i="5"/>
  <c r="O105" i="5"/>
  <c r="N105" i="5"/>
  <c r="M105" i="5"/>
  <c r="P104" i="5"/>
  <c r="O104" i="5"/>
  <c r="N104" i="5"/>
  <c r="M104" i="5"/>
  <c r="P103" i="5"/>
  <c r="O103" i="5"/>
  <c r="N103" i="5"/>
  <c r="M103" i="5"/>
  <c r="P102" i="5"/>
  <c r="O102" i="5"/>
  <c r="N102" i="5"/>
  <c r="M102" i="5"/>
  <c r="P101" i="5"/>
  <c r="O101" i="5"/>
  <c r="N101" i="5"/>
  <c r="M101" i="5"/>
  <c r="P100" i="5"/>
  <c r="O100" i="5"/>
  <c r="N100" i="5"/>
  <c r="M100" i="5"/>
  <c r="P99" i="5"/>
  <c r="O99" i="5"/>
  <c r="N99" i="5"/>
  <c r="M99" i="5"/>
  <c r="P98" i="5"/>
  <c r="O98" i="5"/>
  <c r="N98" i="5"/>
  <c r="M98" i="5"/>
  <c r="P97" i="5"/>
  <c r="O97" i="5"/>
  <c r="N97" i="5"/>
  <c r="M97" i="5"/>
  <c r="P96" i="5"/>
  <c r="O96" i="5"/>
  <c r="N96" i="5"/>
  <c r="M96" i="5"/>
  <c r="P95" i="5"/>
  <c r="O95" i="5"/>
  <c r="N95" i="5"/>
  <c r="M95" i="5"/>
  <c r="P94" i="5"/>
  <c r="O94" i="5"/>
  <c r="N94" i="5"/>
  <c r="M94" i="5"/>
  <c r="P93" i="5"/>
  <c r="O93" i="5"/>
  <c r="N93" i="5"/>
  <c r="M93" i="5"/>
  <c r="P92" i="5"/>
  <c r="O92" i="5"/>
  <c r="N92" i="5"/>
  <c r="M92" i="5"/>
  <c r="P91" i="5"/>
  <c r="O91" i="5"/>
  <c r="N91" i="5"/>
  <c r="M91" i="5"/>
  <c r="P90" i="5"/>
  <c r="O90" i="5"/>
  <c r="N90" i="5"/>
  <c r="M90" i="5"/>
  <c r="P89" i="5"/>
  <c r="O89" i="5"/>
  <c r="N89" i="5"/>
  <c r="M89" i="5"/>
  <c r="P88" i="5"/>
  <c r="O88" i="5"/>
  <c r="N88" i="5"/>
  <c r="M88" i="5"/>
  <c r="P87" i="5"/>
  <c r="O87" i="5"/>
  <c r="N87" i="5"/>
  <c r="M87" i="5"/>
  <c r="P86" i="5"/>
  <c r="O86" i="5"/>
  <c r="N86" i="5"/>
  <c r="M86" i="5"/>
  <c r="P85" i="5"/>
  <c r="O85" i="5"/>
  <c r="N85" i="5"/>
  <c r="M85" i="5"/>
  <c r="P84" i="5"/>
  <c r="O84" i="5"/>
  <c r="N84" i="5"/>
  <c r="M84" i="5"/>
  <c r="P83" i="5"/>
  <c r="O83" i="5"/>
  <c r="N83" i="5"/>
  <c r="M83" i="5"/>
  <c r="P82" i="5"/>
  <c r="O82" i="5"/>
  <c r="N82" i="5"/>
  <c r="M82" i="5"/>
  <c r="P81" i="5"/>
  <c r="O81" i="5"/>
  <c r="N81" i="5"/>
  <c r="M81" i="5"/>
  <c r="P80" i="5"/>
  <c r="O80" i="5"/>
  <c r="N80" i="5"/>
  <c r="M80" i="5"/>
  <c r="P79" i="5"/>
  <c r="O79" i="5"/>
  <c r="N79" i="5"/>
  <c r="M79" i="5"/>
  <c r="P78" i="5"/>
  <c r="O78" i="5"/>
  <c r="N78" i="5"/>
  <c r="M78" i="5"/>
  <c r="P76" i="5"/>
  <c r="O76" i="5"/>
  <c r="N76" i="5"/>
  <c r="M76" i="5"/>
  <c r="P75" i="5"/>
  <c r="O75" i="5"/>
  <c r="N75" i="5"/>
  <c r="M75" i="5"/>
  <c r="P74" i="5"/>
  <c r="O74" i="5"/>
  <c r="N74" i="5"/>
  <c r="M74" i="5"/>
  <c r="P73" i="5"/>
  <c r="O73" i="5"/>
  <c r="N73" i="5"/>
  <c r="M73" i="5"/>
  <c r="P72" i="5"/>
  <c r="O72" i="5"/>
  <c r="N72" i="5"/>
  <c r="M72" i="5"/>
  <c r="P71" i="5"/>
  <c r="O71" i="5"/>
  <c r="N71" i="5"/>
  <c r="M71" i="5"/>
  <c r="P70" i="5"/>
  <c r="O70" i="5"/>
  <c r="N70" i="5"/>
  <c r="M70" i="5"/>
  <c r="P69" i="5"/>
  <c r="O69" i="5"/>
  <c r="N69" i="5"/>
  <c r="M69" i="5"/>
  <c r="P68" i="5"/>
  <c r="O68" i="5"/>
  <c r="N68" i="5"/>
  <c r="M68" i="5"/>
  <c r="P67" i="5"/>
  <c r="O67" i="5"/>
  <c r="N67" i="5"/>
  <c r="M67" i="5"/>
  <c r="P66" i="5"/>
  <c r="O66" i="5"/>
  <c r="N66" i="5"/>
  <c r="M66" i="5"/>
  <c r="P65" i="5"/>
  <c r="O65" i="5"/>
  <c r="N65" i="5"/>
  <c r="M65" i="5"/>
  <c r="P64" i="5"/>
  <c r="O64" i="5"/>
  <c r="N64" i="5"/>
  <c r="M64" i="5"/>
  <c r="P63" i="5"/>
  <c r="O63" i="5"/>
  <c r="N63" i="5"/>
  <c r="M63" i="5"/>
  <c r="P62" i="5"/>
  <c r="O62" i="5"/>
  <c r="N62" i="5"/>
  <c r="M62" i="5"/>
  <c r="P61" i="5"/>
  <c r="O61" i="5"/>
  <c r="N61" i="5"/>
  <c r="M61" i="5"/>
  <c r="P60" i="5"/>
  <c r="O60" i="5"/>
  <c r="N60" i="5"/>
  <c r="M60" i="5"/>
  <c r="P59" i="5"/>
  <c r="O59" i="5"/>
  <c r="N59" i="5"/>
  <c r="M59" i="5"/>
  <c r="P58" i="5"/>
  <c r="O58" i="5"/>
  <c r="N58" i="5"/>
  <c r="M58" i="5"/>
  <c r="P57" i="5"/>
  <c r="O57" i="5"/>
  <c r="N57" i="5"/>
  <c r="M57" i="5"/>
  <c r="P56" i="5"/>
  <c r="O56" i="5"/>
  <c r="N56" i="5"/>
  <c r="M56" i="5"/>
  <c r="P55" i="5"/>
  <c r="O55" i="5"/>
  <c r="N55" i="5"/>
  <c r="M55" i="5"/>
  <c r="P54" i="5"/>
  <c r="O54" i="5"/>
  <c r="N54" i="5"/>
  <c r="M54" i="5"/>
  <c r="P53" i="5"/>
  <c r="P52" i="5"/>
  <c r="O52" i="5"/>
  <c r="N52" i="5"/>
  <c r="M52" i="5"/>
  <c r="P51" i="5"/>
  <c r="O51" i="5"/>
  <c r="N51" i="5"/>
  <c r="M51" i="5"/>
  <c r="P50" i="5"/>
  <c r="O50" i="5"/>
  <c r="N50" i="5"/>
  <c r="M50" i="5"/>
  <c r="P49" i="5"/>
  <c r="O49" i="5"/>
  <c r="N49" i="5"/>
  <c r="M49" i="5"/>
  <c r="P48" i="5"/>
  <c r="O48" i="5"/>
  <c r="N48" i="5"/>
  <c r="M48" i="5"/>
  <c r="P47" i="5"/>
  <c r="O47" i="5"/>
  <c r="N47" i="5"/>
  <c r="M47" i="5"/>
  <c r="P46" i="5"/>
  <c r="O46" i="5"/>
  <c r="N46" i="5"/>
  <c r="M46" i="5"/>
  <c r="P45" i="5"/>
  <c r="O45" i="5"/>
  <c r="N45" i="5"/>
  <c r="M45" i="5"/>
  <c r="P44" i="5"/>
  <c r="O44" i="5"/>
  <c r="N44" i="5"/>
  <c r="M44" i="5"/>
  <c r="P43" i="5"/>
  <c r="O43" i="5"/>
  <c r="N43" i="5"/>
  <c r="M43" i="5"/>
  <c r="P42" i="5"/>
  <c r="O42" i="5"/>
  <c r="N42" i="5"/>
  <c r="M42" i="5"/>
  <c r="P40" i="5"/>
  <c r="O40" i="5"/>
  <c r="N40" i="5"/>
  <c r="M40" i="5"/>
  <c r="P38" i="5"/>
  <c r="O38" i="5"/>
  <c r="N38" i="5"/>
  <c r="M38" i="5"/>
  <c r="P37" i="5"/>
  <c r="O37" i="5"/>
  <c r="N37" i="5"/>
  <c r="M37" i="5"/>
  <c r="P36" i="5"/>
  <c r="O36" i="5"/>
  <c r="N36" i="5"/>
  <c r="M36" i="5"/>
  <c r="P35" i="5"/>
  <c r="O35" i="5"/>
  <c r="N35" i="5"/>
  <c r="M35" i="5"/>
  <c r="P34" i="5"/>
  <c r="O34" i="5"/>
  <c r="N34" i="5"/>
  <c r="M34" i="5"/>
  <c r="P33" i="5"/>
  <c r="O33" i="5"/>
  <c r="N33" i="5"/>
  <c r="M33" i="5"/>
  <c r="P32" i="5"/>
  <c r="O32" i="5"/>
  <c r="N32" i="5"/>
  <c r="M32" i="5"/>
  <c r="P31" i="5"/>
  <c r="O31" i="5"/>
  <c r="N31" i="5"/>
  <c r="M31" i="5"/>
  <c r="P30" i="5"/>
  <c r="O30" i="5"/>
  <c r="N30" i="5"/>
  <c r="M30" i="5"/>
  <c r="P29" i="5"/>
  <c r="O29" i="5"/>
  <c r="N29" i="5"/>
  <c r="M29" i="5"/>
  <c r="P28" i="5"/>
  <c r="O28" i="5"/>
  <c r="N28" i="5"/>
  <c r="M28" i="5"/>
  <c r="P27" i="5"/>
  <c r="O27" i="5"/>
  <c r="N27" i="5"/>
  <c r="M27" i="5"/>
  <c r="P26" i="5"/>
  <c r="O26" i="5"/>
  <c r="N26" i="5"/>
  <c r="M26" i="5"/>
  <c r="P25" i="5"/>
  <c r="O25" i="5"/>
  <c r="N25" i="5"/>
  <c r="M25" i="5"/>
  <c r="P24" i="5"/>
  <c r="O24" i="5"/>
  <c r="N24" i="5"/>
  <c r="M24" i="5"/>
  <c r="P23" i="5"/>
  <c r="O23" i="5"/>
  <c r="N23" i="5"/>
  <c r="M23" i="5"/>
  <c r="P22" i="5"/>
  <c r="O22" i="5"/>
  <c r="N22" i="5"/>
  <c r="M22" i="5"/>
  <c r="P21" i="5"/>
  <c r="O21" i="5"/>
  <c r="N21" i="5"/>
  <c r="M21" i="5"/>
  <c r="P20" i="5"/>
  <c r="O20" i="5"/>
  <c r="N20" i="5"/>
  <c r="M20" i="5"/>
  <c r="P19" i="5"/>
  <c r="O19" i="5"/>
  <c r="N19" i="5"/>
  <c r="M19" i="5"/>
  <c r="P18" i="5"/>
  <c r="O18" i="5"/>
  <c r="N18" i="5"/>
  <c r="M18" i="5"/>
  <c r="P17" i="5"/>
  <c r="O17" i="5"/>
  <c r="N17" i="5"/>
  <c r="M17" i="5"/>
  <c r="P16" i="5"/>
  <c r="O16" i="5"/>
  <c r="N16" i="5"/>
  <c r="M16" i="5"/>
  <c r="P15" i="5"/>
  <c r="O15" i="5"/>
  <c r="N15" i="5"/>
  <c r="M15" i="5"/>
  <c r="P14" i="5"/>
  <c r="O14" i="5"/>
  <c r="N14" i="5"/>
  <c r="M14" i="5"/>
  <c r="P12" i="5"/>
  <c r="O12" i="5"/>
  <c r="N12" i="5"/>
  <c r="M12" i="5"/>
  <c r="P11" i="5"/>
  <c r="O11" i="5"/>
  <c r="N11" i="5"/>
  <c r="M11" i="5"/>
  <c r="P10" i="5"/>
  <c r="O10" i="5"/>
  <c r="N10" i="5"/>
  <c r="M10" i="5"/>
  <c r="P9" i="5"/>
  <c r="O9" i="5"/>
  <c r="N9" i="5"/>
  <c r="M9" i="5"/>
  <c r="P8" i="5"/>
  <c r="O8" i="5"/>
  <c r="N8" i="5"/>
  <c r="M8" i="5"/>
  <c r="C270" i="5"/>
  <c r="B270" i="5"/>
  <c r="C269" i="5"/>
  <c r="B269" i="5"/>
  <c r="C268" i="5"/>
  <c r="B268" i="5"/>
  <c r="C267" i="5"/>
  <c r="B267" i="5"/>
  <c r="C266" i="5"/>
  <c r="B266" i="5"/>
  <c r="C265" i="5"/>
  <c r="B265" i="5"/>
  <c r="C264" i="5"/>
  <c r="B264" i="5"/>
  <c r="C263" i="5"/>
  <c r="B263" i="5"/>
  <c r="C262" i="5"/>
  <c r="B262" i="5"/>
  <c r="C261" i="5"/>
  <c r="B261" i="5"/>
  <c r="C260" i="5"/>
  <c r="B260" i="5"/>
  <c r="C259" i="5"/>
  <c r="B259" i="5"/>
  <c r="C258" i="5"/>
  <c r="B258" i="5"/>
  <c r="C257" i="5"/>
  <c r="B257" i="5"/>
  <c r="L256" i="5"/>
  <c r="K256" i="5"/>
  <c r="J256" i="5"/>
  <c r="I256" i="5"/>
  <c r="H256" i="5"/>
  <c r="G256" i="5"/>
  <c r="F256" i="5"/>
  <c r="E256" i="5"/>
  <c r="C256" i="5"/>
  <c r="B256" i="5"/>
  <c r="L255" i="5"/>
  <c r="K255" i="5"/>
  <c r="J255" i="5"/>
  <c r="I255" i="5"/>
  <c r="H255" i="5"/>
  <c r="G255" i="5"/>
  <c r="F255" i="5"/>
  <c r="E255" i="5"/>
  <c r="C255" i="5"/>
  <c r="B255" i="5"/>
  <c r="C254" i="5"/>
  <c r="B254" i="5"/>
  <c r="C253" i="5"/>
  <c r="B253" i="5"/>
  <c r="C252" i="5"/>
  <c r="B252" i="5"/>
  <c r="C251" i="5"/>
  <c r="B251" i="5"/>
  <c r="C250" i="5"/>
  <c r="C249" i="5"/>
  <c r="B249" i="5"/>
  <c r="C248" i="5"/>
  <c r="B248" i="5"/>
  <c r="C247" i="5"/>
  <c r="B247" i="5"/>
  <c r="C246" i="5"/>
  <c r="B246" i="5"/>
  <c r="C245" i="5"/>
  <c r="B245" i="5"/>
  <c r="C244" i="5"/>
  <c r="B244" i="5"/>
  <c r="C243" i="5"/>
  <c r="B243" i="5"/>
  <c r="C242" i="5"/>
  <c r="C241" i="5"/>
  <c r="B241" i="5"/>
  <c r="C240" i="5"/>
  <c r="B240" i="5"/>
  <c r="C239" i="5"/>
  <c r="B239" i="5"/>
  <c r="C238" i="5"/>
  <c r="B238" i="5"/>
  <c r="C237" i="5"/>
  <c r="B237" i="5"/>
  <c r="C236" i="5"/>
  <c r="B236" i="5"/>
  <c r="C235" i="5"/>
  <c r="B235" i="5"/>
  <c r="C234" i="5"/>
  <c r="C233" i="5"/>
  <c r="B233" i="5"/>
  <c r="C232" i="5"/>
  <c r="B232" i="5"/>
  <c r="C231" i="5"/>
  <c r="B231" i="5"/>
  <c r="C230" i="5"/>
  <c r="B230" i="5"/>
  <c r="C229" i="5"/>
  <c r="B229" i="5"/>
  <c r="C228" i="5"/>
  <c r="B228" i="5"/>
  <c r="C227" i="5"/>
  <c r="B227" i="5"/>
  <c r="C226" i="5"/>
  <c r="C225" i="5"/>
  <c r="B225" i="5"/>
  <c r="C224" i="5"/>
  <c r="B224" i="5"/>
  <c r="C223" i="5"/>
  <c r="B223" i="5"/>
  <c r="C222" i="5"/>
  <c r="B222" i="5"/>
  <c r="C221" i="5"/>
  <c r="B221" i="5"/>
  <c r="C220" i="5"/>
  <c r="B220" i="5"/>
  <c r="C219" i="5"/>
  <c r="B219" i="5"/>
  <c r="C218" i="5"/>
  <c r="B218" i="5"/>
  <c r="C217" i="5"/>
  <c r="B217" i="5"/>
  <c r="C216" i="5"/>
  <c r="B216" i="5"/>
  <c r="C215" i="5"/>
  <c r="B215" i="5"/>
  <c r="C214" i="5"/>
  <c r="B214" i="5"/>
  <c r="C213" i="5"/>
  <c r="B213" i="5"/>
  <c r="C212" i="5"/>
  <c r="B212" i="5"/>
  <c r="C211" i="5"/>
  <c r="B211" i="5"/>
  <c r="C210" i="5"/>
  <c r="B210" i="5"/>
  <c r="C209" i="5"/>
  <c r="B209" i="5"/>
  <c r="C208" i="5"/>
  <c r="B208" i="5"/>
  <c r="C207" i="5"/>
  <c r="B207" i="5"/>
  <c r="C206" i="5"/>
  <c r="B206" i="5"/>
  <c r="C205" i="5"/>
  <c r="B205" i="5"/>
  <c r="C204" i="5"/>
  <c r="B204" i="5"/>
  <c r="C203" i="5"/>
  <c r="B203" i="5"/>
  <c r="C202" i="5"/>
  <c r="B202" i="5"/>
  <c r="C201" i="5"/>
  <c r="B201" i="5"/>
  <c r="C200" i="5"/>
  <c r="B200" i="5"/>
  <c r="C199" i="5"/>
  <c r="B199" i="5"/>
  <c r="C198" i="5"/>
  <c r="B198" i="5"/>
  <c r="C197" i="5"/>
  <c r="B197" i="5"/>
  <c r="C196" i="5"/>
  <c r="B196" i="5"/>
  <c r="C195" i="5"/>
  <c r="B195" i="5"/>
  <c r="C194" i="5"/>
  <c r="B194" i="5"/>
  <c r="C193" i="5"/>
  <c r="B193" i="5"/>
  <c r="C192" i="5"/>
  <c r="B192" i="5"/>
  <c r="C191" i="5"/>
  <c r="B191" i="5"/>
  <c r="C190" i="5"/>
  <c r="B190" i="5"/>
  <c r="C189" i="5"/>
  <c r="B189" i="5"/>
  <c r="L188" i="5"/>
  <c r="K188" i="5"/>
  <c r="C188" i="5"/>
  <c r="B188" i="5"/>
  <c r="C187" i="5"/>
  <c r="B187" i="5"/>
  <c r="C186" i="5"/>
  <c r="B186" i="5"/>
  <c r="C185" i="5"/>
  <c r="B185" i="5"/>
  <c r="C184" i="5"/>
  <c r="B184" i="5"/>
  <c r="C183" i="5"/>
  <c r="B183" i="5"/>
  <c r="C182" i="5"/>
  <c r="B182" i="5"/>
  <c r="C181" i="5"/>
  <c r="B181" i="5"/>
  <c r="C180" i="5"/>
  <c r="B180" i="5"/>
  <c r="L179" i="5"/>
  <c r="K179" i="5"/>
  <c r="C179" i="5"/>
  <c r="B179" i="5"/>
  <c r="C178" i="5"/>
  <c r="B178" i="5"/>
  <c r="C177" i="5"/>
  <c r="B177" i="5"/>
  <c r="C176" i="5"/>
  <c r="B176" i="5"/>
  <c r="C175" i="5"/>
  <c r="B175" i="5"/>
  <c r="C174" i="5"/>
  <c r="B174" i="5"/>
  <c r="C172" i="5"/>
  <c r="B172" i="5"/>
  <c r="C171" i="5"/>
  <c r="B171" i="5"/>
  <c r="C170" i="5"/>
  <c r="B170" i="5"/>
  <c r="C169" i="5"/>
  <c r="B169" i="5"/>
  <c r="C168" i="5"/>
  <c r="B168" i="5"/>
  <c r="C167" i="5"/>
  <c r="B167" i="5"/>
  <c r="C166" i="5"/>
  <c r="B166" i="5"/>
  <c r="C165" i="5"/>
  <c r="B165" i="5"/>
  <c r="C164" i="5"/>
  <c r="B164" i="5"/>
  <c r="C163" i="5"/>
  <c r="B163" i="5"/>
  <c r="C162" i="5"/>
  <c r="B162" i="5"/>
  <c r="C161" i="5"/>
  <c r="B161" i="5"/>
  <c r="C160" i="5"/>
  <c r="B160" i="5"/>
  <c r="C159" i="5"/>
  <c r="B159" i="5"/>
  <c r="C158" i="5"/>
  <c r="B158" i="5"/>
  <c r="C157" i="5"/>
  <c r="B157" i="5"/>
  <c r="J156" i="5"/>
  <c r="I156" i="5"/>
  <c r="H156" i="5"/>
  <c r="G156" i="5"/>
  <c r="F156" i="5"/>
  <c r="E156" i="5"/>
  <c r="C156" i="5"/>
  <c r="B156" i="5"/>
  <c r="C155" i="5"/>
  <c r="B155" i="5"/>
  <c r="C154" i="5"/>
  <c r="B154" i="5"/>
  <c r="C153" i="5"/>
  <c r="B153" i="5"/>
  <c r="C152" i="5"/>
  <c r="B152" i="5"/>
  <c r="C151" i="5"/>
  <c r="B151" i="5"/>
  <c r="C150" i="5"/>
  <c r="B150" i="5"/>
  <c r="C149" i="5"/>
  <c r="B149" i="5"/>
  <c r="C148" i="5"/>
  <c r="B148" i="5"/>
  <c r="C147" i="5"/>
  <c r="B147" i="5"/>
  <c r="C146" i="5"/>
  <c r="B146" i="5"/>
  <c r="C145" i="5"/>
  <c r="B145" i="5"/>
  <c r="C144" i="5"/>
  <c r="B144" i="5"/>
  <c r="C143" i="5"/>
  <c r="B143" i="5"/>
  <c r="C142" i="5"/>
  <c r="B142" i="5"/>
  <c r="C141" i="5"/>
  <c r="B141" i="5"/>
  <c r="C140" i="5"/>
  <c r="B140" i="5"/>
  <c r="C139" i="5"/>
  <c r="B139" i="5"/>
  <c r="C138" i="5"/>
  <c r="B138" i="5"/>
  <c r="C137" i="5"/>
  <c r="B137" i="5"/>
  <c r="C136" i="5"/>
  <c r="B136" i="5"/>
  <c r="C134" i="5"/>
  <c r="B134" i="5"/>
  <c r="C133" i="5"/>
  <c r="B133" i="5"/>
  <c r="C132" i="5"/>
  <c r="B132" i="5"/>
  <c r="C131" i="5"/>
  <c r="B131" i="5"/>
  <c r="C130" i="5"/>
  <c r="B130" i="5"/>
  <c r="C129" i="5"/>
  <c r="B129" i="5"/>
  <c r="C128" i="5"/>
  <c r="B128" i="5"/>
  <c r="C127" i="5"/>
  <c r="B127" i="5"/>
  <c r="C126" i="5"/>
  <c r="B126" i="5"/>
  <c r="C125" i="5"/>
  <c r="B125" i="5"/>
  <c r="C124" i="5"/>
  <c r="B124" i="5"/>
  <c r="C123" i="5"/>
  <c r="B123" i="5"/>
  <c r="C122" i="5"/>
  <c r="B122" i="5"/>
  <c r="C121" i="5"/>
  <c r="B121" i="5"/>
  <c r="C120" i="5"/>
  <c r="B120" i="5"/>
  <c r="C119" i="5"/>
  <c r="B119" i="5"/>
  <c r="C118" i="5"/>
  <c r="B118" i="5"/>
  <c r="C117" i="5"/>
  <c r="B117" i="5"/>
  <c r="C116" i="5"/>
  <c r="B116" i="5"/>
  <c r="L115" i="5"/>
  <c r="K115" i="5"/>
  <c r="C115" i="5"/>
  <c r="B115" i="5"/>
  <c r="C114" i="5"/>
  <c r="B114" i="5"/>
  <c r="C113" i="5"/>
  <c r="B113" i="5"/>
  <c r="C112" i="5"/>
  <c r="B112" i="5"/>
  <c r="C111" i="5"/>
  <c r="B111" i="5"/>
  <c r="C110" i="5"/>
  <c r="C109" i="5"/>
  <c r="C108" i="5"/>
  <c r="B108" i="5"/>
  <c r="C107" i="5"/>
  <c r="B107" i="5"/>
  <c r="C106" i="5"/>
  <c r="B106" i="5"/>
  <c r="C105" i="5"/>
  <c r="B105" i="5"/>
  <c r="C104" i="5"/>
  <c r="B104" i="5"/>
  <c r="C103" i="5"/>
  <c r="B103" i="5"/>
  <c r="C102" i="5"/>
  <c r="B102" i="5"/>
  <c r="C101" i="5"/>
  <c r="B101" i="5"/>
  <c r="C100" i="5"/>
  <c r="B100" i="5"/>
  <c r="C99" i="5"/>
  <c r="B99" i="5"/>
  <c r="C98" i="5"/>
  <c r="B98" i="5"/>
  <c r="C97" i="5"/>
  <c r="B97" i="5"/>
  <c r="C96" i="5"/>
  <c r="B96" i="5"/>
  <c r="C95" i="5"/>
  <c r="B95" i="5"/>
  <c r="C94" i="5"/>
  <c r="B94" i="5"/>
  <c r="C93" i="5"/>
  <c r="B93" i="5"/>
  <c r="C92" i="5"/>
  <c r="B92" i="5"/>
  <c r="C91" i="5"/>
  <c r="B91" i="5"/>
  <c r="C90" i="5"/>
  <c r="B90" i="5"/>
  <c r="C89" i="5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L81" i="5"/>
  <c r="K81" i="5"/>
  <c r="C81" i="5"/>
  <c r="B81" i="5"/>
  <c r="C80" i="5"/>
  <c r="B80" i="5"/>
  <c r="C79" i="5"/>
  <c r="B79" i="5"/>
  <c r="C78" i="5"/>
  <c r="B78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2" i="5"/>
  <c r="B12" i="5"/>
  <c r="C11" i="5"/>
  <c r="B11" i="5"/>
  <c r="C10" i="5"/>
  <c r="B10" i="5"/>
  <c r="C9" i="5"/>
  <c r="B9" i="5"/>
  <c r="C8" i="5"/>
  <c r="B8" i="5"/>
  <c r="D13" i="19"/>
  <c r="D12" i="19"/>
  <c r="E12" i="19"/>
  <c r="F12" i="19"/>
  <c r="AH140" i="9"/>
  <c r="D11" i="19"/>
  <c r="D10" i="19"/>
  <c r="D9" i="19"/>
  <c r="E9" i="19"/>
  <c r="F9" i="19"/>
  <c r="AH18" i="9"/>
  <c r="D8" i="19"/>
  <c r="D7" i="19"/>
  <c r="E7" i="19"/>
  <c r="F7" i="19"/>
  <c r="AH84" i="9"/>
  <c r="D3" i="19"/>
  <c r="D4" i="19"/>
  <c r="D5" i="19"/>
  <c r="D6" i="19"/>
  <c r="D2" i="19"/>
  <c r="D7" i="18"/>
  <c r="AS18" i="9"/>
  <c r="AS184" i="9"/>
  <c r="AS86" i="9"/>
  <c r="AS76" i="9"/>
  <c r="AS202" i="9"/>
  <c r="AS104" i="9"/>
  <c r="AS264" i="9"/>
  <c r="AS160" i="9"/>
  <c r="AS50" i="9"/>
  <c r="AS217" i="9"/>
  <c r="AS37" i="9"/>
  <c r="AS154" i="9"/>
  <c r="AS30" i="9"/>
  <c r="AS14" i="9"/>
  <c r="AS259" i="9"/>
  <c r="AS244" i="9"/>
  <c r="AS228" i="9"/>
  <c r="AS212" i="9"/>
  <c r="AS196" i="9"/>
  <c r="AS180" i="9"/>
  <c r="AS163" i="9"/>
  <c r="AS147" i="9"/>
  <c r="AS130" i="9"/>
  <c r="AS114" i="9"/>
  <c r="AS98" i="9"/>
  <c r="AS82" i="9"/>
  <c r="AS33" i="9"/>
  <c r="AS262" i="9"/>
  <c r="AS227" i="9"/>
  <c r="AS187" i="9"/>
  <c r="AS150" i="9"/>
  <c r="AS105" i="9"/>
  <c r="AS64" i="9"/>
  <c r="AS32" i="9"/>
  <c r="AS16" i="9"/>
  <c r="AS261" i="9"/>
  <c r="AS246" i="9"/>
  <c r="AS230" i="9"/>
  <c r="AS214" i="9"/>
  <c r="AS198" i="9"/>
  <c r="AS182" i="9"/>
  <c r="AS165" i="9"/>
  <c r="AS149" i="9"/>
  <c r="AS132" i="9"/>
  <c r="AS116" i="9"/>
  <c r="AS100" i="9"/>
  <c r="AS84" i="9"/>
  <c r="AS67" i="9"/>
  <c r="AS51" i="9"/>
  <c r="AS23" i="9"/>
  <c r="AS256" i="9"/>
  <c r="AS225" i="9"/>
  <c r="AS201" i="9"/>
  <c r="AS181" i="9"/>
  <c r="AS156" i="9"/>
  <c r="AS136" i="9"/>
  <c r="AS111" i="9"/>
  <c r="AS87" i="9"/>
  <c r="AS66" i="9"/>
  <c r="AS42" i="9"/>
  <c r="AS45" i="9"/>
  <c r="AS175" i="9"/>
  <c r="AS68" i="9"/>
  <c r="AS19" i="9"/>
  <c r="AS245" i="9"/>
  <c r="AS205" i="9"/>
  <c r="AS148" i="9"/>
  <c r="AS91" i="9"/>
  <c r="AS65" i="9"/>
  <c r="AS21" i="9"/>
  <c r="AS251" i="9"/>
  <c r="AS211" i="9"/>
  <c r="AS183" i="9"/>
  <c r="AS142" i="9"/>
  <c r="AS109" i="9"/>
  <c r="AS72" i="9"/>
  <c r="AS176" i="9"/>
  <c r="AS126" i="9"/>
  <c r="AS94" i="9"/>
  <c r="AS73" i="9"/>
  <c r="AS223" i="9"/>
  <c r="AS138" i="9"/>
  <c r="AS97" i="9"/>
  <c r="AS28" i="9"/>
  <c r="AS257" i="9"/>
  <c r="AS242" i="9"/>
  <c r="AS210" i="9"/>
  <c r="AS194" i="9"/>
  <c r="AS161" i="9"/>
  <c r="AS128" i="9"/>
  <c r="AS112" i="9"/>
  <c r="AS96" i="9"/>
  <c r="AS63" i="9"/>
  <c r="AS47" i="9"/>
  <c r="AS15" i="9"/>
  <c r="AS221" i="9"/>
  <c r="AS197" i="9"/>
  <c r="AS152" i="9"/>
  <c r="AS127" i="9"/>
  <c r="AS107" i="9"/>
  <c r="AS58" i="9"/>
  <c r="AS78" i="9"/>
  <c r="AS146" i="9"/>
  <c r="AS44" i="9"/>
  <c r="AS237" i="9"/>
  <c r="AS189" i="9"/>
  <c r="AS131" i="9"/>
  <c r="AS49" i="9"/>
  <c r="AS12" i="9"/>
  <c r="AS203" i="9"/>
  <c r="AS170" i="9"/>
  <c r="AS133" i="9"/>
  <c r="AS60" i="9"/>
  <c r="AS34" i="9"/>
  <c r="AS248" i="9"/>
  <c r="AS216" i="9"/>
  <c r="AS167" i="9"/>
  <c r="AS118" i="9"/>
  <c r="AS8" i="9"/>
  <c r="AS199" i="9"/>
  <c r="AS36" i="9"/>
  <c r="AS250" i="9"/>
  <c r="AS186" i="9"/>
  <c r="AS137" i="9"/>
  <c r="AS71" i="9"/>
  <c r="AS31" i="9"/>
  <c r="AS140" i="9"/>
  <c r="AS57" i="9"/>
  <c r="AS27" i="9"/>
  <c r="AS164" i="9"/>
  <c r="AS258" i="9"/>
  <c r="AS81" i="9"/>
  <c r="AS26" i="9"/>
  <c r="AS9" i="9"/>
  <c r="AS255" i="9"/>
  <c r="AS240" i="9"/>
  <c r="AS224" i="9"/>
  <c r="AS208" i="9"/>
  <c r="AS192" i="9"/>
  <c r="AS159" i="9"/>
  <c r="AS143" i="9"/>
  <c r="AS110" i="9"/>
  <c r="AS25" i="9"/>
  <c r="AS179" i="9"/>
  <c r="AS56" i="9"/>
  <c r="AS11" i="9"/>
  <c r="AS226" i="9"/>
  <c r="AS178" i="9"/>
  <c r="AS145" i="9"/>
  <c r="AS80" i="9"/>
  <c r="AS249" i="9"/>
  <c r="AS172" i="9"/>
  <c r="AS83" i="9"/>
  <c r="AS29" i="9"/>
  <c r="AS268" i="9"/>
  <c r="AS74" i="9"/>
  <c r="AS239" i="9"/>
  <c r="AS101" i="9"/>
  <c r="AS232" i="9"/>
  <c r="AS134" i="9"/>
  <c r="AS53" i="9"/>
  <c r="AS158" i="9"/>
  <c r="AS20" i="9"/>
  <c r="AS218" i="9"/>
  <c r="AS153" i="9"/>
  <c r="AS88" i="9"/>
  <c r="AS233" i="9"/>
  <c r="AS115" i="9"/>
  <c r="AS70" i="9"/>
  <c r="AS93" i="9"/>
  <c r="AS46" i="9"/>
  <c r="AS191" i="9"/>
  <c r="AS38" i="9"/>
  <c r="AS22" i="9"/>
  <c r="AS267" i="9"/>
  <c r="AS252" i="9"/>
  <c r="AS236" i="9"/>
  <c r="AS220" i="9"/>
  <c r="AS204" i="9"/>
  <c r="AS188" i="9"/>
  <c r="AS171" i="9"/>
  <c r="AS155" i="9"/>
  <c r="AS139" i="9"/>
  <c r="AS122" i="9"/>
  <c r="AS106" i="9"/>
  <c r="AS90" i="9"/>
  <c r="AS61" i="9"/>
  <c r="AS17" i="9"/>
  <c r="AS247" i="9"/>
  <c r="AS215" i="9"/>
  <c r="AS166" i="9"/>
  <c r="AS129" i="9"/>
  <c r="AS85" i="9"/>
  <c r="AS48" i="9"/>
  <c r="AS24" i="9"/>
  <c r="AS269" i="9"/>
  <c r="AS254" i="9"/>
  <c r="AS238" i="9"/>
  <c r="AS222" i="9"/>
  <c r="AS206" i="9"/>
  <c r="AS190" i="9"/>
  <c r="AS174" i="9"/>
  <c r="AS157" i="9"/>
  <c r="AS141" i="9"/>
  <c r="AS124" i="9"/>
  <c r="AS108" i="9"/>
  <c r="AS92" i="9"/>
  <c r="AS75" i="9"/>
  <c r="AS59" i="9"/>
  <c r="AS43" i="9"/>
  <c r="AS10" i="9"/>
  <c r="AS241" i="9"/>
  <c r="AS213" i="9"/>
  <c r="AS193" i="9"/>
  <c r="AS168" i="9"/>
  <c r="AS144" i="9"/>
  <c r="AS123" i="9"/>
  <c r="AS99" i="9"/>
  <c r="AS79" i="9"/>
  <c r="AS54" i="9"/>
  <c r="AS69" i="9"/>
  <c r="AS243" i="9"/>
  <c r="AS121" i="9"/>
  <c r="AS35" i="9"/>
  <c r="AS260" i="9"/>
  <c r="AS229" i="9"/>
  <c r="AS177" i="9"/>
  <c r="AS119" i="9"/>
  <c r="AS62" i="9"/>
  <c r="AS40" i="9"/>
  <c r="AS266" i="9"/>
  <c r="AS231" i="9"/>
  <c r="AS195" i="9"/>
  <c r="AS162" i="9"/>
  <c r="AS125" i="9"/>
  <c r="AS89" i="9"/>
  <c r="AS52" i="9"/>
  <c r="AS263" i="9"/>
  <c r="AS200" i="9"/>
  <c r="AS151" i="9"/>
  <c r="AS102" i="9"/>
  <c r="AS235" i="9"/>
  <c r="AS117" i="9"/>
  <c r="AS265" i="9"/>
  <c r="AS234" i="9"/>
  <c r="AS169" i="9"/>
  <c r="AS120" i="9"/>
  <c r="AS55" i="9"/>
  <c r="AS209" i="9"/>
  <c r="AS185" i="9"/>
  <c r="AS95" i="9"/>
  <c r="AS207" i="9"/>
  <c r="AS253" i="9"/>
  <c r="AS103" i="9"/>
  <c r="AS219" i="9"/>
  <c r="AS113" i="9"/>
  <c r="E2" i="19"/>
  <c r="F2" i="19"/>
  <c r="AH232" i="9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AX147" i="7"/>
  <c r="AY147" i="7"/>
  <c r="AX120" i="7"/>
  <c r="AY120" i="7" s="1"/>
  <c r="B120" i="7"/>
  <c r="B147" i="7"/>
  <c r="R19" i="16"/>
  <c r="S19" i="16"/>
  <c r="T19" i="16"/>
  <c r="U19" i="16"/>
  <c r="V19" i="16"/>
  <c r="AX472" i="7"/>
  <c r="AY472" i="7" s="1"/>
  <c r="AT41" i="9"/>
  <c r="AR41" i="9"/>
  <c r="AQ41" i="9"/>
  <c r="AX471" i="7"/>
  <c r="AY471" i="7" s="1"/>
  <c r="B472" i="7"/>
  <c r="AS41" i="9"/>
  <c r="AX61" i="7"/>
  <c r="AY61" i="7" s="1"/>
  <c r="B61" i="7"/>
  <c r="AX109" i="7"/>
  <c r="AY109" i="7" s="1"/>
  <c r="AI72" i="9"/>
  <c r="AH72" i="9"/>
  <c r="AI117" i="9"/>
  <c r="AH117" i="9"/>
  <c r="AP118" i="9"/>
  <c r="AP73" i="9"/>
  <c r="AX385" i="7"/>
  <c r="AY385" i="7" s="1"/>
  <c r="AX386" i="7"/>
  <c r="AY386" i="7" s="1"/>
  <c r="AX387" i="7"/>
  <c r="AY387" i="7"/>
  <c r="AX388" i="7"/>
  <c r="AY388" i="7" s="1"/>
  <c r="AX391" i="7"/>
  <c r="AY391" i="7" s="1"/>
  <c r="AX392" i="7"/>
  <c r="AY392" i="7" s="1"/>
  <c r="AX393" i="7"/>
  <c r="AY393" i="7" s="1"/>
  <c r="AX394" i="7"/>
  <c r="AY394" i="7" s="1"/>
  <c r="AX395" i="7"/>
  <c r="AY395" i="7" s="1"/>
  <c r="AX396" i="7"/>
  <c r="AY396" i="7" s="1"/>
  <c r="AX397" i="7"/>
  <c r="AY397" i="7" s="1"/>
  <c r="AX398" i="7"/>
  <c r="AY398" i="7" s="1"/>
  <c r="AX399" i="7"/>
  <c r="AY399" i="7" s="1"/>
  <c r="AX400" i="7"/>
  <c r="AY400" i="7" s="1"/>
  <c r="AX401" i="7"/>
  <c r="AY401" i="7" s="1"/>
  <c r="AX402" i="7"/>
  <c r="AY402" i="7" s="1"/>
  <c r="AX403" i="7"/>
  <c r="AY403" i="7" s="1"/>
  <c r="AX404" i="7"/>
  <c r="AY404" i="7" s="1"/>
  <c r="AX405" i="7"/>
  <c r="AY405" i="7" s="1"/>
  <c r="AX406" i="7"/>
  <c r="AY406" i="7" s="1"/>
  <c r="AX407" i="7"/>
  <c r="AY407" i="7" s="1"/>
  <c r="AX408" i="7"/>
  <c r="AY408" i="7" s="1"/>
  <c r="AX409" i="7"/>
  <c r="AY409" i="7" s="1"/>
  <c r="AX410" i="7"/>
  <c r="AY410" i="7" s="1"/>
  <c r="AX411" i="7"/>
  <c r="AY411" i="7" s="1"/>
  <c r="AX412" i="7"/>
  <c r="AY412" i="7" s="1"/>
  <c r="AX413" i="7"/>
  <c r="AY413" i="7" s="1"/>
  <c r="AX414" i="7"/>
  <c r="AY414" i="7" s="1"/>
  <c r="AX415" i="7"/>
  <c r="AY415" i="7" s="1"/>
  <c r="AX416" i="7"/>
  <c r="AY416" i="7" s="1"/>
  <c r="AX417" i="7"/>
  <c r="AY417" i="7" s="1"/>
  <c r="AX418" i="7"/>
  <c r="AY418" i="7" s="1"/>
  <c r="AX419" i="7"/>
  <c r="AY419" i="7" s="1"/>
  <c r="AX420" i="7"/>
  <c r="AY420" i="7" s="1"/>
  <c r="AX421" i="7"/>
  <c r="AY421" i="7" s="1"/>
  <c r="AX422" i="7"/>
  <c r="AY422" i="7" s="1"/>
  <c r="AX423" i="7"/>
  <c r="AY423" i="7" s="1"/>
  <c r="AX424" i="7"/>
  <c r="AY424" i="7" s="1"/>
  <c r="AX425" i="7"/>
  <c r="AY425" i="7" s="1"/>
  <c r="AX426" i="7"/>
  <c r="AY426" i="7" s="1"/>
  <c r="AX427" i="7"/>
  <c r="AY427" i="7" s="1"/>
  <c r="AX428" i="7"/>
  <c r="AY428" i="7" s="1"/>
  <c r="AX429" i="7"/>
  <c r="AY429" i="7" s="1"/>
  <c r="AX430" i="7"/>
  <c r="AY430" i="7" s="1"/>
  <c r="AX431" i="7"/>
  <c r="AY431" i="7" s="1"/>
  <c r="AX432" i="7"/>
  <c r="AY432" i="7" s="1"/>
  <c r="AX433" i="7"/>
  <c r="AY433" i="7" s="1"/>
  <c r="AX434" i="7"/>
  <c r="AY434" i="7" s="1"/>
  <c r="AX435" i="7"/>
  <c r="AY435" i="7" s="1"/>
  <c r="AX436" i="7"/>
  <c r="AY436" i="7" s="1"/>
  <c r="AX437" i="7"/>
  <c r="AY437" i="7" s="1"/>
  <c r="AX438" i="7"/>
  <c r="AY438" i="7" s="1"/>
  <c r="AX439" i="7"/>
  <c r="AY439" i="7" s="1"/>
  <c r="AX440" i="7"/>
  <c r="AY440" i="7" s="1"/>
  <c r="AX441" i="7"/>
  <c r="AY441" i="7" s="1"/>
  <c r="AX442" i="7"/>
  <c r="AY442" i="7" s="1"/>
  <c r="AX443" i="7"/>
  <c r="AY443" i="7" s="1"/>
  <c r="AX444" i="7"/>
  <c r="AY444" i="7" s="1"/>
  <c r="AX445" i="7"/>
  <c r="AY445" i="7" s="1"/>
  <c r="AX446" i="7"/>
  <c r="AY446" i="7" s="1"/>
  <c r="AX447" i="7"/>
  <c r="AY447" i="7" s="1"/>
  <c r="AX448" i="7"/>
  <c r="AY448" i="7" s="1"/>
  <c r="AX449" i="7"/>
  <c r="AY449" i="7" s="1"/>
  <c r="AX450" i="7"/>
  <c r="AY450" i="7" s="1"/>
  <c r="AX451" i="7"/>
  <c r="AY451" i="7" s="1"/>
  <c r="AX452" i="7"/>
  <c r="AY452" i="7" s="1"/>
  <c r="AX453" i="7"/>
  <c r="AY453" i="7" s="1"/>
  <c r="AX454" i="7"/>
  <c r="AY454" i="7" s="1"/>
  <c r="AX455" i="7"/>
  <c r="AY455" i="7" s="1"/>
  <c r="AX456" i="7"/>
  <c r="AY456" i="7" s="1"/>
  <c r="AX457" i="7"/>
  <c r="AY457" i="7" s="1"/>
  <c r="AX458" i="7"/>
  <c r="AY458" i="7" s="1"/>
  <c r="AX459" i="7"/>
  <c r="AY459" i="7" s="1"/>
  <c r="AX460" i="7"/>
  <c r="AY460" i="7" s="1"/>
  <c r="AX461" i="7"/>
  <c r="AY461" i="7" s="1"/>
  <c r="AX462" i="7"/>
  <c r="AY462" i="7" s="1"/>
  <c r="AX463" i="7"/>
  <c r="AY463" i="7" s="1"/>
  <c r="AX464" i="7"/>
  <c r="AY464" i="7" s="1"/>
  <c r="AX465" i="7"/>
  <c r="AY465" i="7" s="1"/>
  <c r="AX466" i="7"/>
  <c r="AY466" i="7" s="1"/>
  <c r="AX467" i="7"/>
  <c r="AY467" i="7" s="1"/>
  <c r="AX468" i="7"/>
  <c r="AY468" i="7" s="1"/>
  <c r="AX469" i="7"/>
  <c r="AY469" i="7" s="1"/>
  <c r="AX470" i="7"/>
  <c r="AY470" i="7" s="1"/>
  <c r="AX379" i="7"/>
  <c r="AY379" i="7" s="1"/>
  <c r="AX380" i="7"/>
  <c r="AY380" i="7" s="1"/>
  <c r="AX381" i="7"/>
  <c r="AY381" i="7" s="1"/>
  <c r="AX382" i="7"/>
  <c r="AY382" i="7" s="1"/>
  <c r="AX383" i="7"/>
  <c r="AY383" i="7" s="1"/>
  <c r="AX384" i="7"/>
  <c r="AY384" i="7" s="1"/>
  <c r="AY87" i="7"/>
  <c r="AX88" i="7"/>
  <c r="AY88" i="7" s="1"/>
  <c r="AX89" i="7"/>
  <c r="AY89" i="7"/>
  <c r="AX90" i="7"/>
  <c r="AY90" i="7" s="1"/>
  <c r="AX91" i="7"/>
  <c r="AY91" i="7" s="1"/>
  <c r="AX92" i="7"/>
  <c r="AY92" i="7" s="1"/>
  <c r="AX93" i="7"/>
  <c r="AY93" i="7" s="1"/>
  <c r="AX94" i="7"/>
  <c r="AY94" i="7" s="1"/>
  <c r="AX95" i="7"/>
  <c r="AY95" i="7" s="1"/>
  <c r="AX96" i="7"/>
  <c r="AY96" i="7" s="1"/>
  <c r="AX97" i="7"/>
  <c r="AY97" i="7" s="1"/>
  <c r="AX98" i="7"/>
  <c r="AY98" i="7" s="1"/>
  <c r="AX99" i="7"/>
  <c r="AY99" i="7" s="1"/>
  <c r="AX100" i="7"/>
  <c r="AY100" i="7" s="1"/>
  <c r="AX101" i="7"/>
  <c r="AY101" i="7" s="1"/>
  <c r="AX102" i="7"/>
  <c r="AY102" i="7" s="1"/>
  <c r="AX103" i="7"/>
  <c r="AY103" i="7" s="1"/>
  <c r="AX104" i="7"/>
  <c r="AY104" i="7" s="1"/>
  <c r="AX105" i="7"/>
  <c r="AY105" i="7" s="1"/>
  <c r="AX106" i="7"/>
  <c r="AY106" i="7" s="1"/>
  <c r="AX107" i="7"/>
  <c r="AY107" i="7" s="1"/>
  <c r="AX108" i="7"/>
  <c r="AY108" i="7" s="1"/>
  <c r="AX110" i="7"/>
  <c r="AY110" i="7" s="1"/>
  <c r="AX111" i="7"/>
  <c r="AY111" i="7" s="1"/>
  <c r="AX112" i="7"/>
  <c r="AY112" i="7" s="1"/>
  <c r="AX113" i="7"/>
  <c r="AY113" i="7" s="1"/>
  <c r="AX114" i="7"/>
  <c r="AY114" i="7" s="1"/>
  <c r="AX115" i="7"/>
  <c r="AY115" i="7" s="1"/>
  <c r="AX116" i="7"/>
  <c r="AY116" i="7" s="1"/>
  <c r="AX117" i="7"/>
  <c r="AY117" i="7" s="1"/>
  <c r="AX118" i="7"/>
  <c r="AY118" i="7" s="1"/>
  <c r="AX119" i="7"/>
  <c r="AY119" i="7" s="1"/>
  <c r="AX121" i="7"/>
  <c r="AY121" i="7" s="1"/>
  <c r="AX122" i="7"/>
  <c r="AY122" i="7" s="1"/>
  <c r="AX123" i="7"/>
  <c r="AY123" i="7" s="1"/>
  <c r="AX124" i="7"/>
  <c r="AY124" i="7" s="1"/>
  <c r="AX125" i="7"/>
  <c r="AY125" i="7" s="1"/>
  <c r="AX126" i="7"/>
  <c r="AY126" i="7" s="1"/>
  <c r="AX127" i="7"/>
  <c r="AY127" i="7" s="1"/>
  <c r="AX128" i="7"/>
  <c r="AY128" i="7" s="1"/>
  <c r="AX129" i="7"/>
  <c r="AY129" i="7" s="1"/>
  <c r="AX130" i="7"/>
  <c r="AY130" i="7" s="1"/>
  <c r="AX131" i="7"/>
  <c r="AY131" i="7" s="1"/>
  <c r="AX132" i="7"/>
  <c r="AY132" i="7" s="1"/>
  <c r="AX133" i="7"/>
  <c r="AY133" i="7"/>
  <c r="AX134" i="7"/>
  <c r="AY134" i="7" s="1"/>
  <c r="AX135" i="7"/>
  <c r="AY135" i="7" s="1"/>
  <c r="AX136" i="7"/>
  <c r="AY136" i="7" s="1"/>
  <c r="AX137" i="7"/>
  <c r="AY137" i="7" s="1"/>
  <c r="AX138" i="7"/>
  <c r="AY138" i="7" s="1"/>
  <c r="AX139" i="7"/>
  <c r="AY139" i="7"/>
  <c r="AX140" i="7"/>
  <c r="AY140" i="7" s="1"/>
  <c r="AX141" i="7"/>
  <c r="AY141" i="7" s="1"/>
  <c r="AX142" i="7"/>
  <c r="AY142" i="7" s="1"/>
  <c r="AX143" i="7"/>
  <c r="AY143" i="7" s="1"/>
  <c r="AX144" i="7"/>
  <c r="AY144" i="7" s="1"/>
  <c r="AX145" i="7"/>
  <c r="AY145" i="7"/>
  <c r="AX146" i="7"/>
  <c r="AY146" i="7" s="1"/>
  <c r="AX148" i="7"/>
  <c r="AY148" i="7" s="1"/>
  <c r="AX149" i="7"/>
  <c r="AY149" i="7" s="1"/>
  <c r="AX150" i="7"/>
  <c r="AY150" i="7" s="1"/>
  <c r="AX151" i="7"/>
  <c r="AY151" i="7" s="1"/>
  <c r="AX152" i="7"/>
  <c r="AY152" i="7" s="1"/>
  <c r="AX153" i="7"/>
  <c r="AY153" i="7" s="1"/>
  <c r="AX154" i="7"/>
  <c r="AY154" i="7" s="1"/>
  <c r="AX155" i="7"/>
  <c r="AY155" i="7" s="1"/>
  <c r="AX156" i="7"/>
  <c r="AY156" i="7" s="1"/>
  <c r="AX157" i="7"/>
  <c r="AY157" i="7" s="1"/>
  <c r="AX158" i="7"/>
  <c r="AY158" i="7"/>
  <c r="AX159" i="7"/>
  <c r="AY159" i="7" s="1"/>
  <c r="AX160" i="7"/>
  <c r="AY160" i="7" s="1"/>
  <c r="AX161" i="7"/>
  <c r="AY161" i="7" s="1"/>
  <c r="AX162" i="7"/>
  <c r="AY162" i="7" s="1"/>
  <c r="AX163" i="7"/>
  <c r="AY163" i="7" s="1"/>
  <c r="AX164" i="7"/>
  <c r="AY164" i="7" s="1"/>
  <c r="AX165" i="7"/>
  <c r="AY165" i="7" s="1"/>
  <c r="AX166" i="7"/>
  <c r="AY166" i="7" s="1"/>
  <c r="AX167" i="7"/>
  <c r="AY167" i="7" s="1"/>
  <c r="AX168" i="7"/>
  <c r="AY168" i="7" s="1"/>
  <c r="AX169" i="7"/>
  <c r="AY169" i="7" s="1"/>
  <c r="AX170" i="7"/>
  <c r="AY170" i="7" s="1"/>
  <c r="AX171" i="7"/>
  <c r="AY171" i="7" s="1"/>
  <c r="AX172" i="7"/>
  <c r="AY172" i="7" s="1"/>
  <c r="AX173" i="7"/>
  <c r="AY173" i="7" s="1"/>
  <c r="AX174" i="7"/>
  <c r="AY174" i="7" s="1"/>
  <c r="AX175" i="7"/>
  <c r="AY175" i="7" s="1"/>
  <c r="AX176" i="7"/>
  <c r="AY176" i="7" s="1"/>
  <c r="AX177" i="7"/>
  <c r="AY177" i="7" s="1"/>
  <c r="AX178" i="7"/>
  <c r="AY178" i="7" s="1"/>
  <c r="AX179" i="7"/>
  <c r="AY179" i="7" s="1"/>
  <c r="AX180" i="7"/>
  <c r="AY180" i="7" s="1"/>
  <c r="AX181" i="7"/>
  <c r="AY181" i="7" s="1"/>
  <c r="AX182" i="7"/>
  <c r="AY182" i="7" s="1"/>
  <c r="AX183" i="7"/>
  <c r="AY183" i="7" s="1"/>
  <c r="AX184" i="7"/>
  <c r="AY184" i="7" s="1"/>
  <c r="AX185" i="7"/>
  <c r="AY185" i="7" s="1"/>
  <c r="AX186" i="7"/>
  <c r="AY186" i="7" s="1"/>
  <c r="AX187" i="7"/>
  <c r="AY187" i="7" s="1"/>
  <c r="AX188" i="7"/>
  <c r="AY188" i="7" s="1"/>
  <c r="AX189" i="7"/>
  <c r="AY189" i="7" s="1"/>
  <c r="AX190" i="7"/>
  <c r="AY190" i="7" s="1"/>
  <c r="AX191" i="7"/>
  <c r="AY191" i="7" s="1"/>
  <c r="AX192" i="7"/>
  <c r="AY192" i="7" s="1"/>
  <c r="AX193" i="7"/>
  <c r="AY193" i="7" s="1"/>
  <c r="AX194" i="7"/>
  <c r="AY194" i="7" s="1"/>
  <c r="AX195" i="7"/>
  <c r="AY195" i="7" s="1"/>
  <c r="AX196" i="7"/>
  <c r="AY196" i="7" s="1"/>
  <c r="AX197" i="7"/>
  <c r="AY197" i="7" s="1"/>
  <c r="AX198" i="7"/>
  <c r="AY198" i="7" s="1"/>
  <c r="AX199" i="7"/>
  <c r="AY199" i="7" s="1"/>
  <c r="AX200" i="7"/>
  <c r="AY200" i="7" s="1"/>
  <c r="AX201" i="7"/>
  <c r="AY201" i="7" s="1"/>
  <c r="AX202" i="7"/>
  <c r="AY202" i="7"/>
  <c r="AX203" i="7"/>
  <c r="AY203" i="7" s="1"/>
  <c r="AX204" i="7"/>
  <c r="AY204" i="7" s="1"/>
  <c r="AX205" i="7"/>
  <c r="AY205" i="7" s="1"/>
  <c r="AX206" i="7"/>
  <c r="AY206" i="7" s="1"/>
  <c r="AX207" i="7"/>
  <c r="AY207" i="7" s="1"/>
  <c r="AX208" i="7"/>
  <c r="AY208" i="7" s="1"/>
  <c r="AX209" i="7"/>
  <c r="AY209" i="7" s="1"/>
  <c r="AX210" i="7"/>
  <c r="AY210" i="7" s="1"/>
  <c r="AX211" i="7"/>
  <c r="AY211" i="7" s="1"/>
  <c r="AX212" i="7"/>
  <c r="AY212" i="7" s="1"/>
  <c r="AX213" i="7"/>
  <c r="AY213" i="7" s="1"/>
  <c r="AX214" i="7"/>
  <c r="AY214" i="7"/>
  <c r="AX215" i="7"/>
  <c r="AY215" i="7" s="1"/>
  <c r="AX216" i="7"/>
  <c r="AY216" i="7" s="1"/>
  <c r="AX217" i="7"/>
  <c r="AY217" i="7" s="1"/>
  <c r="AX218" i="7"/>
  <c r="AY218" i="7" s="1"/>
  <c r="AX219" i="7"/>
  <c r="AY219" i="7" s="1"/>
  <c r="AX220" i="7"/>
  <c r="AY220" i="7"/>
  <c r="AX221" i="7"/>
  <c r="AY221" i="7" s="1"/>
  <c r="AX222" i="7"/>
  <c r="AY222" i="7" s="1"/>
  <c r="AX223" i="7"/>
  <c r="AY223" i="7" s="1"/>
  <c r="AX224" i="7"/>
  <c r="AY224" i="7" s="1"/>
  <c r="AX225" i="7"/>
  <c r="AY225" i="7" s="1"/>
  <c r="AX226" i="7"/>
  <c r="AY226" i="7"/>
  <c r="AX227" i="7"/>
  <c r="AY227" i="7" s="1"/>
  <c r="AX228" i="7"/>
  <c r="AY228" i="7" s="1"/>
  <c r="AX229" i="7"/>
  <c r="AY229" i="7" s="1"/>
  <c r="AX230" i="7"/>
  <c r="AY230" i="7" s="1"/>
  <c r="AX231" i="7"/>
  <c r="AY231" i="7" s="1"/>
  <c r="AX232" i="7"/>
  <c r="AY232" i="7" s="1"/>
  <c r="AX233" i="7"/>
  <c r="AY233" i="7" s="1"/>
  <c r="AX234" i="7"/>
  <c r="AY234" i="7"/>
  <c r="AX235" i="7"/>
  <c r="AY235" i="7" s="1"/>
  <c r="AX236" i="7"/>
  <c r="AY236" i="7" s="1"/>
  <c r="AX237" i="7"/>
  <c r="AY237" i="7" s="1"/>
  <c r="AX238" i="7"/>
  <c r="AY238" i="7"/>
  <c r="AX239" i="7"/>
  <c r="AY239" i="7" s="1"/>
  <c r="AX240" i="7"/>
  <c r="AY240" i="7" s="1"/>
  <c r="AX241" i="7"/>
  <c r="AY241" i="7" s="1"/>
  <c r="AX242" i="7"/>
  <c r="AY242" i="7" s="1"/>
  <c r="AX243" i="7"/>
  <c r="AY243" i="7" s="1"/>
  <c r="AX244" i="7"/>
  <c r="AY244" i="7" s="1"/>
  <c r="AX245" i="7"/>
  <c r="AY245" i="7" s="1"/>
  <c r="AX246" i="7"/>
  <c r="AY246" i="7" s="1"/>
  <c r="AX247" i="7"/>
  <c r="AY247" i="7" s="1"/>
  <c r="AX248" i="7"/>
  <c r="AY248" i="7" s="1"/>
  <c r="AX249" i="7"/>
  <c r="AY249" i="7" s="1"/>
  <c r="AX250" i="7"/>
  <c r="AY250" i="7"/>
  <c r="AX251" i="7"/>
  <c r="AY251" i="7" s="1"/>
  <c r="AX252" i="7"/>
  <c r="AY252" i="7" s="1"/>
  <c r="AX253" i="7"/>
  <c r="AY253" i="7" s="1"/>
  <c r="AX254" i="7"/>
  <c r="AY254" i="7" s="1"/>
  <c r="AX255" i="7"/>
  <c r="AY255" i="7" s="1"/>
  <c r="AX256" i="7"/>
  <c r="AY256" i="7" s="1"/>
  <c r="AX257" i="7"/>
  <c r="AY257" i="7" s="1"/>
  <c r="AX258" i="7"/>
  <c r="AY258" i="7" s="1"/>
  <c r="AX259" i="7"/>
  <c r="AY259" i="7" s="1"/>
  <c r="AX260" i="7"/>
  <c r="AY260" i="7" s="1"/>
  <c r="AX261" i="7"/>
  <c r="AY261" i="7" s="1"/>
  <c r="AX262" i="7"/>
  <c r="AY262" i="7"/>
  <c r="AX263" i="7"/>
  <c r="AY263" i="7" s="1"/>
  <c r="AX264" i="7"/>
  <c r="AY264" i="7" s="1"/>
  <c r="AX265" i="7"/>
  <c r="AY265" i="7" s="1"/>
  <c r="AX266" i="7"/>
  <c r="AY266" i="7"/>
  <c r="AX267" i="7"/>
  <c r="AY267" i="7" s="1"/>
  <c r="AX268" i="7"/>
  <c r="AY268" i="7" s="1"/>
  <c r="AX269" i="7"/>
  <c r="AY269" i="7" s="1"/>
  <c r="AX270" i="7"/>
  <c r="AY270" i="7" s="1"/>
  <c r="AX271" i="7"/>
  <c r="AY271" i="7" s="1"/>
  <c r="AX272" i="7"/>
  <c r="AY272" i="7" s="1"/>
  <c r="AX273" i="7"/>
  <c r="AY273" i="7" s="1"/>
  <c r="AX274" i="7"/>
  <c r="AY274" i="7" s="1"/>
  <c r="AX275" i="7"/>
  <c r="AY275" i="7" s="1"/>
  <c r="AX276" i="7"/>
  <c r="AY276" i="7" s="1"/>
  <c r="AX277" i="7"/>
  <c r="AY277" i="7" s="1"/>
  <c r="AX278" i="7"/>
  <c r="AY278" i="7" s="1"/>
  <c r="AX279" i="7"/>
  <c r="AY279" i="7" s="1"/>
  <c r="AX280" i="7"/>
  <c r="AY280" i="7" s="1"/>
  <c r="AX281" i="7"/>
  <c r="AY281" i="7" s="1"/>
  <c r="AX282" i="7"/>
  <c r="AY282" i="7" s="1"/>
  <c r="AX283" i="7"/>
  <c r="AY283" i="7" s="1"/>
  <c r="AX284" i="7"/>
  <c r="AY284" i="7" s="1"/>
  <c r="AX285" i="7"/>
  <c r="AY285" i="7" s="1"/>
  <c r="AX286" i="7"/>
  <c r="AY286" i="7" s="1"/>
  <c r="AX287" i="7"/>
  <c r="AY287" i="7" s="1"/>
  <c r="AX288" i="7"/>
  <c r="AY288" i="7" s="1"/>
  <c r="AX289" i="7"/>
  <c r="AY289" i="7" s="1"/>
  <c r="AX290" i="7"/>
  <c r="AY290" i="7" s="1"/>
  <c r="AX291" i="7"/>
  <c r="AY291" i="7" s="1"/>
  <c r="AX292" i="7"/>
  <c r="AY292" i="7" s="1"/>
  <c r="AX293" i="7"/>
  <c r="AY293" i="7" s="1"/>
  <c r="AX294" i="7"/>
  <c r="AY294" i="7" s="1"/>
  <c r="AX295" i="7"/>
  <c r="AY295" i="7" s="1"/>
  <c r="AX296" i="7"/>
  <c r="AY296" i="7" s="1"/>
  <c r="AX297" i="7"/>
  <c r="AY297" i="7" s="1"/>
  <c r="AX298" i="7"/>
  <c r="AY298" i="7" s="1"/>
  <c r="AX299" i="7"/>
  <c r="AY299" i="7" s="1"/>
  <c r="AX300" i="7"/>
  <c r="AY300" i="7" s="1"/>
  <c r="AX301" i="7"/>
  <c r="AY301" i="7" s="1"/>
  <c r="AX302" i="7"/>
  <c r="AY302" i="7" s="1"/>
  <c r="AX303" i="7"/>
  <c r="AY303" i="7" s="1"/>
  <c r="AX304" i="7"/>
  <c r="AY304" i="7" s="1"/>
  <c r="AX305" i="7"/>
  <c r="AY305" i="7" s="1"/>
  <c r="AX306" i="7"/>
  <c r="AY306" i="7" s="1"/>
  <c r="AX307" i="7"/>
  <c r="AY307" i="7" s="1"/>
  <c r="AX308" i="7"/>
  <c r="AY308" i="7" s="1"/>
  <c r="AX309" i="7"/>
  <c r="AY309" i="7" s="1"/>
  <c r="AX310" i="7"/>
  <c r="AY310" i="7" s="1"/>
  <c r="AX311" i="7"/>
  <c r="AY311" i="7" s="1"/>
  <c r="AX312" i="7"/>
  <c r="AY312" i="7" s="1"/>
  <c r="AX313" i="7"/>
  <c r="AY313" i="7" s="1"/>
  <c r="AX314" i="7"/>
  <c r="AY314" i="7" s="1"/>
  <c r="AX315" i="7"/>
  <c r="AY315" i="7" s="1"/>
  <c r="AX316" i="7"/>
  <c r="AY316" i="7" s="1"/>
  <c r="AX317" i="7"/>
  <c r="AY317" i="7" s="1"/>
  <c r="AX318" i="7"/>
  <c r="AY318" i="7" s="1"/>
  <c r="AX319" i="7"/>
  <c r="AY319" i="7" s="1"/>
  <c r="AX320" i="7"/>
  <c r="AY320" i="7" s="1"/>
  <c r="AX321" i="7"/>
  <c r="AY321" i="7"/>
  <c r="AX322" i="7"/>
  <c r="AY322" i="7" s="1"/>
  <c r="AX323" i="7"/>
  <c r="AY323" i="7" s="1"/>
  <c r="AX324" i="7"/>
  <c r="AY324" i="7" s="1"/>
  <c r="AX325" i="7"/>
  <c r="AY325" i="7" s="1"/>
  <c r="AX326" i="7"/>
  <c r="AY326" i="7" s="1"/>
  <c r="AX327" i="7"/>
  <c r="AY327" i="7" s="1"/>
  <c r="AX328" i="7"/>
  <c r="AY328" i="7" s="1"/>
  <c r="AX329" i="7"/>
  <c r="AY329" i="7" s="1"/>
  <c r="AX330" i="7"/>
  <c r="AY330" i="7" s="1"/>
  <c r="AX331" i="7"/>
  <c r="AY331" i="7" s="1"/>
  <c r="AX332" i="7"/>
  <c r="AY332" i="7" s="1"/>
  <c r="AX333" i="7"/>
  <c r="AY333" i="7" s="1"/>
  <c r="AX334" i="7"/>
  <c r="AY334" i="7" s="1"/>
  <c r="AX335" i="7"/>
  <c r="AY335" i="7" s="1"/>
  <c r="AX336" i="7"/>
  <c r="AY336" i="7" s="1"/>
  <c r="AX337" i="7"/>
  <c r="AY337" i="7" s="1"/>
  <c r="AX338" i="7"/>
  <c r="AY338" i="7" s="1"/>
  <c r="AX339" i="7"/>
  <c r="AY339" i="7" s="1"/>
  <c r="AX340" i="7"/>
  <c r="AY340" i="7" s="1"/>
  <c r="AX341" i="7"/>
  <c r="AY341" i="7" s="1"/>
  <c r="AX342" i="7"/>
  <c r="AY342" i="7" s="1"/>
  <c r="AX343" i="7"/>
  <c r="AY343" i="7" s="1"/>
  <c r="AX344" i="7"/>
  <c r="AY344" i="7" s="1"/>
  <c r="AX345" i="7"/>
  <c r="AY345" i="7" s="1"/>
  <c r="AX346" i="7"/>
  <c r="AY346" i="7" s="1"/>
  <c r="AX347" i="7"/>
  <c r="AY347" i="7" s="1"/>
  <c r="AX348" i="7"/>
  <c r="AY348" i="7" s="1"/>
  <c r="AX349" i="7"/>
  <c r="AY349" i="7" s="1"/>
  <c r="AX350" i="7"/>
  <c r="AY350" i="7" s="1"/>
  <c r="AX351" i="7"/>
  <c r="AY351" i="7" s="1"/>
  <c r="AX352" i="7"/>
  <c r="AY352" i="7" s="1"/>
  <c r="AX353" i="7"/>
  <c r="AY353" i="7" s="1"/>
  <c r="AX354" i="7"/>
  <c r="AY354" i="7" s="1"/>
  <c r="AX355" i="7"/>
  <c r="AY355" i="7" s="1"/>
  <c r="AX356" i="7"/>
  <c r="AY356" i="7" s="1"/>
  <c r="AX357" i="7"/>
  <c r="AY357" i="7" s="1"/>
  <c r="AX358" i="7"/>
  <c r="AY358" i="7" s="1"/>
  <c r="AX359" i="7"/>
  <c r="AY359" i="7" s="1"/>
  <c r="AX360" i="7"/>
  <c r="AY360" i="7" s="1"/>
  <c r="AX361" i="7"/>
  <c r="AY361" i="7" s="1"/>
  <c r="AX362" i="7"/>
  <c r="AY362" i="7" s="1"/>
  <c r="AX363" i="7"/>
  <c r="AY363" i="7" s="1"/>
  <c r="AX364" i="7"/>
  <c r="AY364" i="7" s="1"/>
  <c r="AX365" i="7"/>
  <c r="AY365" i="7" s="1"/>
  <c r="AX366" i="7"/>
  <c r="AY366" i="7" s="1"/>
  <c r="AX367" i="7"/>
  <c r="AY367" i="7" s="1"/>
  <c r="AX368" i="7"/>
  <c r="AY368" i="7" s="1"/>
  <c r="AX369" i="7"/>
  <c r="AY369" i="7" s="1"/>
  <c r="AX370" i="7"/>
  <c r="AY370" i="7" s="1"/>
  <c r="AX371" i="7"/>
  <c r="AY371" i="7" s="1"/>
  <c r="AX372" i="7"/>
  <c r="AY372" i="7" s="1"/>
  <c r="AX373" i="7"/>
  <c r="AY373" i="7" s="1"/>
  <c r="AX374" i="7"/>
  <c r="AY374" i="7" s="1"/>
  <c r="AX375" i="7"/>
  <c r="AY375" i="7" s="1"/>
  <c r="AX376" i="7"/>
  <c r="AY376" i="7" s="1"/>
  <c r="AX377" i="7"/>
  <c r="AY377" i="7" s="1"/>
  <c r="AX378" i="7"/>
  <c r="AY378" i="7" s="1"/>
  <c r="B471" i="7"/>
  <c r="J471" i="7"/>
  <c r="K471" i="7"/>
  <c r="L471" i="7"/>
  <c r="M471" i="7"/>
  <c r="N471" i="7"/>
  <c r="O471" i="7"/>
  <c r="AP198" i="9"/>
  <c r="AH198" i="9"/>
  <c r="AI198" i="9"/>
  <c r="P41" i="5"/>
  <c r="AI109" i="9"/>
  <c r="AH109" i="9"/>
  <c r="AP109" i="9"/>
  <c r="AP30" i="9"/>
  <c r="AP31" i="9"/>
  <c r="AH30" i="9"/>
  <c r="AI30" i="9"/>
  <c r="D13" i="18"/>
  <c r="D8" i="18"/>
  <c r="D6" i="18"/>
  <c r="A7" i="8" a="1"/>
  <c r="A7" i="8" s="1"/>
  <c r="A8" i="8" a="1"/>
  <c r="A8" i="8" s="1"/>
  <c r="L8" i="8" s="1"/>
  <c r="A9" i="8" a="1"/>
  <c r="A9" i="8" s="1"/>
  <c r="G22" i="14"/>
  <c r="P52" i="17"/>
  <c r="O52" i="17"/>
  <c r="I52" i="17"/>
  <c r="M52" i="17"/>
  <c r="H52" i="17"/>
  <c r="L52" i="17"/>
  <c r="G52" i="17"/>
  <c r="K52" i="17"/>
  <c r="F52" i="17"/>
  <c r="J52" i="17"/>
  <c r="P51" i="17"/>
  <c r="O51" i="17"/>
  <c r="I51" i="17"/>
  <c r="M51" i="17"/>
  <c r="H51" i="17"/>
  <c r="L51" i="17"/>
  <c r="G51" i="17"/>
  <c r="K51" i="17"/>
  <c r="F51" i="17"/>
  <c r="J51" i="17"/>
  <c r="P50" i="17"/>
  <c r="O50" i="17"/>
  <c r="I50" i="17"/>
  <c r="M50" i="17"/>
  <c r="H50" i="17"/>
  <c r="L50" i="17"/>
  <c r="G50" i="17"/>
  <c r="K50" i="17"/>
  <c r="F50" i="17"/>
  <c r="J50" i="17"/>
  <c r="P49" i="17"/>
  <c r="O49" i="17"/>
  <c r="I49" i="17"/>
  <c r="M49" i="17"/>
  <c r="H49" i="17"/>
  <c r="L49" i="17"/>
  <c r="G49" i="17"/>
  <c r="K49" i="17"/>
  <c r="F49" i="17"/>
  <c r="J49" i="17"/>
  <c r="P48" i="17"/>
  <c r="O48" i="17"/>
  <c r="I48" i="17"/>
  <c r="M48" i="17"/>
  <c r="H48" i="17"/>
  <c r="L48" i="17"/>
  <c r="G48" i="17"/>
  <c r="K48" i="17"/>
  <c r="F48" i="17"/>
  <c r="J48" i="17"/>
  <c r="P47" i="17"/>
  <c r="O47" i="17"/>
  <c r="I47" i="17"/>
  <c r="M47" i="17"/>
  <c r="H47" i="17"/>
  <c r="L47" i="17"/>
  <c r="G47" i="17"/>
  <c r="K47" i="17"/>
  <c r="F47" i="17"/>
  <c r="J47" i="17"/>
  <c r="P46" i="17"/>
  <c r="O46" i="17"/>
  <c r="I46" i="17"/>
  <c r="M46" i="17"/>
  <c r="H46" i="17"/>
  <c r="L46" i="17"/>
  <c r="G46" i="17"/>
  <c r="K46" i="17"/>
  <c r="F46" i="17"/>
  <c r="J46" i="17"/>
  <c r="P45" i="17"/>
  <c r="O45" i="17"/>
  <c r="I45" i="17"/>
  <c r="M45" i="17"/>
  <c r="H45" i="17"/>
  <c r="L45" i="17"/>
  <c r="G45" i="17"/>
  <c r="K45" i="17"/>
  <c r="F45" i="17"/>
  <c r="J45" i="17"/>
  <c r="P44" i="17"/>
  <c r="O44" i="17"/>
  <c r="I44" i="17"/>
  <c r="M44" i="17"/>
  <c r="H44" i="17"/>
  <c r="L44" i="17"/>
  <c r="G44" i="17"/>
  <c r="K44" i="17"/>
  <c r="F44" i="17"/>
  <c r="J44" i="17"/>
  <c r="P43" i="17"/>
  <c r="O43" i="17"/>
  <c r="I43" i="17"/>
  <c r="M43" i="17"/>
  <c r="H43" i="17"/>
  <c r="L43" i="17"/>
  <c r="G43" i="17"/>
  <c r="K43" i="17"/>
  <c r="F43" i="17"/>
  <c r="J43" i="17"/>
  <c r="O42" i="17"/>
  <c r="I42" i="17"/>
  <c r="M42" i="17"/>
  <c r="H42" i="17"/>
  <c r="L42" i="17"/>
  <c r="G42" i="17"/>
  <c r="K42" i="17"/>
  <c r="F42" i="17"/>
  <c r="J42" i="17"/>
  <c r="P41" i="17"/>
  <c r="O41" i="17"/>
  <c r="I41" i="17"/>
  <c r="M41" i="17"/>
  <c r="H41" i="17"/>
  <c r="L41" i="17"/>
  <c r="G41" i="17"/>
  <c r="K41" i="17"/>
  <c r="F41" i="17"/>
  <c r="J41" i="17"/>
  <c r="P40" i="17"/>
  <c r="O40" i="17"/>
  <c r="I40" i="17"/>
  <c r="M40" i="17"/>
  <c r="H40" i="17"/>
  <c r="L40" i="17"/>
  <c r="G40" i="17"/>
  <c r="K40" i="17"/>
  <c r="F40" i="17"/>
  <c r="J40" i="17"/>
  <c r="P39" i="17"/>
  <c r="O39" i="17"/>
  <c r="I39" i="17"/>
  <c r="M39" i="17"/>
  <c r="H39" i="17"/>
  <c r="L39" i="17"/>
  <c r="G39" i="17"/>
  <c r="K39" i="17"/>
  <c r="F39" i="17"/>
  <c r="J39" i="17"/>
  <c r="P38" i="17"/>
  <c r="O38" i="17"/>
  <c r="I38" i="17"/>
  <c r="M38" i="17"/>
  <c r="H38" i="17"/>
  <c r="L38" i="17"/>
  <c r="G38" i="17"/>
  <c r="K38" i="17"/>
  <c r="F38" i="17"/>
  <c r="J38" i="17"/>
  <c r="P37" i="17"/>
  <c r="O37" i="17"/>
  <c r="I37" i="17"/>
  <c r="M37" i="17"/>
  <c r="H37" i="17"/>
  <c r="L37" i="17"/>
  <c r="G37" i="17"/>
  <c r="K37" i="17"/>
  <c r="F37" i="17"/>
  <c r="J37" i="17"/>
  <c r="P36" i="17"/>
  <c r="O36" i="17"/>
  <c r="I36" i="17"/>
  <c r="M36" i="17"/>
  <c r="H36" i="17"/>
  <c r="L36" i="17"/>
  <c r="G36" i="17"/>
  <c r="K36" i="17"/>
  <c r="F36" i="17"/>
  <c r="J36" i="17"/>
  <c r="P35" i="17"/>
  <c r="O35" i="17"/>
  <c r="I35" i="17"/>
  <c r="M35" i="17"/>
  <c r="H35" i="17"/>
  <c r="L35" i="17"/>
  <c r="G35" i="17"/>
  <c r="K35" i="17"/>
  <c r="F35" i="17"/>
  <c r="J35" i="17"/>
  <c r="P34" i="17"/>
  <c r="O34" i="17"/>
  <c r="I34" i="17"/>
  <c r="M34" i="17"/>
  <c r="H34" i="17"/>
  <c r="L34" i="17"/>
  <c r="G34" i="17"/>
  <c r="K34" i="17"/>
  <c r="F34" i="17"/>
  <c r="J34" i="17"/>
  <c r="P33" i="17"/>
  <c r="O33" i="17"/>
  <c r="I33" i="17"/>
  <c r="M33" i="17"/>
  <c r="H33" i="17"/>
  <c r="L33" i="17"/>
  <c r="G33" i="17"/>
  <c r="K33" i="17"/>
  <c r="F33" i="17"/>
  <c r="J33" i="17"/>
  <c r="P32" i="17"/>
  <c r="O32" i="17"/>
  <c r="I32" i="17"/>
  <c r="M32" i="17"/>
  <c r="H32" i="17"/>
  <c r="L32" i="17"/>
  <c r="G32" i="17"/>
  <c r="K32" i="17"/>
  <c r="F32" i="17"/>
  <c r="J32" i="17"/>
  <c r="P31" i="17"/>
  <c r="O31" i="17"/>
  <c r="I31" i="17"/>
  <c r="M31" i="17"/>
  <c r="H31" i="17"/>
  <c r="L31" i="17"/>
  <c r="G31" i="17"/>
  <c r="K31" i="17"/>
  <c r="F31" i="17"/>
  <c r="J31" i="17"/>
  <c r="P30" i="17"/>
  <c r="O30" i="17"/>
  <c r="I30" i="17"/>
  <c r="M30" i="17"/>
  <c r="H30" i="17"/>
  <c r="L30" i="17"/>
  <c r="G30" i="17"/>
  <c r="K30" i="17"/>
  <c r="F30" i="17"/>
  <c r="J30" i="17"/>
  <c r="P29" i="17"/>
  <c r="O29" i="17"/>
  <c r="I29" i="17"/>
  <c r="M29" i="17"/>
  <c r="H29" i="17"/>
  <c r="L29" i="17"/>
  <c r="G29" i="17"/>
  <c r="K29" i="17"/>
  <c r="F29" i="17"/>
  <c r="J29" i="17"/>
  <c r="P28" i="17"/>
  <c r="O28" i="17"/>
  <c r="I28" i="17"/>
  <c r="M28" i="17"/>
  <c r="H28" i="17"/>
  <c r="L28" i="17"/>
  <c r="G28" i="17"/>
  <c r="K28" i="17"/>
  <c r="F28" i="17"/>
  <c r="J28" i="17"/>
  <c r="P27" i="17"/>
  <c r="O27" i="17"/>
  <c r="I27" i="17"/>
  <c r="M27" i="17"/>
  <c r="H27" i="17"/>
  <c r="L27" i="17"/>
  <c r="G27" i="17"/>
  <c r="K27" i="17"/>
  <c r="F27" i="17"/>
  <c r="J27" i="17"/>
  <c r="P26" i="17"/>
  <c r="O26" i="17"/>
  <c r="I26" i="17"/>
  <c r="M26" i="17"/>
  <c r="H26" i="17"/>
  <c r="L26" i="17"/>
  <c r="G26" i="17"/>
  <c r="K26" i="17"/>
  <c r="F26" i="17"/>
  <c r="J26" i="17"/>
  <c r="P25" i="17"/>
  <c r="O25" i="17"/>
  <c r="I25" i="17"/>
  <c r="M25" i="17"/>
  <c r="H25" i="17"/>
  <c r="L25" i="17"/>
  <c r="G25" i="17"/>
  <c r="K25" i="17"/>
  <c r="F25" i="17"/>
  <c r="J25" i="17"/>
  <c r="P24" i="17"/>
  <c r="O24" i="17"/>
  <c r="I24" i="17"/>
  <c r="M24" i="17"/>
  <c r="H24" i="17"/>
  <c r="L24" i="17"/>
  <c r="G24" i="17"/>
  <c r="K24" i="17"/>
  <c r="F24" i="17"/>
  <c r="J24" i="17"/>
  <c r="P23" i="17"/>
  <c r="O23" i="17"/>
  <c r="I23" i="17"/>
  <c r="M23" i="17"/>
  <c r="H23" i="17"/>
  <c r="L23" i="17"/>
  <c r="G23" i="17"/>
  <c r="K23" i="17"/>
  <c r="F23" i="17"/>
  <c r="J23" i="17"/>
  <c r="P22" i="17"/>
  <c r="O22" i="17"/>
  <c r="I22" i="17"/>
  <c r="M22" i="17"/>
  <c r="H22" i="17"/>
  <c r="L22" i="17"/>
  <c r="G22" i="17"/>
  <c r="K22" i="17"/>
  <c r="F22" i="17"/>
  <c r="J22" i="17"/>
  <c r="P21" i="17"/>
  <c r="O21" i="17"/>
  <c r="I21" i="17"/>
  <c r="M21" i="17"/>
  <c r="H21" i="17"/>
  <c r="L21" i="17"/>
  <c r="G21" i="17"/>
  <c r="K21" i="17"/>
  <c r="F21" i="17"/>
  <c r="J21" i="17"/>
  <c r="P20" i="17"/>
  <c r="O20" i="17"/>
  <c r="I20" i="17"/>
  <c r="M20" i="17"/>
  <c r="H20" i="17"/>
  <c r="L20" i="17"/>
  <c r="G20" i="17"/>
  <c r="K20" i="17"/>
  <c r="F20" i="17"/>
  <c r="J20" i="17"/>
  <c r="P19" i="17"/>
  <c r="O19" i="17"/>
  <c r="I19" i="17"/>
  <c r="M19" i="17"/>
  <c r="H19" i="17"/>
  <c r="L19" i="17"/>
  <c r="G19" i="17"/>
  <c r="K19" i="17"/>
  <c r="F19" i="17"/>
  <c r="J19" i="17"/>
  <c r="P18" i="17"/>
  <c r="O18" i="17"/>
  <c r="I18" i="17"/>
  <c r="M18" i="17"/>
  <c r="H18" i="17"/>
  <c r="L18" i="17"/>
  <c r="G18" i="17"/>
  <c r="K18" i="17"/>
  <c r="F18" i="17"/>
  <c r="J18" i="17"/>
  <c r="P17" i="17"/>
  <c r="O17" i="17"/>
  <c r="I17" i="17"/>
  <c r="M17" i="17"/>
  <c r="H17" i="17"/>
  <c r="L17" i="17"/>
  <c r="G17" i="17"/>
  <c r="K17" i="17"/>
  <c r="F17" i="17"/>
  <c r="J17" i="17"/>
  <c r="P16" i="17"/>
  <c r="O16" i="17"/>
  <c r="I16" i="17"/>
  <c r="M16" i="17"/>
  <c r="H16" i="17"/>
  <c r="L16" i="17"/>
  <c r="G16" i="17"/>
  <c r="K16" i="17"/>
  <c r="F16" i="17"/>
  <c r="J16" i="17"/>
  <c r="P15" i="17"/>
  <c r="O15" i="17"/>
  <c r="I15" i="17"/>
  <c r="M15" i="17"/>
  <c r="H15" i="17"/>
  <c r="L15" i="17"/>
  <c r="G15" i="17"/>
  <c r="K15" i="17"/>
  <c r="F15" i="17"/>
  <c r="J15" i="17"/>
  <c r="P14" i="17"/>
  <c r="O14" i="17"/>
  <c r="I14" i="17"/>
  <c r="M14" i="17"/>
  <c r="H14" i="17"/>
  <c r="L14" i="17"/>
  <c r="G14" i="17"/>
  <c r="K14" i="17"/>
  <c r="F14" i="17"/>
  <c r="J14" i="17"/>
  <c r="P13" i="17"/>
  <c r="O13" i="17"/>
  <c r="I13" i="17"/>
  <c r="M13" i="17"/>
  <c r="H13" i="17"/>
  <c r="L13" i="17"/>
  <c r="G13" i="17"/>
  <c r="K13" i="17"/>
  <c r="F13" i="17"/>
  <c r="J13" i="17"/>
  <c r="P12" i="17"/>
  <c r="O12" i="17"/>
  <c r="I12" i="17"/>
  <c r="M12" i="17"/>
  <c r="H12" i="17"/>
  <c r="L12" i="17"/>
  <c r="G12" i="17"/>
  <c r="K12" i="17"/>
  <c r="F12" i="17"/>
  <c r="J12" i="17"/>
  <c r="P11" i="17"/>
  <c r="O11" i="17"/>
  <c r="I11" i="17"/>
  <c r="M11" i="17"/>
  <c r="H11" i="17"/>
  <c r="L11" i="17"/>
  <c r="G11" i="17"/>
  <c r="K11" i="17"/>
  <c r="F11" i="17"/>
  <c r="J11" i="17"/>
  <c r="P10" i="17"/>
  <c r="O10" i="17"/>
  <c r="I10" i="17"/>
  <c r="M10" i="17"/>
  <c r="H10" i="17"/>
  <c r="L10" i="17"/>
  <c r="G10" i="17"/>
  <c r="K10" i="17"/>
  <c r="F10" i="17"/>
  <c r="J10" i="17"/>
  <c r="P9" i="17"/>
  <c r="O9" i="17"/>
  <c r="I9" i="17"/>
  <c r="M9" i="17"/>
  <c r="H9" i="17"/>
  <c r="L9" i="17"/>
  <c r="G9" i="17"/>
  <c r="K9" i="17"/>
  <c r="F9" i="17"/>
  <c r="J9" i="17"/>
  <c r="P8" i="17"/>
  <c r="O8" i="17"/>
  <c r="I8" i="17"/>
  <c r="M8" i="17"/>
  <c r="H8" i="17"/>
  <c r="L8" i="17"/>
  <c r="G8" i="17"/>
  <c r="K8" i="17"/>
  <c r="F8" i="17"/>
  <c r="J8" i="17"/>
  <c r="P7" i="17"/>
  <c r="O7" i="17"/>
  <c r="I7" i="17"/>
  <c r="M7" i="17"/>
  <c r="H7" i="17"/>
  <c r="L7" i="17"/>
  <c r="G7" i="17"/>
  <c r="K7" i="17"/>
  <c r="F7" i="17"/>
  <c r="J7" i="17"/>
  <c r="P6" i="17"/>
  <c r="O6" i="17"/>
  <c r="I6" i="17"/>
  <c r="M6" i="17"/>
  <c r="H6" i="17"/>
  <c r="L6" i="17"/>
  <c r="G6" i="17"/>
  <c r="K6" i="17"/>
  <c r="F6" i="17"/>
  <c r="J6" i="17"/>
  <c r="P5" i="17"/>
  <c r="O5" i="17"/>
  <c r="I5" i="17"/>
  <c r="M5" i="17"/>
  <c r="H5" i="17"/>
  <c r="L5" i="17"/>
  <c r="G5" i="17"/>
  <c r="K5" i="17"/>
  <c r="F5" i="17"/>
  <c r="J5" i="17"/>
  <c r="P4" i="17"/>
  <c r="O4" i="17"/>
  <c r="I4" i="17"/>
  <c r="M4" i="17"/>
  <c r="H4" i="17"/>
  <c r="L4" i="17"/>
  <c r="G4" i="17"/>
  <c r="K4" i="17"/>
  <c r="F4" i="17"/>
  <c r="J4" i="17"/>
  <c r="O52" i="16"/>
  <c r="I52" i="16"/>
  <c r="M52" i="16"/>
  <c r="H52" i="16"/>
  <c r="L52" i="16"/>
  <c r="G52" i="16"/>
  <c r="K52" i="16"/>
  <c r="J52" i="16"/>
  <c r="O51" i="16"/>
  <c r="I51" i="16"/>
  <c r="M51" i="16"/>
  <c r="H51" i="16"/>
  <c r="L51" i="16"/>
  <c r="G51" i="16"/>
  <c r="K51" i="16"/>
  <c r="J51" i="16"/>
  <c r="O50" i="16"/>
  <c r="I50" i="16"/>
  <c r="M50" i="16"/>
  <c r="H50" i="16"/>
  <c r="L50" i="16"/>
  <c r="G50" i="16"/>
  <c r="K50" i="16"/>
  <c r="J50" i="16"/>
  <c r="O49" i="16"/>
  <c r="I49" i="16"/>
  <c r="M49" i="16"/>
  <c r="H49" i="16"/>
  <c r="L49" i="16"/>
  <c r="G49" i="16"/>
  <c r="K49" i="16"/>
  <c r="J49" i="16"/>
  <c r="O48" i="16"/>
  <c r="I48" i="16"/>
  <c r="M48" i="16"/>
  <c r="H48" i="16"/>
  <c r="L48" i="16"/>
  <c r="G48" i="16"/>
  <c r="K48" i="16"/>
  <c r="J48" i="16"/>
  <c r="O47" i="16"/>
  <c r="I47" i="16"/>
  <c r="M47" i="16"/>
  <c r="H47" i="16"/>
  <c r="L47" i="16"/>
  <c r="G47" i="16"/>
  <c r="K47" i="16"/>
  <c r="J47" i="16"/>
  <c r="O46" i="16"/>
  <c r="I46" i="16"/>
  <c r="M46" i="16"/>
  <c r="H46" i="16"/>
  <c r="L46" i="16"/>
  <c r="G46" i="16"/>
  <c r="K46" i="16"/>
  <c r="J46" i="16"/>
  <c r="O45" i="16"/>
  <c r="I45" i="16"/>
  <c r="M45" i="16"/>
  <c r="H45" i="16"/>
  <c r="L45" i="16"/>
  <c r="G45" i="16"/>
  <c r="K45" i="16"/>
  <c r="J45" i="16"/>
  <c r="O44" i="16"/>
  <c r="I44" i="16"/>
  <c r="M44" i="16"/>
  <c r="H44" i="16"/>
  <c r="L44" i="16"/>
  <c r="G44" i="16"/>
  <c r="K44" i="16"/>
  <c r="J44" i="16"/>
  <c r="O43" i="16"/>
  <c r="I43" i="16"/>
  <c r="M43" i="16"/>
  <c r="H43" i="16"/>
  <c r="L43" i="16"/>
  <c r="G43" i="16"/>
  <c r="K43" i="16"/>
  <c r="J43" i="16"/>
  <c r="O42" i="16"/>
  <c r="I42" i="16"/>
  <c r="M42" i="16"/>
  <c r="H42" i="16"/>
  <c r="L42" i="16"/>
  <c r="G42" i="16"/>
  <c r="K42" i="16"/>
  <c r="J42" i="16"/>
  <c r="O41" i="16"/>
  <c r="I41" i="16"/>
  <c r="M41" i="16"/>
  <c r="H41" i="16"/>
  <c r="L41" i="16"/>
  <c r="G41" i="16"/>
  <c r="K41" i="16"/>
  <c r="J41" i="16"/>
  <c r="O40" i="16"/>
  <c r="I40" i="16"/>
  <c r="M40" i="16"/>
  <c r="H40" i="16"/>
  <c r="L40" i="16"/>
  <c r="G40" i="16"/>
  <c r="K40" i="16"/>
  <c r="J40" i="16"/>
  <c r="O39" i="16"/>
  <c r="I39" i="16"/>
  <c r="M39" i="16"/>
  <c r="H39" i="16"/>
  <c r="L39" i="16"/>
  <c r="G39" i="16"/>
  <c r="K39" i="16"/>
  <c r="J39" i="16"/>
  <c r="O38" i="16"/>
  <c r="I38" i="16"/>
  <c r="M38" i="16"/>
  <c r="H38" i="16"/>
  <c r="L38" i="16"/>
  <c r="G38" i="16"/>
  <c r="K38" i="16"/>
  <c r="J38" i="16"/>
  <c r="O37" i="16"/>
  <c r="I37" i="16"/>
  <c r="M37" i="16"/>
  <c r="H37" i="16"/>
  <c r="L37" i="16"/>
  <c r="G37" i="16"/>
  <c r="K37" i="16"/>
  <c r="J37" i="16"/>
  <c r="O36" i="16"/>
  <c r="I36" i="16"/>
  <c r="M36" i="16"/>
  <c r="H36" i="16"/>
  <c r="L36" i="16"/>
  <c r="G36" i="16"/>
  <c r="K36" i="16"/>
  <c r="J36" i="16"/>
  <c r="O35" i="16"/>
  <c r="I35" i="16"/>
  <c r="M35" i="16"/>
  <c r="H35" i="16"/>
  <c r="L35" i="16"/>
  <c r="G35" i="16"/>
  <c r="K35" i="16"/>
  <c r="J35" i="16"/>
  <c r="O34" i="16"/>
  <c r="I34" i="16"/>
  <c r="M34" i="16"/>
  <c r="H34" i="16"/>
  <c r="L34" i="16"/>
  <c r="G34" i="16"/>
  <c r="K34" i="16"/>
  <c r="J34" i="16"/>
  <c r="O33" i="16"/>
  <c r="I33" i="16"/>
  <c r="M33" i="16"/>
  <c r="H33" i="16"/>
  <c r="L33" i="16"/>
  <c r="G33" i="16"/>
  <c r="K33" i="16"/>
  <c r="J33" i="16"/>
  <c r="O32" i="16"/>
  <c r="I32" i="16"/>
  <c r="M32" i="16"/>
  <c r="H32" i="16"/>
  <c r="L32" i="16"/>
  <c r="G32" i="16"/>
  <c r="K32" i="16"/>
  <c r="J32" i="16"/>
  <c r="O31" i="16"/>
  <c r="I31" i="16"/>
  <c r="M31" i="16"/>
  <c r="H31" i="16"/>
  <c r="L31" i="16"/>
  <c r="G31" i="16"/>
  <c r="K31" i="16"/>
  <c r="J31" i="16"/>
  <c r="O30" i="16"/>
  <c r="I30" i="16"/>
  <c r="M30" i="16"/>
  <c r="H30" i="16"/>
  <c r="L30" i="16"/>
  <c r="G30" i="16"/>
  <c r="K30" i="16"/>
  <c r="J30" i="16"/>
  <c r="O29" i="16"/>
  <c r="I29" i="16"/>
  <c r="M29" i="16"/>
  <c r="H29" i="16"/>
  <c r="L29" i="16"/>
  <c r="G29" i="16"/>
  <c r="K29" i="16"/>
  <c r="J29" i="16"/>
  <c r="O28" i="16"/>
  <c r="I28" i="16"/>
  <c r="M28" i="16"/>
  <c r="H28" i="16"/>
  <c r="L28" i="16"/>
  <c r="G28" i="16"/>
  <c r="K28" i="16"/>
  <c r="J28" i="16"/>
  <c r="O27" i="16"/>
  <c r="I27" i="16"/>
  <c r="M27" i="16"/>
  <c r="H27" i="16"/>
  <c r="L27" i="16"/>
  <c r="G27" i="16"/>
  <c r="K27" i="16"/>
  <c r="J27" i="16"/>
  <c r="O26" i="16"/>
  <c r="I26" i="16"/>
  <c r="M26" i="16"/>
  <c r="H26" i="16"/>
  <c r="L26" i="16"/>
  <c r="G26" i="16"/>
  <c r="K26" i="16"/>
  <c r="J26" i="16"/>
  <c r="O25" i="16"/>
  <c r="I25" i="16"/>
  <c r="M25" i="16"/>
  <c r="H25" i="16"/>
  <c r="L25" i="16"/>
  <c r="G25" i="16"/>
  <c r="K25" i="16"/>
  <c r="J25" i="16"/>
  <c r="O24" i="16"/>
  <c r="I24" i="16"/>
  <c r="M24" i="16"/>
  <c r="H24" i="16"/>
  <c r="L24" i="16"/>
  <c r="G24" i="16"/>
  <c r="K24" i="16"/>
  <c r="J24" i="16"/>
  <c r="O23" i="16"/>
  <c r="I23" i="16"/>
  <c r="M23" i="16"/>
  <c r="H23" i="16"/>
  <c r="L23" i="16"/>
  <c r="G23" i="16"/>
  <c r="K23" i="16"/>
  <c r="J23" i="16"/>
  <c r="O22" i="16"/>
  <c r="I22" i="16"/>
  <c r="M22" i="16"/>
  <c r="H22" i="16"/>
  <c r="L22" i="16"/>
  <c r="G22" i="16"/>
  <c r="K22" i="16"/>
  <c r="J22" i="16"/>
  <c r="O21" i="16"/>
  <c r="I21" i="16"/>
  <c r="M21" i="16"/>
  <c r="H21" i="16"/>
  <c r="L21" i="16"/>
  <c r="G21" i="16"/>
  <c r="K21" i="16"/>
  <c r="J21" i="16"/>
  <c r="O20" i="16"/>
  <c r="I20" i="16"/>
  <c r="M20" i="16"/>
  <c r="H20" i="16"/>
  <c r="L20" i="16"/>
  <c r="G20" i="16"/>
  <c r="K20" i="16"/>
  <c r="J20" i="16"/>
  <c r="O19" i="16"/>
  <c r="I19" i="16"/>
  <c r="M19" i="16"/>
  <c r="H19" i="16"/>
  <c r="L19" i="16"/>
  <c r="G19" i="16"/>
  <c r="K19" i="16"/>
  <c r="J19" i="16"/>
  <c r="O18" i="16"/>
  <c r="I18" i="16"/>
  <c r="M18" i="16"/>
  <c r="H18" i="16"/>
  <c r="L18" i="16"/>
  <c r="G18" i="16"/>
  <c r="K18" i="16"/>
  <c r="J18" i="16"/>
  <c r="O17" i="16"/>
  <c r="I17" i="16"/>
  <c r="M17" i="16"/>
  <c r="H17" i="16"/>
  <c r="L17" i="16"/>
  <c r="G17" i="16"/>
  <c r="K17" i="16"/>
  <c r="J17" i="16"/>
  <c r="O16" i="16"/>
  <c r="I16" i="16"/>
  <c r="M16" i="16"/>
  <c r="H16" i="16"/>
  <c r="L16" i="16"/>
  <c r="G16" i="16"/>
  <c r="K16" i="16"/>
  <c r="J16" i="16"/>
  <c r="O15" i="16"/>
  <c r="I15" i="16"/>
  <c r="M15" i="16"/>
  <c r="H15" i="16"/>
  <c r="L15" i="16"/>
  <c r="G15" i="16"/>
  <c r="K15" i="16"/>
  <c r="J15" i="16"/>
  <c r="O14" i="16"/>
  <c r="I14" i="16"/>
  <c r="M14" i="16"/>
  <c r="H14" i="16"/>
  <c r="L14" i="16"/>
  <c r="G14" i="16"/>
  <c r="K14" i="16"/>
  <c r="J14" i="16"/>
  <c r="O13" i="16"/>
  <c r="I13" i="16"/>
  <c r="M13" i="16"/>
  <c r="H13" i="16"/>
  <c r="L13" i="16"/>
  <c r="G13" i="16"/>
  <c r="K13" i="16"/>
  <c r="J13" i="16"/>
  <c r="O12" i="16"/>
  <c r="I12" i="16"/>
  <c r="M12" i="16"/>
  <c r="H12" i="16"/>
  <c r="L12" i="16"/>
  <c r="G12" i="16"/>
  <c r="K12" i="16"/>
  <c r="J12" i="16"/>
  <c r="O11" i="16"/>
  <c r="I11" i="16"/>
  <c r="M11" i="16"/>
  <c r="H11" i="16"/>
  <c r="L11" i="16"/>
  <c r="G11" i="16"/>
  <c r="K11" i="16"/>
  <c r="J11" i="16"/>
  <c r="O10" i="16"/>
  <c r="I10" i="16"/>
  <c r="M10" i="16"/>
  <c r="H10" i="16"/>
  <c r="L10" i="16"/>
  <c r="G10" i="16"/>
  <c r="K10" i="16"/>
  <c r="J10" i="16"/>
  <c r="O9" i="16"/>
  <c r="I9" i="16"/>
  <c r="M9" i="16"/>
  <c r="H9" i="16"/>
  <c r="L9" i="16"/>
  <c r="G9" i="16"/>
  <c r="K9" i="16"/>
  <c r="J9" i="16"/>
  <c r="O8" i="16"/>
  <c r="I8" i="16"/>
  <c r="M8" i="16"/>
  <c r="H8" i="16"/>
  <c r="L8" i="16"/>
  <c r="G8" i="16"/>
  <c r="K8" i="16"/>
  <c r="J8" i="16"/>
  <c r="O7" i="16"/>
  <c r="I7" i="16"/>
  <c r="M7" i="16"/>
  <c r="H7" i="16"/>
  <c r="L7" i="16"/>
  <c r="G7" i="16"/>
  <c r="K7" i="16"/>
  <c r="J7" i="16"/>
  <c r="O6" i="16"/>
  <c r="I6" i="16"/>
  <c r="M6" i="16"/>
  <c r="H6" i="16"/>
  <c r="L6" i="16"/>
  <c r="G6" i="16"/>
  <c r="K6" i="16"/>
  <c r="J6" i="16"/>
  <c r="O5" i="16"/>
  <c r="I5" i="16"/>
  <c r="M5" i="16"/>
  <c r="H5" i="16"/>
  <c r="L5" i="16"/>
  <c r="G5" i="16"/>
  <c r="K5" i="16"/>
  <c r="J5" i="16"/>
  <c r="O4" i="16"/>
  <c r="I4" i="16"/>
  <c r="M4" i="16"/>
  <c r="H4" i="16"/>
  <c r="L4" i="16"/>
  <c r="G4" i="16"/>
  <c r="K4" i="16"/>
  <c r="J4" i="16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D22" i="14"/>
  <c r="AP254" i="9"/>
  <c r="AP253" i="9"/>
  <c r="AP252" i="9"/>
  <c r="AP251" i="9"/>
  <c r="AP250" i="9"/>
  <c r="AP249" i="9"/>
  <c r="AP248" i="9"/>
  <c r="AP247" i="9"/>
  <c r="AP246" i="9"/>
  <c r="AP245" i="9"/>
  <c r="AP244" i="9"/>
  <c r="AP243" i="9"/>
  <c r="AP242" i="9"/>
  <c r="AP241" i="9"/>
  <c r="AP240" i="9"/>
  <c r="AP239" i="9"/>
  <c r="AP238" i="9"/>
  <c r="AP237" i="9"/>
  <c r="AP236" i="9"/>
  <c r="AP235" i="9"/>
  <c r="AP234" i="9"/>
  <c r="AP233" i="9"/>
  <c r="AP232" i="9"/>
  <c r="AP231" i="9"/>
  <c r="AP230" i="9"/>
  <c r="AP229" i="9"/>
  <c r="AP228" i="9"/>
  <c r="AP227" i="9"/>
  <c r="AP226" i="9"/>
  <c r="AP225" i="9"/>
  <c r="AP224" i="9"/>
  <c r="AP223" i="9"/>
  <c r="AP222" i="9"/>
  <c r="AP221" i="9"/>
  <c r="AP220" i="9"/>
  <c r="AP219" i="9"/>
  <c r="AP218" i="9"/>
  <c r="AP217" i="9"/>
  <c r="AP216" i="9"/>
  <c r="AP215" i="9"/>
  <c r="AP214" i="9"/>
  <c r="AP213" i="9"/>
  <c r="AP212" i="9"/>
  <c r="AP211" i="9"/>
  <c r="AP210" i="9"/>
  <c r="AP209" i="9"/>
  <c r="AP208" i="9"/>
  <c r="AP207" i="9"/>
  <c r="AP206" i="9"/>
  <c r="AP205" i="9"/>
  <c r="AP204" i="9"/>
  <c r="AP203" i="9"/>
  <c r="AP202" i="9"/>
  <c r="AP201" i="9"/>
  <c r="AP200" i="9"/>
  <c r="AP199" i="9"/>
  <c r="AP197" i="9"/>
  <c r="AP196" i="9"/>
  <c r="AP195" i="9"/>
  <c r="AP194" i="9"/>
  <c r="AP193" i="9"/>
  <c r="AP192" i="9"/>
  <c r="AP191" i="9"/>
  <c r="AP190" i="9"/>
  <c r="AP189" i="9"/>
  <c r="AP188" i="9"/>
  <c r="AP187" i="9"/>
  <c r="AP186" i="9"/>
  <c r="AP185" i="9"/>
  <c r="AP184" i="9"/>
  <c r="AP183" i="9"/>
  <c r="AP182" i="9"/>
  <c r="AP181" i="9"/>
  <c r="AP180" i="9"/>
  <c r="AP179" i="9"/>
  <c r="AP178" i="9"/>
  <c r="AP177" i="9"/>
  <c r="AP176" i="9"/>
  <c r="AP175" i="9"/>
  <c r="AP174" i="9"/>
  <c r="AP172" i="9"/>
  <c r="AP171" i="9"/>
  <c r="AP170" i="9"/>
  <c r="AP169" i="9"/>
  <c r="AP168" i="9"/>
  <c r="AP167" i="9"/>
  <c r="AP166" i="9"/>
  <c r="AP165" i="9"/>
  <c r="AP164" i="9"/>
  <c r="AP163" i="9"/>
  <c r="AP162" i="9"/>
  <c r="AP161" i="9"/>
  <c r="AP160" i="9"/>
  <c r="AP159" i="9"/>
  <c r="AP158" i="9"/>
  <c r="AP157" i="9"/>
  <c r="AP156" i="9"/>
  <c r="AP155" i="9"/>
  <c r="AP154" i="9"/>
  <c r="AP153" i="9"/>
  <c r="AP152" i="9"/>
  <c r="AP151" i="9"/>
  <c r="AP150" i="9"/>
  <c r="AP149" i="9"/>
  <c r="AP148" i="9"/>
  <c r="AP147" i="9"/>
  <c r="AP146" i="9"/>
  <c r="AP145" i="9"/>
  <c r="AP144" i="9"/>
  <c r="AP143" i="9"/>
  <c r="AP142" i="9"/>
  <c r="AP141" i="9"/>
  <c r="AP140" i="9"/>
  <c r="AP139" i="9"/>
  <c r="AP138" i="9"/>
  <c r="AP137" i="9"/>
  <c r="AP134" i="9"/>
  <c r="AP133" i="9"/>
  <c r="AP132" i="9"/>
  <c r="AP131" i="9"/>
  <c r="AP130" i="9"/>
  <c r="AP129" i="9"/>
  <c r="AP128" i="9"/>
  <c r="AP127" i="9"/>
  <c r="AP126" i="9"/>
  <c r="AP125" i="9"/>
  <c r="AP124" i="9"/>
  <c r="AP123" i="9"/>
  <c r="AP122" i="9"/>
  <c r="AP121" i="9"/>
  <c r="AP120" i="9"/>
  <c r="AP119" i="9"/>
  <c r="AP117" i="9"/>
  <c r="AP116" i="9"/>
  <c r="AP115" i="9"/>
  <c r="AP114" i="9"/>
  <c r="AP113" i="9"/>
  <c r="AP112" i="9"/>
  <c r="AP111" i="9"/>
  <c r="AP110" i="9"/>
  <c r="AP108" i="9"/>
  <c r="AP107" i="9"/>
  <c r="AP106" i="9"/>
  <c r="AP105" i="9"/>
  <c r="AP104" i="9"/>
  <c r="AP103" i="9"/>
  <c r="AP102" i="9"/>
  <c r="AP101" i="9"/>
  <c r="AP100" i="9"/>
  <c r="AP99" i="9"/>
  <c r="AP98" i="9"/>
  <c r="AP97" i="9"/>
  <c r="AP96" i="9"/>
  <c r="AP95" i="9"/>
  <c r="AP94" i="9"/>
  <c r="AP93" i="9"/>
  <c r="AP92" i="9"/>
  <c r="AP91" i="9"/>
  <c r="AP90" i="9"/>
  <c r="AP89" i="9"/>
  <c r="AP88" i="9"/>
  <c r="AP87" i="9"/>
  <c r="AP86" i="9"/>
  <c r="AP85" i="9"/>
  <c r="AP84" i="9"/>
  <c r="AP83" i="9"/>
  <c r="AP82" i="9"/>
  <c r="AP81" i="9"/>
  <c r="AP80" i="9"/>
  <c r="AP79" i="9"/>
  <c r="AP78" i="9"/>
  <c r="AP76" i="9"/>
  <c r="AP75" i="9"/>
  <c r="AP74" i="9"/>
  <c r="AP72" i="9"/>
  <c r="AP71" i="9"/>
  <c r="AP70" i="9"/>
  <c r="AP69" i="9"/>
  <c r="AP68" i="9"/>
  <c r="AP67" i="9"/>
  <c r="AP66" i="9"/>
  <c r="AP65" i="9"/>
  <c r="AP64" i="9"/>
  <c r="AP63" i="9"/>
  <c r="AP62" i="9"/>
  <c r="AP61" i="9"/>
  <c r="AP60" i="9"/>
  <c r="AP59" i="9"/>
  <c r="AP58" i="9"/>
  <c r="AP57" i="9"/>
  <c r="AP56" i="9"/>
  <c r="AP55" i="9"/>
  <c r="AP54" i="9"/>
  <c r="AP53" i="9"/>
  <c r="AP52" i="9"/>
  <c r="AP51" i="9"/>
  <c r="AP50" i="9"/>
  <c r="AP49" i="9"/>
  <c r="AP48" i="9"/>
  <c r="AP47" i="9"/>
  <c r="AP46" i="9"/>
  <c r="AP45" i="9"/>
  <c r="AP44" i="9"/>
  <c r="AP43" i="9"/>
  <c r="AP42" i="9"/>
  <c r="AP41" i="9"/>
  <c r="AP38" i="9"/>
  <c r="AP37" i="9"/>
  <c r="AP36" i="9"/>
  <c r="AP35" i="9"/>
  <c r="AP34" i="9"/>
  <c r="AP33" i="9"/>
  <c r="AP32" i="9"/>
  <c r="AP29" i="9"/>
  <c r="AP28" i="9"/>
  <c r="AP27" i="9"/>
  <c r="AP26" i="9"/>
  <c r="AP25" i="9"/>
  <c r="AP24" i="9"/>
  <c r="AP23" i="9"/>
  <c r="AP22" i="9"/>
  <c r="AP21" i="9"/>
  <c r="AP20" i="9"/>
  <c r="AP19" i="9"/>
  <c r="AP18" i="9"/>
  <c r="AP17" i="9"/>
  <c r="AP16" i="9"/>
  <c r="AP15" i="9"/>
  <c r="AP14" i="9"/>
  <c r="BA12" i="9"/>
  <c r="AP12" i="9" s="1"/>
  <c r="BA11" i="9"/>
  <c r="AP11" i="9" s="1"/>
  <c r="BA10" i="9"/>
  <c r="AP10" i="9" s="1"/>
  <c r="BA9" i="9"/>
  <c r="AP9" i="9" s="1"/>
  <c r="BA8" i="9"/>
  <c r="AP8" i="9" s="1"/>
  <c r="AB268" i="9"/>
  <c r="AD268" i="9" s="1"/>
  <c r="AH268" i="9"/>
  <c r="AI268" i="9"/>
  <c r="B418" i="7"/>
  <c r="B256" i="7"/>
  <c r="B134" i="7"/>
  <c r="B469" i="7"/>
  <c r="J469" i="7"/>
  <c r="K469" i="7"/>
  <c r="L469" i="7"/>
  <c r="M469" i="7"/>
  <c r="N469" i="7"/>
  <c r="O469" i="7"/>
  <c r="B470" i="7"/>
  <c r="J470" i="7"/>
  <c r="K470" i="7"/>
  <c r="L470" i="7"/>
  <c r="M470" i="7"/>
  <c r="N470" i="7"/>
  <c r="O470" i="7"/>
  <c r="AK268" i="9"/>
  <c r="AC268" i="9"/>
  <c r="AE268" i="9" s="1"/>
  <c r="AF268" i="9"/>
  <c r="AG268" i="9" s="1"/>
  <c r="B468" i="7"/>
  <c r="J468" i="7"/>
  <c r="K468" i="7"/>
  <c r="L468" i="7"/>
  <c r="M468" i="7"/>
  <c r="N468" i="7"/>
  <c r="O468" i="7"/>
  <c r="AI242" i="9"/>
  <c r="AH242" i="9"/>
  <c r="AI240" i="9"/>
  <c r="AH240" i="9"/>
  <c r="B467" i="7"/>
  <c r="J467" i="7"/>
  <c r="K467" i="7"/>
  <c r="L467" i="7"/>
  <c r="M467" i="7"/>
  <c r="N467" i="7"/>
  <c r="O467" i="7"/>
  <c r="B466" i="7"/>
  <c r="B465" i="7"/>
  <c r="AI51" i="9"/>
  <c r="AH51" i="9"/>
  <c r="B251" i="7"/>
  <c r="AH234" i="9"/>
  <c r="AI234" i="9"/>
  <c r="AI22" i="9"/>
  <c r="AH22" i="9"/>
  <c r="AH31" i="9"/>
  <c r="AI31" i="9"/>
  <c r="A2" i="11" a="1"/>
  <c r="A2" i="11" s="1"/>
  <c r="O41" i="5"/>
  <c r="O53" i="5"/>
  <c r="O235" i="5"/>
  <c r="A2" i="10"/>
  <c r="B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1" i="10"/>
  <c r="A21" i="10"/>
  <c r="A22" i="10"/>
  <c r="A23" i="10"/>
  <c r="A24" i="10"/>
  <c r="A25" i="10"/>
  <c r="A26" i="10"/>
  <c r="A27" i="10"/>
  <c r="C27" i="10" s="1"/>
  <c r="A28" i="10"/>
  <c r="A29" i="10"/>
  <c r="A30" i="10"/>
  <c r="A31" i="10"/>
  <c r="A32" i="10"/>
  <c r="A33" i="10"/>
  <c r="A34" i="10"/>
  <c r="A35" i="10"/>
  <c r="A36" i="10"/>
  <c r="C36" i="10" s="1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C224" i="10" s="1"/>
  <c r="A225" i="10"/>
  <c r="A226" i="10"/>
  <c r="A227" i="10"/>
  <c r="A228" i="10"/>
  <c r="A229" i="10"/>
  <c r="A230" i="10"/>
  <c r="A231" i="10"/>
  <c r="A232" i="10"/>
  <c r="C232" i="10" s="1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C253" i="10" s="1"/>
  <c r="A254" i="10"/>
  <c r="C254" i="10" s="1"/>
  <c r="A255" i="10"/>
  <c r="C255" i="10" s="1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1" i="10"/>
  <c r="O268" i="7"/>
  <c r="N268" i="7"/>
  <c r="M268" i="7"/>
  <c r="L268" i="7"/>
  <c r="K268" i="7"/>
  <c r="J268" i="7"/>
  <c r="B268" i="7"/>
  <c r="B371" i="7"/>
  <c r="B361" i="7"/>
  <c r="B360" i="7"/>
  <c r="B441" i="7"/>
  <c r="O440" i="7"/>
  <c r="N440" i="7"/>
  <c r="M440" i="7"/>
  <c r="L440" i="7"/>
  <c r="K440" i="7"/>
  <c r="J440" i="7"/>
  <c r="I440" i="7"/>
  <c r="B440" i="7"/>
  <c r="O439" i="7"/>
  <c r="N439" i="7"/>
  <c r="M439" i="7"/>
  <c r="L439" i="7"/>
  <c r="K439" i="7"/>
  <c r="J439" i="7"/>
  <c r="I439" i="7"/>
  <c r="B439" i="7"/>
  <c r="B407" i="7"/>
  <c r="B380" i="7"/>
  <c r="B304" i="7"/>
  <c r="B229" i="7"/>
  <c r="B305" i="7"/>
  <c r="B126" i="7"/>
  <c r="B125" i="7"/>
  <c r="B317" i="7"/>
  <c r="B179" i="7"/>
  <c r="B178" i="7"/>
  <c r="B464" i="7"/>
  <c r="B463" i="7"/>
  <c r="B462" i="7"/>
  <c r="B461" i="7"/>
  <c r="B460" i="7"/>
  <c r="B459" i="7"/>
  <c r="B458" i="7"/>
  <c r="B457" i="7"/>
  <c r="B456" i="7"/>
  <c r="B455" i="7"/>
  <c r="B454" i="7"/>
  <c r="B453" i="7"/>
  <c r="B452" i="7"/>
  <c r="B451" i="7"/>
  <c r="B450" i="7"/>
  <c r="B449" i="7"/>
  <c r="B448" i="7"/>
  <c r="B447" i="7"/>
  <c r="B446" i="7"/>
  <c r="B445" i="7"/>
  <c r="B444" i="7"/>
  <c r="B443" i="7"/>
  <c r="B442" i="7"/>
  <c r="B438" i="7"/>
  <c r="B437" i="7"/>
  <c r="B436" i="7"/>
  <c r="B435" i="7"/>
  <c r="B434" i="7"/>
  <c r="B433" i="7"/>
  <c r="B432" i="7"/>
  <c r="B431" i="7"/>
  <c r="B430" i="7"/>
  <c r="B429" i="7"/>
  <c r="B428" i="7"/>
  <c r="B427" i="7"/>
  <c r="B426" i="7"/>
  <c r="B425" i="7"/>
  <c r="B424" i="7"/>
  <c r="B423" i="7"/>
  <c r="B422" i="7"/>
  <c r="B421" i="7"/>
  <c r="B420" i="7"/>
  <c r="B419" i="7"/>
  <c r="B417" i="7"/>
  <c r="B416" i="7"/>
  <c r="B415" i="7"/>
  <c r="B414" i="7"/>
  <c r="B413" i="7"/>
  <c r="B412" i="7"/>
  <c r="B411" i="7"/>
  <c r="B410" i="7"/>
  <c r="B409" i="7"/>
  <c r="B408" i="7"/>
  <c r="B406" i="7"/>
  <c r="B405" i="7"/>
  <c r="B404" i="7"/>
  <c r="B403" i="7"/>
  <c r="B402" i="7"/>
  <c r="B401" i="7"/>
  <c r="B400" i="7"/>
  <c r="B399" i="7"/>
  <c r="B398" i="7"/>
  <c r="B397" i="7"/>
  <c r="B396" i="7"/>
  <c r="B395" i="7"/>
  <c r="B394" i="7"/>
  <c r="B393" i="7"/>
  <c r="B392" i="7"/>
  <c r="B388" i="7"/>
  <c r="B387" i="7"/>
  <c r="B386" i="7"/>
  <c r="B385" i="7"/>
  <c r="B384" i="7"/>
  <c r="B383" i="7"/>
  <c r="B382" i="7"/>
  <c r="B381" i="7"/>
  <c r="B379" i="7"/>
  <c r="B378" i="7"/>
  <c r="O377" i="7"/>
  <c r="N377" i="7"/>
  <c r="M377" i="7"/>
  <c r="L377" i="7"/>
  <c r="K377" i="7"/>
  <c r="J377" i="7"/>
  <c r="B376" i="7"/>
  <c r="B375" i="7"/>
  <c r="B374" i="7"/>
  <c r="B373" i="7"/>
  <c r="B372" i="7"/>
  <c r="B370" i="7"/>
  <c r="B369" i="7"/>
  <c r="B368" i="7"/>
  <c r="B367" i="7"/>
  <c r="B366" i="7"/>
  <c r="B365" i="7"/>
  <c r="O364" i="7"/>
  <c r="N364" i="7"/>
  <c r="M364" i="7"/>
  <c r="L364" i="7"/>
  <c r="K364" i="7"/>
  <c r="J364" i="7"/>
  <c r="B364" i="7"/>
  <c r="B363" i="7"/>
  <c r="B362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6" i="7"/>
  <c r="B315" i="7"/>
  <c r="B314" i="7"/>
  <c r="B313" i="7"/>
  <c r="B312" i="7"/>
  <c r="B311" i="7"/>
  <c r="B310" i="7"/>
  <c r="B309" i="7"/>
  <c r="B308" i="7"/>
  <c r="B307" i="7"/>
  <c r="B306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O288" i="7"/>
  <c r="N288" i="7"/>
  <c r="M288" i="7"/>
  <c r="L288" i="7"/>
  <c r="K288" i="7"/>
  <c r="J288" i="7"/>
  <c r="I288" i="7"/>
  <c r="H288" i="7"/>
  <c r="G288" i="7"/>
  <c r="F288" i="7"/>
  <c r="E288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7" i="7"/>
  <c r="B266" i="7"/>
  <c r="B265" i="7"/>
  <c r="B264" i="7"/>
  <c r="B263" i="7"/>
  <c r="B262" i="7"/>
  <c r="B261" i="7"/>
  <c r="B260" i="7"/>
  <c r="B259" i="7"/>
  <c r="B258" i="7"/>
  <c r="B257" i="7"/>
  <c r="B255" i="7"/>
  <c r="B254" i="7"/>
  <c r="B253" i="7"/>
  <c r="B252" i="7"/>
  <c r="B250" i="7"/>
  <c r="B249" i="7"/>
  <c r="B248" i="7"/>
  <c r="B247" i="7"/>
  <c r="B246" i="7"/>
  <c r="B245" i="7"/>
  <c r="O244" i="7"/>
  <c r="N244" i="7"/>
  <c r="M244" i="7"/>
  <c r="L244" i="7"/>
  <c r="K244" i="7"/>
  <c r="J244" i="7"/>
  <c r="I244" i="7"/>
  <c r="H244" i="7"/>
  <c r="G244" i="7"/>
  <c r="F244" i="7"/>
  <c r="E244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3" i="7"/>
  <c r="B132" i="7"/>
  <c r="B131" i="7"/>
  <c r="B130" i="7"/>
  <c r="B129" i="7"/>
  <c r="B128" i="7"/>
  <c r="B127" i="7"/>
  <c r="B124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O44" i="7"/>
  <c r="N44" i="7"/>
  <c r="M44" i="7"/>
  <c r="L44" i="7"/>
  <c r="K44" i="7"/>
  <c r="J44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O30" i="7"/>
  <c r="N30" i="7"/>
  <c r="M30" i="7"/>
  <c r="L30" i="7"/>
  <c r="K30" i="7"/>
  <c r="J30" i="7"/>
  <c r="B30" i="7"/>
  <c r="B29" i="7"/>
  <c r="B28" i="7"/>
  <c r="B27" i="7"/>
  <c r="B26" i="7"/>
  <c r="B25" i="7"/>
  <c r="B24" i="7"/>
  <c r="O23" i="7"/>
  <c r="N23" i="7"/>
  <c r="M23" i="7"/>
  <c r="L23" i="7"/>
  <c r="K23" i="7"/>
  <c r="J23" i="7"/>
  <c r="B23" i="7"/>
  <c r="O22" i="7"/>
  <c r="N22" i="7"/>
  <c r="M22" i="7"/>
  <c r="L22" i="7"/>
  <c r="K22" i="7"/>
  <c r="J22" i="7"/>
  <c r="I22" i="7"/>
  <c r="H22" i="7"/>
  <c r="G22" i="7"/>
  <c r="F22" i="7"/>
  <c r="E22" i="7"/>
  <c r="B22" i="7"/>
  <c r="B21" i="7"/>
  <c r="B20" i="7"/>
  <c r="B19" i="7"/>
  <c r="B18" i="7"/>
  <c r="B17" i="7"/>
  <c r="B16" i="7"/>
  <c r="B15" i="7"/>
  <c r="B14" i="7"/>
  <c r="B13" i="7"/>
  <c r="B12" i="7"/>
  <c r="O11" i="7"/>
  <c r="N11" i="7"/>
  <c r="M11" i="7"/>
  <c r="L11" i="7"/>
  <c r="K11" i="7"/>
  <c r="J11" i="7"/>
  <c r="I11" i="7"/>
  <c r="H11" i="7"/>
  <c r="G11" i="7"/>
  <c r="F11" i="7"/>
  <c r="E11" i="7"/>
  <c r="B11" i="7"/>
  <c r="B10" i="7"/>
  <c r="B9" i="7"/>
  <c r="B8" i="7"/>
  <c r="B7" i="7"/>
  <c r="B6" i="7"/>
  <c r="B5" i="7"/>
  <c r="B4" i="7"/>
  <c r="B3" i="7"/>
  <c r="B2" i="7"/>
  <c r="AH236" i="9"/>
  <c r="AI236" i="9"/>
  <c r="AI187" i="9"/>
  <c r="AH187" i="9"/>
  <c r="AI178" i="9"/>
  <c r="AH178" i="9"/>
  <c r="AI114" i="9"/>
  <c r="AH114" i="9"/>
  <c r="AI80" i="9"/>
  <c r="AH80" i="9"/>
  <c r="AX3" i="7"/>
  <c r="AY3" i="7" s="1"/>
  <c r="AX4" i="7"/>
  <c r="AY4" i="7" s="1"/>
  <c r="AX5" i="7"/>
  <c r="AY5" i="7" s="1"/>
  <c r="AX6" i="7"/>
  <c r="AY6" i="7" s="1"/>
  <c r="AX7" i="7"/>
  <c r="AY7" i="7" s="1"/>
  <c r="AX8" i="7"/>
  <c r="AY8" i="7" s="1"/>
  <c r="AX9" i="7"/>
  <c r="AY9" i="7" s="1"/>
  <c r="AX10" i="7"/>
  <c r="AY10" i="7" s="1"/>
  <c r="AX11" i="7"/>
  <c r="AY11" i="7" s="1"/>
  <c r="AX12" i="7"/>
  <c r="AY12" i="7" s="1"/>
  <c r="AX13" i="7"/>
  <c r="AY13" i="7" s="1"/>
  <c r="AX14" i="7"/>
  <c r="AY14" i="7"/>
  <c r="AX15" i="7"/>
  <c r="AY15" i="7" s="1"/>
  <c r="AX16" i="7"/>
  <c r="AY16" i="7" s="1"/>
  <c r="AX17" i="7"/>
  <c r="AY17" i="7" s="1"/>
  <c r="AX18" i="7"/>
  <c r="AY18" i="7" s="1"/>
  <c r="AX19" i="7"/>
  <c r="AY19" i="7" s="1"/>
  <c r="AX20" i="7"/>
  <c r="AY20" i="7" s="1"/>
  <c r="AX21" i="7"/>
  <c r="AY21" i="7" s="1"/>
  <c r="AX22" i="7"/>
  <c r="AY22" i="7" s="1"/>
  <c r="AX23" i="7"/>
  <c r="AY23" i="7" s="1"/>
  <c r="AX24" i="7"/>
  <c r="AY24" i="7" s="1"/>
  <c r="AX25" i="7"/>
  <c r="AY25" i="7" s="1"/>
  <c r="AX26" i="7"/>
  <c r="AY26" i="7" s="1"/>
  <c r="AX27" i="7"/>
  <c r="AY27" i="7" s="1"/>
  <c r="AX28" i="7"/>
  <c r="AY28" i="7"/>
  <c r="AX29" i="7"/>
  <c r="AY29" i="7" s="1"/>
  <c r="AX30" i="7"/>
  <c r="AY30" i="7" s="1"/>
  <c r="AX31" i="7"/>
  <c r="AY31" i="7" s="1"/>
  <c r="AX32" i="7"/>
  <c r="AY32" i="7" s="1"/>
  <c r="AX33" i="7"/>
  <c r="AY33" i="7" s="1"/>
  <c r="AX34" i="7"/>
  <c r="AY34" i="7" s="1"/>
  <c r="AX35" i="7"/>
  <c r="AY35" i="7" s="1"/>
  <c r="AX36" i="7"/>
  <c r="AY36" i="7" s="1"/>
  <c r="AX37" i="7"/>
  <c r="AY37" i="7" s="1"/>
  <c r="AX38" i="7"/>
  <c r="AY38" i="7" s="1"/>
  <c r="AX39" i="7"/>
  <c r="AY39" i="7" s="1"/>
  <c r="AX40" i="7"/>
  <c r="AY40" i="7" s="1"/>
  <c r="AX41" i="7"/>
  <c r="AY41" i="7" s="1"/>
  <c r="AX42" i="7"/>
  <c r="AY42" i="7" s="1"/>
  <c r="AX43" i="7"/>
  <c r="AY43" i="7" s="1"/>
  <c r="AX44" i="7"/>
  <c r="AY44" i="7" s="1"/>
  <c r="AX45" i="7"/>
  <c r="AY45" i="7" s="1"/>
  <c r="AX46" i="7"/>
  <c r="AY46" i="7" s="1"/>
  <c r="AX47" i="7"/>
  <c r="AY47" i="7" s="1"/>
  <c r="AX48" i="7"/>
  <c r="AY48" i="7" s="1"/>
  <c r="AX49" i="7"/>
  <c r="AY49" i="7" s="1"/>
  <c r="AX50" i="7"/>
  <c r="AY50" i="7" s="1"/>
  <c r="AX51" i="7"/>
  <c r="AY51" i="7" s="1"/>
  <c r="AX52" i="7"/>
  <c r="AY52" i="7" s="1"/>
  <c r="AX53" i="7"/>
  <c r="AY53" i="7" s="1"/>
  <c r="AX54" i="7"/>
  <c r="AY54" i="7" s="1"/>
  <c r="AX55" i="7"/>
  <c r="AY55" i="7" s="1"/>
  <c r="AX56" i="7"/>
  <c r="AY56" i="7" s="1"/>
  <c r="AX57" i="7"/>
  <c r="AY57" i="7" s="1"/>
  <c r="AX58" i="7"/>
  <c r="AY58" i="7" s="1"/>
  <c r="AX59" i="7"/>
  <c r="AY59" i="7" s="1"/>
  <c r="AX60" i="7"/>
  <c r="AY60" i="7" s="1"/>
  <c r="AX62" i="7"/>
  <c r="AY62" i="7" s="1"/>
  <c r="AX63" i="7"/>
  <c r="AY63" i="7" s="1"/>
  <c r="AX64" i="7"/>
  <c r="AY64" i="7" s="1"/>
  <c r="AX65" i="7"/>
  <c r="AY65" i="7" s="1"/>
  <c r="AX66" i="7"/>
  <c r="AY66" i="7" s="1"/>
  <c r="AX67" i="7"/>
  <c r="AY67" i="7" s="1"/>
  <c r="AX68" i="7"/>
  <c r="AY68" i="7" s="1"/>
  <c r="AX69" i="7"/>
  <c r="AY69" i="7" s="1"/>
  <c r="AX70" i="7"/>
  <c r="AY70" i="7" s="1"/>
  <c r="AX71" i="7"/>
  <c r="AY71" i="7" s="1"/>
  <c r="AX72" i="7"/>
  <c r="AY72" i="7" s="1"/>
  <c r="AX73" i="7"/>
  <c r="AY73" i="7" s="1"/>
  <c r="AX74" i="7"/>
  <c r="AY74" i="7" s="1"/>
  <c r="AX75" i="7"/>
  <c r="AY75" i="7" s="1"/>
  <c r="AX76" i="7"/>
  <c r="AY76" i="7" s="1"/>
  <c r="AX77" i="7"/>
  <c r="AY77" i="7" s="1"/>
  <c r="AX78" i="7"/>
  <c r="AY78" i="7" s="1"/>
  <c r="AX79" i="7"/>
  <c r="AY79" i="7" s="1"/>
  <c r="AX80" i="7"/>
  <c r="AY80" i="7" s="1"/>
  <c r="AX81" i="7"/>
  <c r="AY81" i="7" s="1"/>
  <c r="AX82" i="7"/>
  <c r="AY82" i="7" s="1"/>
  <c r="AX83" i="7"/>
  <c r="AY83" i="7" s="1"/>
  <c r="AX84" i="7"/>
  <c r="AY84" i="7" s="1"/>
  <c r="AX85" i="7"/>
  <c r="AY85" i="7" s="1"/>
  <c r="AX86" i="7"/>
  <c r="AY86" i="7" s="1"/>
  <c r="AX2" i="7"/>
  <c r="AY2" i="7" s="1"/>
  <c r="L156" i="5"/>
  <c r="K156" i="5"/>
  <c r="AH123" i="9"/>
  <c r="AI123" i="9"/>
  <c r="A6" i="8" a="1"/>
  <c r="A6" i="8" s="1"/>
  <c r="B1" i="9"/>
  <c r="B2" i="9" s="1"/>
  <c r="C2" i="5" s="1"/>
  <c r="AH40" i="9"/>
  <c r="C41" i="5"/>
  <c r="B41" i="5"/>
  <c r="AI232" i="9"/>
  <c r="AI227" i="9"/>
  <c r="AH227" i="9"/>
  <c r="AI219" i="9"/>
  <c r="AH219" i="9"/>
  <c r="AI216" i="9"/>
  <c r="AH216" i="9"/>
  <c r="AI203" i="9"/>
  <c r="AH203" i="9"/>
  <c r="AI195" i="9"/>
  <c r="AH195" i="9"/>
  <c r="AI180" i="9"/>
  <c r="AH180" i="9"/>
  <c r="AI176" i="9"/>
  <c r="AH176" i="9"/>
  <c r="AI159" i="9"/>
  <c r="AH159" i="9"/>
  <c r="AI157" i="9"/>
  <c r="AH157" i="9"/>
  <c r="AI154" i="9"/>
  <c r="AH154" i="9"/>
  <c r="AI143" i="9"/>
  <c r="AH143" i="9"/>
  <c r="AI141" i="9"/>
  <c r="AH141" i="9"/>
  <c r="AI119" i="9"/>
  <c r="AH119" i="9"/>
  <c r="AI104" i="9"/>
  <c r="AH104" i="9"/>
  <c r="AI70" i="9"/>
  <c r="AH70" i="9"/>
  <c r="AI41" i="9"/>
  <c r="AH41" i="9"/>
  <c r="AH9" i="9"/>
  <c r="AI9" i="9"/>
  <c r="AH10" i="9"/>
  <c r="AI10" i="9"/>
  <c r="AH11" i="9"/>
  <c r="AI11" i="9"/>
  <c r="AH14" i="9"/>
  <c r="AI14" i="9"/>
  <c r="AH15" i="9"/>
  <c r="AI15" i="9"/>
  <c r="AH16" i="9"/>
  <c r="AI16" i="9"/>
  <c r="AH17" i="9"/>
  <c r="AI17" i="9"/>
  <c r="AI18" i="9"/>
  <c r="AH19" i="9"/>
  <c r="AI19" i="9"/>
  <c r="AH20" i="9"/>
  <c r="AI20" i="9"/>
  <c r="AH21" i="9"/>
  <c r="AI21" i="9"/>
  <c r="AH24" i="9"/>
  <c r="AI24" i="9"/>
  <c r="AH25" i="9"/>
  <c r="AI25" i="9"/>
  <c r="AH26" i="9"/>
  <c r="AI26" i="9"/>
  <c r="AH27" i="9"/>
  <c r="AI27" i="9"/>
  <c r="AH28" i="9"/>
  <c r="AI28" i="9"/>
  <c r="AH29" i="9"/>
  <c r="AI29" i="9"/>
  <c r="AH32" i="9"/>
  <c r="AI32" i="9"/>
  <c r="AH33" i="9"/>
  <c r="AI33" i="9"/>
  <c r="AH34" i="9"/>
  <c r="AI34" i="9"/>
  <c r="AH35" i="9"/>
  <c r="AI35" i="9"/>
  <c r="AH36" i="9"/>
  <c r="AI36" i="9"/>
  <c r="AI40" i="9"/>
  <c r="AH43" i="9"/>
  <c r="AI43" i="9"/>
  <c r="AH44" i="9"/>
  <c r="AI44" i="9"/>
  <c r="AH45" i="9"/>
  <c r="AI45" i="9"/>
  <c r="AH46" i="9"/>
  <c r="AI46" i="9"/>
  <c r="AH47" i="9"/>
  <c r="AI47" i="9"/>
  <c r="AH48" i="9"/>
  <c r="AI48" i="9"/>
  <c r="AH49" i="9"/>
  <c r="AI49" i="9"/>
  <c r="AH50" i="9"/>
  <c r="AI50" i="9"/>
  <c r="AH53" i="9"/>
  <c r="AI53" i="9"/>
  <c r="AH54" i="9"/>
  <c r="AI54" i="9"/>
  <c r="AH55" i="9"/>
  <c r="AI55" i="9"/>
  <c r="AH56" i="9"/>
  <c r="AI56" i="9"/>
  <c r="AH57" i="9"/>
  <c r="AI57" i="9"/>
  <c r="AH58" i="9"/>
  <c r="AI58" i="9"/>
  <c r="AH59" i="9"/>
  <c r="AI59" i="9"/>
  <c r="AH60" i="9"/>
  <c r="AI60" i="9"/>
  <c r="AH61" i="9"/>
  <c r="AI61" i="9"/>
  <c r="AH62" i="9"/>
  <c r="AI62" i="9"/>
  <c r="AH63" i="9"/>
  <c r="AI63" i="9"/>
  <c r="AH64" i="9"/>
  <c r="AI64" i="9"/>
  <c r="AH65" i="9"/>
  <c r="AI65" i="9"/>
  <c r="AH66" i="9"/>
  <c r="AI66" i="9"/>
  <c r="AH67" i="9"/>
  <c r="AI67" i="9"/>
  <c r="AH68" i="9"/>
  <c r="AI68" i="9"/>
  <c r="AH69" i="9"/>
  <c r="AI69" i="9"/>
  <c r="AH74" i="9"/>
  <c r="AI74" i="9"/>
  <c r="AH75" i="9"/>
  <c r="AI75" i="9"/>
  <c r="AH78" i="9"/>
  <c r="AI78" i="9"/>
  <c r="AH79" i="9"/>
  <c r="AI79" i="9"/>
  <c r="AH82" i="9"/>
  <c r="AI82" i="9"/>
  <c r="AH83" i="9"/>
  <c r="AI83" i="9"/>
  <c r="AI84" i="9"/>
  <c r="AH85" i="9"/>
  <c r="AI85" i="9"/>
  <c r="AH86" i="9"/>
  <c r="AI86" i="9"/>
  <c r="AH87" i="9"/>
  <c r="AI87" i="9"/>
  <c r="AH88" i="9"/>
  <c r="AI88" i="9"/>
  <c r="AH89" i="9"/>
  <c r="AI89" i="9"/>
  <c r="AH90" i="9"/>
  <c r="AI90" i="9"/>
  <c r="AH91" i="9"/>
  <c r="AI91" i="9"/>
  <c r="AH92" i="9"/>
  <c r="AI92" i="9"/>
  <c r="AH93" i="9"/>
  <c r="AI93" i="9"/>
  <c r="AH94" i="9"/>
  <c r="AI94" i="9"/>
  <c r="AH95" i="9"/>
  <c r="AI95" i="9"/>
  <c r="AH96" i="9"/>
  <c r="AI96" i="9"/>
  <c r="AH97" i="9"/>
  <c r="AI97" i="9"/>
  <c r="AH98" i="9"/>
  <c r="AI98" i="9"/>
  <c r="AH99" i="9"/>
  <c r="AI99" i="9"/>
  <c r="AH100" i="9"/>
  <c r="AI100" i="9"/>
  <c r="AH101" i="9"/>
  <c r="AI101" i="9"/>
  <c r="AH102" i="9"/>
  <c r="AI102" i="9"/>
  <c r="AH103" i="9"/>
  <c r="AI103" i="9"/>
  <c r="AH106" i="9"/>
  <c r="AI106" i="9"/>
  <c r="AH107" i="9"/>
  <c r="AI107" i="9"/>
  <c r="AH108" i="9"/>
  <c r="AI108" i="9"/>
  <c r="AH111" i="9"/>
  <c r="AI111" i="9"/>
  <c r="AH112" i="9"/>
  <c r="AI112" i="9"/>
  <c r="AH113" i="9"/>
  <c r="AI113" i="9"/>
  <c r="AH116" i="9"/>
  <c r="AI116" i="9"/>
  <c r="AH121" i="9"/>
  <c r="AI121" i="9"/>
  <c r="AH122" i="9"/>
  <c r="AI122" i="9"/>
  <c r="AH124" i="9"/>
  <c r="AI124" i="9"/>
  <c r="AH125" i="9"/>
  <c r="AI125" i="9"/>
  <c r="AH126" i="9"/>
  <c r="AI126" i="9"/>
  <c r="AH127" i="9"/>
  <c r="AI127" i="9"/>
  <c r="AH128" i="9"/>
  <c r="AI128" i="9"/>
  <c r="AH129" i="9"/>
  <c r="AI129" i="9"/>
  <c r="AH130" i="9"/>
  <c r="AI130" i="9"/>
  <c r="AH131" i="9"/>
  <c r="AI131" i="9"/>
  <c r="AH132" i="9"/>
  <c r="AI132" i="9"/>
  <c r="AH133" i="9"/>
  <c r="AI133" i="9"/>
  <c r="AH134" i="9"/>
  <c r="AI134" i="9"/>
  <c r="AH136" i="9"/>
  <c r="AI136" i="9"/>
  <c r="AH137" i="9"/>
  <c r="AI137" i="9"/>
  <c r="AH138" i="9"/>
  <c r="AI138" i="9"/>
  <c r="AH139" i="9"/>
  <c r="AI139" i="9"/>
  <c r="AI140" i="9"/>
  <c r="AH145" i="9"/>
  <c r="AI145" i="9"/>
  <c r="AH146" i="9"/>
  <c r="AI146" i="9"/>
  <c r="AH147" i="9"/>
  <c r="AI147" i="9"/>
  <c r="AH148" i="9"/>
  <c r="AI148" i="9"/>
  <c r="AH149" i="9"/>
  <c r="AI149" i="9"/>
  <c r="AH150" i="9"/>
  <c r="AI150" i="9"/>
  <c r="AH151" i="9"/>
  <c r="AI151" i="9"/>
  <c r="AH152" i="9"/>
  <c r="AI152" i="9"/>
  <c r="AH153" i="9"/>
  <c r="AI153" i="9"/>
  <c r="AH161" i="9"/>
  <c r="AI161" i="9"/>
  <c r="AH162" i="9"/>
  <c r="AI162" i="9"/>
  <c r="AH163" i="9"/>
  <c r="AI163" i="9"/>
  <c r="AH164" i="9"/>
  <c r="AI164" i="9"/>
  <c r="AH165" i="9"/>
  <c r="AI165" i="9"/>
  <c r="AH166" i="9"/>
  <c r="AI166" i="9"/>
  <c r="AH167" i="9"/>
  <c r="AI167" i="9"/>
  <c r="AH168" i="9"/>
  <c r="AI168" i="9"/>
  <c r="AH169" i="9"/>
  <c r="AI169" i="9"/>
  <c r="AH170" i="9"/>
  <c r="AI170" i="9"/>
  <c r="AH171" i="9"/>
  <c r="AI171" i="9"/>
  <c r="AH174" i="9"/>
  <c r="AI174" i="9"/>
  <c r="AH175" i="9"/>
  <c r="AI175" i="9"/>
  <c r="AH184" i="9"/>
  <c r="AI184" i="9"/>
  <c r="AH185" i="9"/>
  <c r="AI185" i="9"/>
  <c r="AH186" i="9"/>
  <c r="AI186" i="9"/>
  <c r="AH189" i="9"/>
  <c r="AI189" i="9"/>
  <c r="AH190" i="9"/>
  <c r="AI190" i="9"/>
  <c r="AH191" i="9"/>
  <c r="AI191" i="9"/>
  <c r="AH192" i="9"/>
  <c r="AI192" i="9"/>
  <c r="AH193" i="9"/>
  <c r="AI193" i="9"/>
  <c r="AH194" i="9"/>
  <c r="AI194" i="9"/>
  <c r="AH197" i="9"/>
  <c r="AI197" i="9"/>
  <c r="AH199" i="9"/>
  <c r="AI199" i="9"/>
  <c r="AH200" i="9"/>
  <c r="AI200" i="9"/>
  <c r="AH201" i="9"/>
  <c r="AI201" i="9"/>
  <c r="AH202" i="9"/>
  <c r="AI202" i="9"/>
  <c r="AH205" i="9"/>
  <c r="AI205" i="9"/>
  <c r="AH206" i="9"/>
  <c r="AI206" i="9"/>
  <c r="AH207" i="9"/>
  <c r="AI207" i="9"/>
  <c r="AH208" i="9"/>
  <c r="AI208" i="9"/>
  <c r="AH209" i="9"/>
  <c r="AI209" i="9"/>
  <c r="AH210" i="9"/>
  <c r="AI210" i="9"/>
  <c r="AH211" i="9"/>
  <c r="AI211" i="9"/>
  <c r="AH212" i="9"/>
  <c r="AI212" i="9"/>
  <c r="AH213" i="9"/>
  <c r="AI213" i="9"/>
  <c r="AH214" i="9"/>
  <c r="AI214" i="9"/>
  <c r="AH215" i="9"/>
  <c r="AI215" i="9"/>
  <c r="AH223" i="9"/>
  <c r="AI223" i="9"/>
  <c r="AH224" i="9"/>
  <c r="AI224" i="9"/>
  <c r="AH225" i="9"/>
  <c r="AI225" i="9"/>
  <c r="AH226" i="9"/>
  <c r="AI226" i="9"/>
  <c r="AH231" i="9"/>
  <c r="AI231" i="9"/>
  <c r="AH235" i="9"/>
  <c r="AI235" i="9"/>
  <c r="AH237" i="9"/>
  <c r="AI237" i="9"/>
  <c r="AH238" i="9"/>
  <c r="AI238" i="9"/>
  <c r="AH239" i="9"/>
  <c r="AI239" i="9"/>
  <c r="AH244" i="9"/>
  <c r="AI244" i="9"/>
  <c r="AH245" i="9"/>
  <c r="AI245" i="9"/>
  <c r="AH246" i="9"/>
  <c r="AI246" i="9"/>
  <c r="AH247" i="9"/>
  <c r="AI247" i="9"/>
  <c r="AH248" i="9"/>
  <c r="AI248" i="9"/>
  <c r="AH249" i="9"/>
  <c r="AI249" i="9"/>
  <c r="AH250" i="9"/>
  <c r="AI250" i="9"/>
  <c r="AH251" i="9"/>
  <c r="AI251" i="9"/>
  <c r="AH252" i="9"/>
  <c r="AI252" i="9"/>
  <c r="AH253" i="9"/>
  <c r="AI253" i="9"/>
  <c r="AH254" i="9"/>
  <c r="AI254" i="9"/>
  <c r="AH255" i="9"/>
  <c r="AI255" i="9"/>
  <c r="AH256" i="9"/>
  <c r="AI256" i="9"/>
  <c r="AH257" i="9"/>
  <c r="AI257" i="9"/>
  <c r="AH258" i="9"/>
  <c r="AI258" i="9"/>
  <c r="AH259" i="9"/>
  <c r="AI259" i="9"/>
  <c r="AH260" i="9"/>
  <c r="AI260" i="9"/>
  <c r="AH261" i="9"/>
  <c r="AI261" i="9"/>
  <c r="AH262" i="9"/>
  <c r="AI262" i="9"/>
  <c r="AH263" i="9"/>
  <c r="AI263" i="9"/>
  <c r="AH264" i="9"/>
  <c r="AI264" i="9"/>
  <c r="AH265" i="9"/>
  <c r="AI265" i="9"/>
  <c r="AH266" i="9"/>
  <c r="AI266" i="9"/>
  <c r="AH267" i="9"/>
  <c r="AI267" i="9"/>
  <c r="AI8" i="9"/>
  <c r="AH8" i="9"/>
  <c r="AK258" i="9"/>
  <c r="AB260" i="9"/>
  <c r="AD260" i="9" s="1"/>
  <c r="AK264" i="9"/>
  <c r="AK266" i="9"/>
  <c r="AK260" i="9"/>
  <c r="AC263" i="9"/>
  <c r="AE263" i="9" s="1"/>
  <c r="AF258" i="9"/>
  <c r="AG258" i="9" s="1"/>
  <c r="AB258" i="9"/>
  <c r="AD258" i="9" s="1"/>
  <c r="AC258" i="9"/>
  <c r="AE258" i="9" s="1"/>
  <c r="AF266" i="9"/>
  <c r="AG266" i="9" s="1"/>
  <c r="AB266" i="9"/>
  <c r="AD266" i="9" s="1"/>
  <c r="AC266" i="9"/>
  <c r="AE266" i="9" s="1"/>
  <c r="AB259" i="9"/>
  <c r="AD259" i="9" s="1"/>
  <c r="AC260" i="9"/>
  <c r="AE260" i="9" s="1"/>
  <c r="AF260" i="9"/>
  <c r="AG260" i="9" s="1"/>
  <c r="AC256" i="9"/>
  <c r="AE256" i="9" s="1"/>
  <c r="AC257" i="9"/>
  <c r="AE257" i="9" s="1"/>
  <c r="N217" i="5"/>
  <c r="M217" i="5"/>
  <c r="N41" i="5"/>
  <c r="N53" i="5"/>
  <c r="N124" i="5"/>
  <c r="N187" i="5"/>
  <c r="N235" i="5"/>
  <c r="M41" i="5"/>
  <c r="M53" i="5"/>
  <c r="M124" i="5"/>
  <c r="M187" i="5"/>
  <c r="M235" i="5"/>
  <c r="O466" i="7"/>
  <c r="N466" i="7"/>
  <c r="M466" i="7"/>
  <c r="L466" i="7"/>
  <c r="K466" i="7"/>
  <c r="J466" i="7"/>
  <c r="O243" i="7"/>
  <c r="N243" i="7"/>
  <c r="M243" i="7"/>
  <c r="L243" i="7"/>
  <c r="K243" i="7"/>
  <c r="J243" i="7"/>
  <c r="I243" i="7"/>
  <c r="H243" i="7"/>
  <c r="G243" i="7"/>
  <c r="F243" i="7"/>
  <c r="E243" i="7"/>
  <c r="O287" i="7"/>
  <c r="N287" i="7"/>
  <c r="M287" i="7"/>
  <c r="L287" i="7"/>
  <c r="K287" i="7"/>
  <c r="J287" i="7"/>
  <c r="I287" i="7"/>
  <c r="H287" i="7"/>
  <c r="G287" i="7"/>
  <c r="F287" i="7"/>
  <c r="E287" i="7"/>
  <c r="O371" i="7"/>
  <c r="N371" i="7"/>
  <c r="M371" i="7"/>
  <c r="L371" i="7"/>
  <c r="K371" i="7"/>
  <c r="J371" i="7"/>
  <c r="O380" i="7"/>
  <c r="N380" i="7"/>
  <c r="M380" i="7"/>
  <c r="L380" i="7"/>
  <c r="K380" i="7"/>
  <c r="J380" i="7"/>
  <c r="O446" i="7"/>
  <c r="N446" i="7"/>
  <c r="M446" i="7"/>
  <c r="L446" i="7"/>
  <c r="K446" i="7"/>
  <c r="J446" i="7"/>
  <c r="O438" i="7"/>
  <c r="N438" i="7"/>
  <c r="M438" i="7"/>
  <c r="L438" i="7"/>
  <c r="K438" i="7"/>
  <c r="J438" i="7"/>
  <c r="I438" i="7"/>
  <c r="O404" i="7"/>
  <c r="N404" i="7"/>
  <c r="M404" i="7"/>
  <c r="L404" i="7"/>
  <c r="K404" i="7"/>
  <c r="J404" i="7"/>
  <c r="O392" i="7"/>
  <c r="N392" i="7"/>
  <c r="M392" i="7"/>
  <c r="L392" i="7"/>
  <c r="K392" i="7"/>
  <c r="J392" i="7"/>
  <c r="O382" i="7"/>
  <c r="N382" i="7"/>
  <c r="M382" i="7"/>
  <c r="L382" i="7"/>
  <c r="K382" i="7"/>
  <c r="J382" i="7"/>
  <c r="O376" i="7"/>
  <c r="N376" i="7"/>
  <c r="M376" i="7"/>
  <c r="L376" i="7"/>
  <c r="K376" i="7"/>
  <c r="J376" i="7"/>
  <c r="O368" i="7"/>
  <c r="N368" i="7"/>
  <c r="M368" i="7"/>
  <c r="L368" i="7"/>
  <c r="K368" i="7"/>
  <c r="J368" i="7"/>
  <c r="O358" i="7"/>
  <c r="N358" i="7"/>
  <c r="M358" i="7"/>
  <c r="L358" i="7"/>
  <c r="K358" i="7"/>
  <c r="J358" i="7"/>
  <c r="O309" i="7"/>
  <c r="N309" i="7"/>
  <c r="M309" i="7"/>
  <c r="L309" i="7"/>
  <c r="K309" i="7"/>
  <c r="J309" i="7"/>
  <c r="O275" i="7"/>
  <c r="N275" i="7"/>
  <c r="M275" i="7"/>
  <c r="L275" i="7"/>
  <c r="K275" i="7"/>
  <c r="J275" i="7"/>
  <c r="O267" i="7"/>
  <c r="N267" i="7"/>
  <c r="M267" i="7"/>
  <c r="L267" i="7"/>
  <c r="K267" i="7"/>
  <c r="J267" i="7"/>
  <c r="O255" i="7"/>
  <c r="N255" i="7"/>
  <c r="M255" i="7"/>
  <c r="L255" i="7"/>
  <c r="K255" i="7"/>
  <c r="J255" i="7"/>
  <c r="O191" i="7"/>
  <c r="N191" i="7"/>
  <c r="M191" i="7"/>
  <c r="L191" i="7"/>
  <c r="K191" i="7"/>
  <c r="J191" i="7"/>
  <c r="O174" i="7"/>
  <c r="O143" i="7"/>
  <c r="N143" i="7"/>
  <c r="M143" i="7"/>
  <c r="L143" i="7"/>
  <c r="K143" i="7"/>
  <c r="J143" i="7"/>
  <c r="O116" i="7"/>
  <c r="N116" i="7"/>
  <c r="M116" i="7"/>
  <c r="L116" i="7"/>
  <c r="K116" i="7"/>
  <c r="J116" i="7"/>
  <c r="O87" i="7"/>
  <c r="N87" i="7"/>
  <c r="M87" i="7"/>
  <c r="L87" i="7"/>
  <c r="K87" i="7"/>
  <c r="J87" i="7"/>
  <c r="O176" i="7"/>
  <c r="N176" i="7"/>
  <c r="M176" i="7"/>
  <c r="L176" i="7"/>
  <c r="K176" i="7"/>
  <c r="J176" i="7"/>
  <c r="O217" i="7"/>
  <c r="N217" i="7"/>
  <c r="M217" i="7"/>
  <c r="L217" i="7"/>
  <c r="K217" i="7"/>
  <c r="J217" i="7"/>
  <c r="O301" i="7"/>
  <c r="O299" i="7"/>
  <c r="O156" i="7"/>
  <c r="N301" i="7"/>
  <c r="N299" i="7"/>
  <c r="N156" i="7"/>
  <c r="M301" i="7"/>
  <c r="M299" i="7"/>
  <c r="M156" i="7"/>
  <c r="L301" i="7"/>
  <c r="L299" i="7"/>
  <c r="L156" i="7"/>
  <c r="K301" i="7"/>
  <c r="K299" i="7"/>
  <c r="K156" i="7"/>
  <c r="J301" i="7"/>
  <c r="J299" i="7"/>
  <c r="J156" i="7"/>
  <c r="I299" i="7"/>
  <c r="H299" i="7"/>
  <c r="G299" i="7"/>
  <c r="F299" i="7"/>
  <c r="E299" i="7"/>
  <c r="O198" i="7"/>
  <c r="N198" i="7"/>
  <c r="M198" i="7"/>
  <c r="L198" i="7"/>
  <c r="K198" i="7"/>
  <c r="J198" i="7"/>
  <c r="I198" i="7"/>
  <c r="H198" i="7"/>
  <c r="G198" i="7"/>
  <c r="F198" i="7"/>
  <c r="E198" i="7"/>
  <c r="O214" i="7"/>
  <c r="N214" i="7"/>
  <c r="M214" i="7"/>
  <c r="L214" i="7"/>
  <c r="K214" i="7"/>
  <c r="J214" i="7"/>
  <c r="I214" i="7"/>
  <c r="H214" i="7"/>
  <c r="G214" i="7"/>
  <c r="F214" i="7"/>
  <c r="E214" i="7"/>
  <c r="O213" i="7"/>
  <c r="N213" i="7"/>
  <c r="M213" i="7"/>
  <c r="L213" i="7"/>
  <c r="K213" i="7"/>
  <c r="J213" i="7"/>
  <c r="I213" i="7"/>
  <c r="H213" i="7"/>
  <c r="G213" i="7"/>
  <c r="F213" i="7"/>
  <c r="E213" i="7"/>
  <c r="O463" i="7"/>
  <c r="N463" i="7"/>
  <c r="M463" i="7"/>
  <c r="L463" i="7"/>
  <c r="K463" i="7"/>
  <c r="J463" i="7"/>
  <c r="I463" i="7"/>
  <c r="H463" i="7"/>
  <c r="G463" i="7"/>
  <c r="F463" i="7"/>
  <c r="E463" i="7"/>
  <c r="O352" i="7"/>
  <c r="N352" i="7"/>
  <c r="M352" i="7"/>
  <c r="L352" i="7"/>
  <c r="K352" i="7"/>
  <c r="J352" i="7"/>
  <c r="I352" i="7"/>
  <c r="H352" i="7"/>
  <c r="G352" i="7"/>
  <c r="F352" i="7"/>
  <c r="E352" i="7"/>
  <c r="O348" i="7"/>
  <c r="N348" i="7"/>
  <c r="M348" i="7"/>
  <c r="L348" i="7"/>
  <c r="K348" i="7"/>
  <c r="J348" i="7"/>
  <c r="I348" i="7"/>
  <c r="H348" i="7"/>
  <c r="G348" i="7"/>
  <c r="F348" i="7"/>
  <c r="E348" i="7"/>
  <c r="O346" i="7"/>
  <c r="N346" i="7"/>
  <c r="M346" i="7"/>
  <c r="L346" i="7"/>
  <c r="K346" i="7"/>
  <c r="J346" i="7"/>
  <c r="I346" i="7"/>
  <c r="H346" i="7"/>
  <c r="G346" i="7"/>
  <c r="F346" i="7"/>
  <c r="E346" i="7"/>
  <c r="O248" i="7"/>
  <c r="N248" i="7"/>
  <c r="M248" i="7"/>
  <c r="L248" i="7"/>
  <c r="K248" i="7"/>
  <c r="J248" i="7"/>
  <c r="I248" i="7"/>
  <c r="H248" i="7"/>
  <c r="G248" i="7"/>
  <c r="F248" i="7"/>
  <c r="E248" i="7"/>
  <c r="O99" i="7"/>
  <c r="N99" i="7"/>
  <c r="M99" i="7"/>
  <c r="L99" i="7"/>
  <c r="K99" i="7"/>
  <c r="J99" i="7"/>
  <c r="I99" i="7"/>
  <c r="H99" i="7"/>
  <c r="G99" i="7"/>
  <c r="F99" i="7"/>
  <c r="E99" i="7"/>
  <c r="O20" i="7"/>
  <c r="N20" i="7"/>
  <c r="M20" i="7"/>
  <c r="L20" i="7"/>
  <c r="K20" i="7"/>
  <c r="J20" i="7"/>
  <c r="I20" i="7"/>
  <c r="H20" i="7"/>
  <c r="G20" i="7"/>
  <c r="F20" i="7"/>
  <c r="E20" i="7"/>
  <c r="O19" i="7"/>
  <c r="N19" i="7"/>
  <c r="M19" i="7"/>
  <c r="L19" i="7"/>
  <c r="K19" i="7"/>
  <c r="J19" i="7"/>
  <c r="I19" i="7"/>
  <c r="H19" i="7"/>
  <c r="G19" i="7"/>
  <c r="F19" i="7"/>
  <c r="E19" i="7"/>
  <c r="AJ84" i="9" l="1"/>
  <c r="AJ257" i="9"/>
  <c r="AJ37" i="9"/>
  <c r="D253" i="10"/>
  <c r="AJ18" i="9"/>
  <c r="AJ267" i="9"/>
  <c r="AJ232" i="9"/>
  <c r="D36" i="10"/>
  <c r="D27" i="10"/>
  <c r="AJ140" i="9"/>
  <c r="D224" i="10"/>
  <c r="D254" i="10"/>
  <c r="AJ34" i="9"/>
  <c r="D23" i="14"/>
  <c r="F46" i="14" s="1"/>
  <c r="G17" i="14"/>
  <c r="D17" i="14"/>
  <c r="AK263" i="9"/>
  <c r="AB262" i="9"/>
  <c r="AD262" i="9" s="1"/>
  <c r="AJ124" i="9"/>
  <c r="AJ113" i="9"/>
  <c r="AJ178" i="9"/>
  <c r="AJ264" i="9"/>
  <c r="AL264" i="9" s="1"/>
  <c r="AM264" i="9" s="1"/>
  <c r="AJ256" i="9"/>
  <c r="AL256" i="9" s="1"/>
  <c r="AM256" i="9" s="1"/>
  <c r="AJ44" i="9"/>
  <c r="AJ132" i="9"/>
  <c r="AJ135" i="9"/>
  <c r="AJ263" i="9"/>
  <c r="AJ266" i="9"/>
  <c r="AL266" i="9" s="1"/>
  <c r="AM266" i="9" s="1"/>
  <c r="AJ255" i="9"/>
  <c r="AJ268" i="9"/>
  <c r="AL268" i="9" s="1"/>
  <c r="AM268" i="9" s="1"/>
  <c r="AJ259" i="9"/>
  <c r="AJ262" i="9"/>
  <c r="AL262" i="9" s="1"/>
  <c r="AM262" i="9" s="1"/>
  <c r="D232" i="10"/>
  <c r="D255" i="10"/>
  <c r="AJ261" i="9"/>
  <c r="AJ260" i="9"/>
  <c r="AL260" i="9" s="1"/>
  <c r="AM260" i="9" s="1"/>
  <c r="AJ109" i="9"/>
  <c r="AJ258" i="9"/>
  <c r="AL258" i="9" s="1"/>
  <c r="AM258" i="9" s="1"/>
  <c r="AJ93" i="9"/>
  <c r="AJ41" i="9"/>
  <c r="D14" i="18"/>
  <c r="E29" i="18" s="1"/>
  <c r="AJ265" i="9"/>
  <c r="AJ45" i="9"/>
  <c r="AJ235" i="9"/>
  <c r="AJ224" i="9"/>
  <c r="AJ205" i="9"/>
  <c r="AJ146" i="9"/>
  <c r="AJ74" i="9"/>
  <c r="AJ58" i="9"/>
  <c r="AJ48" i="9"/>
  <c r="AJ14" i="9"/>
  <c r="AJ9" i="9"/>
  <c r="AJ119" i="9"/>
  <c r="AJ157" i="9"/>
  <c r="AJ195" i="9"/>
  <c r="AJ227" i="9"/>
  <c r="AJ97" i="9"/>
  <c r="G18" i="14"/>
  <c r="G23" i="14"/>
  <c r="F48" i="14" s="1"/>
  <c r="G15" i="14"/>
  <c r="D18" i="14"/>
  <c r="D15" i="14"/>
  <c r="L7" i="8"/>
  <c r="Q7" i="8"/>
  <c r="AJ202" i="9"/>
  <c r="AJ43" i="9"/>
  <c r="AJ234" i="9"/>
  <c r="AJ134" i="9"/>
  <c r="AJ121" i="9"/>
  <c r="AJ99" i="9"/>
  <c r="AJ91" i="9"/>
  <c r="AJ87" i="9"/>
  <c r="AJ36" i="9"/>
  <c r="AJ26" i="9"/>
  <c r="AJ117" i="9"/>
  <c r="AJ192" i="9"/>
  <c r="J6" i="8"/>
  <c r="AJ199" i="9"/>
  <c r="AJ174" i="9"/>
  <c r="AJ161" i="9"/>
  <c r="AJ212" i="9"/>
  <c r="AJ197" i="9"/>
  <c r="AJ12" i="9"/>
  <c r="AJ159" i="9"/>
  <c r="AJ187" i="9"/>
  <c r="AJ112" i="9"/>
  <c r="AJ254" i="9"/>
  <c r="AJ226" i="9"/>
  <c r="AJ207" i="9"/>
  <c r="AJ201" i="9"/>
  <c r="AJ184" i="9"/>
  <c r="AJ171" i="9"/>
  <c r="AJ163" i="9"/>
  <c r="AJ152" i="9"/>
  <c r="AJ83" i="9"/>
  <c r="AJ68" i="9"/>
  <c r="AJ64" i="9"/>
  <c r="AJ50" i="9"/>
  <c r="AJ11" i="9"/>
  <c r="P7" i="8"/>
  <c r="AJ225" i="9"/>
  <c r="AJ126" i="9"/>
  <c r="AJ103" i="9"/>
  <c r="AJ32" i="9"/>
  <c r="AJ114" i="9"/>
  <c r="AJ242" i="9"/>
  <c r="AJ129" i="9"/>
  <c r="AJ98" i="9"/>
  <c r="AJ86" i="9"/>
  <c r="AJ29" i="9"/>
  <c r="AJ19" i="9"/>
  <c r="AJ72" i="9"/>
  <c r="AJ125" i="9"/>
  <c r="AJ139" i="9"/>
  <c r="AJ95" i="9"/>
  <c r="AJ130" i="9"/>
  <c r="AJ20" i="9"/>
  <c r="AJ55" i="9"/>
  <c r="J8" i="8"/>
  <c r="AJ137" i="9"/>
  <c r="AJ128" i="9"/>
  <c r="AJ107" i="9"/>
  <c r="AJ123" i="9"/>
  <c r="AJ51" i="9"/>
  <c r="P9" i="8"/>
  <c r="AJ247" i="9"/>
  <c r="AJ223" i="9"/>
  <c r="AJ145" i="9"/>
  <c r="AJ78" i="9"/>
  <c r="AJ57" i="9"/>
  <c r="AJ17" i="9"/>
  <c r="AJ215" i="9"/>
  <c r="AJ211" i="9"/>
  <c r="AJ70" i="9"/>
  <c r="AJ143" i="9"/>
  <c r="AJ194" i="9"/>
  <c r="AJ167" i="9"/>
  <c r="AJ76" i="9"/>
  <c r="AJ60" i="9"/>
  <c r="AJ216" i="9"/>
  <c r="AJ80" i="9"/>
  <c r="K9" i="8"/>
  <c r="AJ111" i="9"/>
  <c r="AJ30" i="9"/>
  <c r="AJ8" i="9"/>
  <c r="AJ253" i="9"/>
  <c r="AJ245" i="9"/>
  <c r="AJ214" i="9"/>
  <c r="AJ206" i="9"/>
  <c r="AJ189" i="9"/>
  <c r="AJ170" i="9"/>
  <c r="AJ151" i="9"/>
  <c r="AJ67" i="9"/>
  <c r="AJ49" i="9"/>
  <c r="AJ15" i="9"/>
  <c r="AJ246" i="9"/>
  <c r="AJ46" i="9"/>
  <c r="J9" i="8"/>
  <c r="AJ249" i="9"/>
  <c r="AJ237" i="9"/>
  <c r="AJ210" i="9"/>
  <c r="AJ200" i="9"/>
  <c r="AJ193" i="9"/>
  <c r="AJ175" i="9"/>
  <c r="AJ166" i="9"/>
  <c r="AJ162" i="9"/>
  <c r="AJ147" i="9"/>
  <c r="AJ82" i="9"/>
  <c r="AJ75" i="9"/>
  <c r="AJ63" i="9"/>
  <c r="AJ59" i="9"/>
  <c r="AJ10" i="9"/>
  <c r="AJ104" i="9"/>
  <c r="AJ154" i="9"/>
  <c r="AJ180" i="9"/>
  <c r="AJ198" i="9"/>
  <c r="Q8" i="8"/>
  <c r="AJ138" i="9"/>
  <c r="AJ133" i="9"/>
  <c r="AJ108" i="9"/>
  <c r="AJ102" i="9"/>
  <c r="AJ90" i="9"/>
  <c r="P8" i="8"/>
  <c r="AJ244" i="9"/>
  <c r="AJ213" i="9"/>
  <c r="AJ165" i="9"/>
  <c r="AJ89" i="9"/>
  <c r="AJ31" i="9"/>
  <c r="AJ238" i="9"/>
  <c r="AJ148" i="9"/>
  <c r="AJ56" i="9"/>
  <c r="AJ40" i="9"/>
  <c r="E19" i="18"/>
  <c r="E20" i="18" s="1"/>
  <c r="AJ250" i="9"/>
  <c r="AJ190" i="9"/>
  <c r="AJ16" i="9"/>
  <c r="AJ176" i="9"/>
  <c r="AJ236" i="9"/>
  <c r="O8" i="8"/>
  <c r="Q9" i="8"/>
  <c r="AJ251" i="9"/>
  <c r="AJ239" i="9"/>
  <c r="AJ231" i="9"/>
  <c r="AJ208" i="9"/>
  <c r="AJ191" i="9"/>
  <c r="AJ185" i="9"/>
  <c r="AJ172" i="9"/>
  <c r="AJ168" i="9"/>
  <c r="AJ164" i="9"/>
  <c r="AJ153" i="9"/>
  <c r="AJ149" i="9"/>
  <c r="AJ136" i="9"/>
  <c r="AJ131" i="9"/>
  <c r="AJ127" i="9"/>
  <c r="AJ122" i="9"/>
  <c r="AJ106" i="9"/>
  <c r="AJ100" i="9"/>
  <c r="AJ96" i="9"/>
  <c r="AJ92" i="9"/>
  <c r="AJ88" i="9"/>
  <c r="AJ69" i="9"/>
  <c r="AJ65" i="9"/>
  <c r="AJ61" i="9"/>
  <c r="AJ53" i="9"/>
  <c r="AJ47" i="9"/>
  <c r="AJ33" i="9"/>
  <c r="AJ27" i="9"/>
  <c r="AJ21" i="9"/>
  <c r="AJ141" i="9"/>
  <c r="AJ203" i="9"/>
  <c r="AJ22" i="9"/>
  <c r="L6" i="8"/>
  <c r="K7" i="8"/>
  <c r="K6" i="8"/>
  <c r="J7" i="8"/>
  <c r="O9" i="8"/>
  <c r="AJ240" i="9"/>
  <c r="AJ219" i="9"/>
  <c r="Q6" i="8"/>
  <c r="AJ116" i="9"/>
  <c r="AJ94" i="9"/>
  <c r="AJ35" i="9"/>
  <c r="AJ25" i="9"/>
  <c r="L9" i="8"/>
  <c r="P6" i="8"/>
  <c r="AJ252" i="9"/>
  <c r="AJ209" i="9"/>
  <c r="AJ169" i="9"/>
  <c r="AJ150" i="9"/>
  <c r="AJ62" i="9"/>
  <c r="O7" i="8"/>
  <c r="I9" i="8"/>
  <c r="AJ248" i="9"/>
  <c r="AJ186" i="9"/>
  <c r="AJ79" i="9"/>
  <c r="AJ66" i="9"/>
  <c r="AJ54" i="9"/>
  <c r="K8" i="8"/>
  <c r="H9" i="8"/>
  <c r="O6" i="8"/>
  <c r="AF256" i="9"/>
  <c r="AG256" i="9" s="1"/>
  <c r="AJ101" i="9"/>
  <c r="AJ85" i="9"/>
  <c r="AJ28" i="9"/>
  <c r="AJ24" i="9"/>
  <c r="AB263" i="9"/>
  <c r="AD263" i="9" s="1"/>
  <c r="AF264" i="9"/>
  <c r="AG264" i="9" s="1"/>
  <c r="AC264" i="9"/>
  <c r="AE264" i="9" s="1"/>
  <c r="AB256" i="9"/>
  <c r="AD256" i="9" s="1"/>
  <c r="AC265" i="9"/>
  <c r="AE265" i="9" s="1"/>
  <c r="AF265" i="9"/>
  <c r="AG265" i="9" s="1"/>
  <c r="AB257" i="9"/>
  <c r="AD257" i="9" s="1"/>
  <c r="AK265" i="9"/>
  <c r="AK257" i="9"/>
  <c r="AL257" i="9" s="1"/>
  <c r="AM257" i="9" s="1"/>
  <c r="AF262" i="9"/>
  <c r="AG262" i="9" s="1"/>
  <c r="AC262" i="9"/>
  <c r="AE262" i="9" s="1"/>
  <c r="AK259" i="9"/>
  <c r="AB267" i="9"/>
  <c r="AD267" i="9" s="1"/>
  <c r="AF267" i="9"/>
  <c r="AG267" i="9" s="1"/>
  <c r="AC259" i="9"/>
  <c r="AE259" i="9" s="1"/>
  <c r="AC261" i="9"/>
  <c r="AE261" i="9" s="1"/>
  <c r="AK267" i="9"/>
  <c r="AK261" i="9"/>
  <c r="AB261" i="9"/>
  <c r="AD261" i="9" s="1"/>
  <c r="A44" i="8" a="1"/>
  <c r="A44" i="8" s="1"/>
  <c r="K44" i="8" s="1"/>
  <c r="A14" i="8" a="1"/>
  <c r="A14" i="8" s="1"/>
  <c r="A43" i="8" a="1"/>
  <c r="A43" i="8" s="1"/>
  <c r="D43" i="8" s="1"/>
  <c r="A25" i="8" a="1"/>
  <c r="A25" i="8" s="1"/>
  <c r="A17" i="8" a="1"/>
  <c r="A17" i="8" s="1"/>
  <c r="A47" i="8" a="1"/>
  <c r="A47" i="8" s="1"/>
  <c r="P47" i="8" s="1"/>
  <c r="A39" i="8" a="1"/>
  <c r="A39" i="8" s="1"/>
  <c r="A35" i="8" a="1"/>
  <c r="A35" i="8" s="1"/>
  <c r="A31" i="8" a="1"/>
  <c r="A31" i="8" s="1"/>
  <c r="A24" i="8" a="1"/>
  <c r="A24" i="8" s="1"/>
  <c r="A20" i="8" a="1"/>
  <c r="A20" i="8" s="1"/>
  <c r="A16" i="8" a="1"/>
  <c r="A16" i="8" s="1"/>
  <c r="A23" i="8" a="1"/>
  <c r="A23" i="8" s="1"/>
  <c r="A46" i="8" a="1"/>
  <c r="A46" i="8" s="1"/>
  <c r="A42" i="8" a="1"/>
  <c r="A42" i="8" s="1"/>
  <c r="A38" i="8" a="1"/>
  <c r="A38" i="8" s="1"/>
  <c r="A34" i="8" a="1"/>
  <c r="A34" i="8" s="1"/>
  <c r="A30" i="8" a="1"/>
  <c r="A30" i="8" s="1"/>
  <c r="A18" i="8" a="1"/>
  <c r="A18" i="8" s="1"/>
  <c r="A29" i="8" a="1"/>
  <c r="A29" i="8" s="1"/>
  <c r="A21" i="8" a="1"/>
  <c r="A21" i="8" s="1"/>
  <c r="A45" i="8" a="1"/>
  <c r="A45" i="8" s="1"/>
  <c r="A41" i="8" a="1"/>
  <c r="A41" i="8" s="1"/>
  <c r="A37" i="8" a="1"/>
  <c r="A37" i="8" s="1"/>
  <c r="A33" i="8" a="1"/>
  <c r="A33" i="8" s="1"/>
  <c r="A28" i="8" a="1"/>
  <c r="A28" i="8" s="1"/>
  <c r="A15" i="8" a="1"/>
  <c r="A15" i="8" s="1"/>
  <c r="B15" i="8" s="1"/>
  <c r="O15" i="8" s="1"/>
  <c r="A27" i="8" a="1"/>
  <c r="A27" i="8" s="1"/>
  <c r="A19" i="8" a="1"/>
  <c r="A19" i="8" s="1"/>
  <c r="A40" i="8" a="1"/>
  <c r="A40" i="8" s="1"/>
  <c r="A36" i="8" a="1"/>
  <c r="A36" i="8" s="1"/>
  <c r="A32" i="8" a="1"/>
  <c r="A32" i="8" s="1"/>
  <c r="A26" i="8" a="1"/>
  <c r="A26" i="8" s="1"/>
  <c r="A22" i="8" a="1"/>
  <c r="A22" i="8" s="1"/>
  <c r="AV39" i="6" l="1"/>
  <c r="G39" i="6" s="1"/>
  <c r="AV40" i="6"/>
  <c r="G40" i="6" s="1"/>
  <c r="R40" i="5" s="1"/>
  <c r="AV41" i="6"/>
  <c r="AV42" i="6"/>
  <c r="AV77" i="6"/>
  <c r="G77" i="6" s="1"/>
  <c r="AV78" i="6"/>
  <c r="G78" i="6" s="1"/>
  <c r="AV173" i="6"/>
  <c r="G173" i="6" s="1"/>
  <c r="H173" i="6" s="1"/>
  <c r="AV13" i="6"/>
  <c r="G13" i="6" s="1"/>
  <c r="AV174" i="6"/>
  <c r="AL261" i="9"/>
  <c r="AM261" i="9" s="1"/>
  <c r="AL267" i="9"/>
  <c r="AM267" i="9" s="1"/>
  <c r="AL259" i="9"/>
  <c r="AM259" i="9" s="1"/>
  <c r="AL263" i="9"/>
  <c r="AM263" i="9" s="1"/>
  <c r="D46" i="14"/>
  <c r="E45" i="14"/>
  <c r="F38" i="14"/>
  <c r="D39" i="14"/>
  <c r="G38" i="14"/>
  <c r="F39" i="14"/>
  <c r="G39" i="14"/>
  <c r="D38" i="14"/>
  <c r="D28" i="14"/>
  <c r="D29" i="14" s="1"/>
  <c r="G28" i="14"/>
  <c r="G29" i="14" s="1"/>
  <c r="D45" i="14"/>
  <c r="E39" i="14"/>
  <c r="E38" i="14"/>
  <c r="G45" i="14"/>
  <c r="F45" i="14"/>
  <c r="D24" i="14"/>
  <c r="E46" i="14"/>
  <c r="G46" i="14"/>
  <c r="F36" i="18"/>
  <c r="F30" i="18"/>
  <c r="G36" i="18"/>
  <c r="D15" i="18"/>
  <c r="D30" i="18"/>
  <c r="D19" i="18"/>
  <c r="D20" i="18" s="1"/>
  <c r="D29" i="18"/>
  <c r="G30" i="18"/>
  <c r="E30" i="18"/>
  <c r="G29" i="18"/>
  <c r="D35" i="18"/>
  <c r="E36" i="18"/>
  <c r="D36" i="18"/>
  <c r="E35" i="18"/>
  <c r="F29" i="18"/>
  <c r="G35" i="18"/>
  <c r="F35" i="18"/>
  <c r="AL265" i="9"/>
  <c r="AM265" i="9" s="1"/>
  <c r="L43" i="8"/>
  <c r="D7" i="14"/>
  <c r="D8" i="14" s="1"/>
  <c r="F40" i="14"/>
  <c r="E41" i="14"/>
  <c r="D48" i="14"/>
  <c r="G47" i="14"/>
  <c r="D41" i="14"/>
  <c r="G41" i="14"/>
  <c r="G48" i="14"/>
  <c r="D40" i="14"/>
  <c r="E47" i="14"/>
  <c r="E40" i="14"/>
  <c r="G24" i="14"/>
  <c r="F47" i="14"/>
  <c r="G40" i="14"/>
  <c r="D47" i="14"/>
  <c r="E48" i="14"/>
  <c r="F41" i="14"/>
  <c r="K43" i="8"/>
  <c r="N43" i="8"/>
  <c r="E43" i="8"/>
  <c r="P43" i="8"/>
  <c r="J43" i="8"/>
  <c r="C43" i="8"/>
  <c r="C38" i="10"/>
  <c r="D38" i="10" s="1"/>
  <c r="AV47" i="6"/>
  <c r="G47" i="6" s="1"/>
  <c r="M43" i="8"/>
  <c r="B16" i="8"/>
  <c r="O16" i="8" s="1"/>
  <c r="AZ201" i="7" s="1"/>
  <c r="BA201" i="7" s="1"/>
  <c r="P201" i="7" s="1"/>
  <c r="F43" i="8"/>
  <c r="J47" i="8"/>
  <c r="K47" i="8"/>
  <c r="F47" i="8"/>
  <c r="D47" i="8"/>
  <c r="N44" i="8"/>
  <c r="L47" i="8"/>
  <c r="L44" i="8"/>
  <c r="C47" i="8"/>
  <c r="E47" i="8"/>
  <c r="C44" i="8"/>
  <c r="M47" i="8"/>
  <c r="C17" i="8"/>
  <c r="I44" i="8"/>
  <c r="N47" i="8"/>
  <c r="P17" i="8"/>
  <c r="J44" i="8"/>
  <c r="G44" i="8"/>
  <c r="V44" i="8" s="1"/>
  <c r="G47" i="8"/>
  <c r="V47" i="8" s="1"/>
  <c r="H47" i="8"/>
  <c r="U47" i="8" s="1"/>
  <c r="E44" i="8"/>
  <c r="P44" i="8"/>
  <c r="P25" i="8"/>
  <c r="F44" i="8"/>
  <c r="B44" i="8"/>
  <c r="O44" i="8" s="1"/>
  <c r="B43" i="8"/>
  <c r="O43" i="8" s="1"/>
  <c r="I43" i="8"/>
  <c r="Q43" i="8"/>
  <c r="B18" i="8"/>
  <c r="O18" i="8" s="1"/>
  <c r="Q17" i="8"/>
  <c r="C25" i="8"/>
  <c r="M44" i="8"/>
  <c r="Q44" i="8"/>
  <c r="B47" i="8"/>
  <c r="O47" i="8" s="1"/>
  <c r="I47" i="8"/>
  <c r="Q47" i="8"/>
  <c r="C14" i="8"/>
  <c r="Q14" i="8"/>
  <c r="B14" i="8"/>
  <c r="O14" i="8" s="1"/>
  <c r="AZ268" i="7" s="1"/>
  <c r="BA268" i="7" s="1"/>
  <c r="P268" i="7" s="1"/>
  <c r="P14" i="8"/>
  <c r="B25" i="8"/>
  <c r="O25" i="8" s="1"/>
  <c r="AZ173" i="7" s="1"/>
  <c r="BA173" i="7" s="1"/>
  <c r="P173" i="7" s="1"/>
  <c r="D44" i="8"/>
  <c r="H44" i="8"/>
  <c r="U44" i="8" s="1"/>
  <c r="G43" i="8"/>
  <c r="V43" i="8" s="1"/>
  <c r="H43" i="8"/>
  <c r="U43" i="8" s="1"/>
  <c r="B17" i="8"/>
  <c r="O17" i="8" s="1"/>
  <c r="Q25" i="8"/>
  <c r="AZ4" i="7"/>
  <c r="BA4" i="7" s="1"/>
  <c r="P4" i="7" s="1"/>
  <c r="Q26" i="8"/>
  <c r="B26" i="8"/>
  <c r="O26" i="8" s="1"/>
  <c r="C26" i="8"/>
  <c r="P26" i="8"/>
  <c r="H32" i="8"/>
  <c r="U32" i="8" s="1"/>
  <c r="P32" i="8"/>
  <c r="I32" i="8"/>
  <c r="Q32" i="8"/>
  <c r="B32" i="8"/>
  <c r="O32" i="8" s="1"/>
  <c r="J32" i="8"/>
  <c r="C32" i="8"/>
  <c r="K32" i="8"/>
  <c r="D32" i="8"/>
  <c r="L32" i="8"/>
  <c r="E32" i="8"/>
  <c r="M32" i="8"/>
  <c r="F32" i="8"/>
  <c r="N32" i="8"/>
  <c r="G32" i="8"/>
  <c r="F37" i="8"/>
  <c r="N37" i="8"/>
  <c r="G37" i="8"/>
  <c r="H37" i="8"/>
  <c r="U37" i="8" s="1"/>
  <c r="P37" i="8"/>
  <c r="I37" i="8"/>
  <c r="Q37" i="8"/>
  <c r="B37" i="8"/>
  <c r="O37" i="8" s="1"/>
  <c r="J37" i="8"/>
  <c r="C37" i="8"/>
  <c r="K37" i="8"/>
  <c r="D37" i="8"/>
  <c r="L37" i="8"/>
  <c r="E37" i="8"/>
  <c r="M37" i="8"/>
  <c r="E29" i="8"/>
  <c r="M29" i="8"/>
  <c r="F29" i="8"/>
  <c r="N29" i="8"/>
  <c r="G29" i="8"/>
  <c r="P29" i="8"/>
  <c r="H29" i="8"/>
  <c r="U29" i="8" s="1"/>
  <c r="Q29" i="8"/>
  <c r="I29" i="8"/>
  <c r="B29" i="8"/>
  <c r="O29" i="8" s="1"/>
  <c r="J29" i="8"/>
  <c r="C29" i="8"/>
  <c r="K29" i="8"/>
  <c r="D29" i="8"/>
  <c r="L29" i="8"/>
  <c r="D38" i="8"/>
  <c r="L38" i="8"/>
  <c r="E38" i="8"/>
  <c r="M38" i="8"/>
  <c r="F38" i="8"/>
  <c r="N38" i="8"/>
  <c r="G38" i="8"/>
  <c r="H38" i="8"/>
  <c r="U38" i="8" s="1"/>
  <c r="P38" i="8"/>
  <c r="I38" i="8"/>
  <c r="Q38" i="8"/>
  <c r="B38" i="8"/>
  <c r="O38" i="8" s="1"/>
  <c r="J38" i="8"/>
  <c r="C38" i="8"/>
  <c r="K38" i="8"/>
  <c r="C22" i="8"/>
  <c r="P22" i="8"/>
  <c r="Q22" i="8"/>
  <c r="AZ382" i="7"/>
  <c r="BA382" i="7" s="1"/>
  <c r="P382" i="7" s="1"/>
  <c r="AZ362" i="7"/>
  <c r="BA362" i="7" s="1"/>
  <c r="P362" i="7" s="1"/>
  <c r="H36" i="8"/>
  <c r="U36" i="8" s="1"/>
  <c r="P36" i="8"/>
  <c r="I36" i="8"/>
  <c r="Q36" i="8"/>
  <c r="B36" i="8"/>
  <c r="O36" i="8" s="1"/>
  <c r="J36" i="8"/>
  <c r="C36" i="8"/>
  <c r="K36" i="8"/>
  <c r="D36" i="8"/>
  <c r="L36" i="8"/>
  <c r="E36" i="8"/>
  <c r="M36" i="8"/>
  <c r="F36" i="8"/>
  <c r="N36" i="8"/>
  <c r="G36" i="8"/>
  <c r="F41" i="8"/>
  <c r="N41" i="8"/>
  <c r="G41" i="8"/>
  <c r="H41" i="8"/>
  <c r="U41" i="8" s="1"/>
  <c r="P41" i="8"/>
  <c r="I41" i="8"/>
  <c r="Q41" i="8"/>
  <c r="B41" i="8"/>
  <c r="O41" i="8" s="1"/>
  <c r="J41" i="8"/>
  <c r="C41" i="8"/>
  <c r="K41" i="8"/>
  <c r="D41" i="8"/>
  <c r="L41" i="8"/>
  <c r="E41" i="8"/>
  <c r="M41" i="8"/>
  <c r="D42" i="8"/>
  <c r="L42" i="8"/>
  <c r="E42" i="8"/>
  <c r="M42" i="8"/>
  <c r="F42" i="8"/>
  <c r="N42" i="8"/>
  <c r="G42" i="8"/>
  <c r="H42" i="8"/>
  <c r="U42" i="8" s="1"/>
  <c r="P42" i="8"/>
  <c r="I42" i="8"/>
  <c r="Q42" i="8"/>
  <c r="B42" i="8"/>
  <c r="O42" i="8" s="1"/>
  <c r="J42" i="8"/>
  <c r="C42" i="8"/>
  <c r="K42" i="8"/>
  <c r="AZ326" i="7"/>
  <c r="BA326" i="7" s="1"/>
  <c r="P326" i="7" s="1"/>
  <c r="AZ54" i="7"/>
  <c r="BA54" i="7" s="1"/>
  <c r="P54" i="7" s="1"/>
  <c r="AZ191" i="7"/>
  <c r="BA191" i="7" s="1"/>
  <c r="P191" i="7" s="1"/>
  <c r="AZ383" i="7"/>
  <c r="BA383" i="7" s="1"/>
  <c r="P383" i="7" s="1"/>
  <c r="AZ101" i="7"/>
  <c r="BA101" i="7" s="1"/>
  <c r="P101" i="7" s="1"/>
  <c r="AZ452" i="7"/>
  <c r="BA452" i="7" s="1"/>
  <c r="P452" i="7" s="1"/>
  <c r="AZ475" i="7"/>
  <c r="BA475" i="7" s="1"/>
  <c r="P475" i="7" s="1"/>
  <c r="AZ359" i="7"/>
  <c r="BA359" i="7" s="1"/>
  <c r="P359" i="7" s="1"/>
  <c r="AZ59" i="7"/>
  <c r="BA59" i="7" s="1"/>
  <c r="P59" i="7" s="1"/>
  <c r="AZ448" i="7"/>
  <c r="BA448" i="7" s="1"/>
  <c r="P448" i="7" s="1"/>
  <c r="AZ422" i="7"/>
  <c r="BA422" i="7" s="1"/>
  <c r="P422" i="7" s="1"/>
  <c r="AZ456" i="7"/>
  <c r="BA456" i="7" s="1"/>
  <c r="P456" i="7" s="1"/>
  <c r="AZ151" i="7"/>
  <c r="BA151" i="7" s="1"/>
  <c r="P151" i="7" s="1"/>
  <c r="AZ424" i="7"/>
  <c r="BA424" i="7" s="1"/>
  <c r="P424" i="7" s="1"/>
  <c r="AZ282" i="7"/>
  <c r="BA282" i="7" s="1"/>
  <c r="P282" i="7" s="1"/>
  <c r="AZ37" i="7"/>
  <c r="BA37" i="7" s="1"/>
  <c r="P37" i="7" s="1"/>
  <c r="AZ89" i="7"/>
  <c r="BA89" i="7" s="1"/>
  <c r="P89" i="7" s="1"/>
  <c r="AZ87" i="7"/>
  <c r="BA87" i="7" s="1"/>
  <c r="P87" i="7" s="1"/>
  <c r="AZ417" i="7"/>
  <c r="BA417" i="7" s="1"/>
  <c r="P417" i="7" s="1"/>
  <c r="AZ331" i="7"/>
  <c r="BA331" i="7" s="1"/>
  <c r="P331" i="7" s="1"/>
  <c r="H40" i="8"/>
  <c r="U40" i="8" s="1"/>
  <c r="P40" i="8"/>
  <c r="I40" i="8"/>
  <c r="Q40" i="8"/>
  <c r="B40" i="8"/>
  <c r="O40" i="8" s="1"/>
  <c r="J40" i="8"/>
  <c r="C40" i="8"/>
  <c r="K40" i="8"/>
  <c r="D40" i="8"/>
  <c r="L40" i="8"/>
  <c r="E40" i="8"/>
  <c r="M40" i="8"/>
  <c r="F40" i="8"/>
  <c r="N40" i="8"/>
  <c r="G40" i="8"/>
  <c r="C16" i="8"/>
  <c r="P16" i="8"/>
  <c r="Q16" i="8"/>
  <c r="B19" i="8"/>
  <c r="O19" i="8" s="1"/>
  <c r="AZ196" i="7" s="1"/>
  <c r="BA196" i="7" s="1"/>
  <c r="P196" i="7" s="1"/>
  <c r="AZ55" i="7"/>
  <c r="BA55" i="7" s="1"/>
  <c r="P55" i="7" s="1"/>
  <c r="AZ33" i="7"/>
  <c r="BA33" i="7" s="1"/>
  <c r="P33" i="7" s="1"/>
  <c r="AZ67" i="7"/>
  <c r="BA67" i="7" s="1"/>
  <c r="P67" i="7" s="1"/>
  <c r="AZ62" i="7"/>
  <c r="BA62" i="7" s="1"/>
  <c r="P62" i="7" s="1"/>
  <c r="AZ79" i="7"/>
  <c r="BA79" i="7" s="1"/>
  <c r="P79" i="7" s="1"/>
  <c r="AZ77" i="7"/>
  <c r="BA77" i="7" s="1"/>
  <c r="P77" i="7" s="1"/>
  <c r="AZ363" i="7"/>
  <c r="BA363" i="7" s="1"/>
  <c r="P363" i="7" s="1"/>
  <c r="AZ360" i="7"/>
  <c r="BA360" i="7" s="1"/>
  <c r="P360" i="7" s="1"/>
  <c r="AZ60" i="7"/>
  <c r="BA60" i="7" s="1"/>
  <c r="P60" i="7" s="1"/>
  <c r="AZ5" i="7"/>
  <c r="BA5" i="7" s="1"/>
  <c r="P5" i="7" s="1"/>
  <c r="AZ56" i="7"/>
  <c r="BA56" i="7" s="1"/>
  <c r="P56" i="7" s="1"/>
  <c r="AZ90" i="7"/>
  <c r="BA90" i="7" s="1"/>
  <c r="P90" i="7" s="1"/>
  <c r="AZ70" i="7"/>
  <c r="BA70" i="7" s="1"/>
  <c r="P70" i="7" s="1"/>
  <c r="AZ194" i="7"/>
  <c r="BA194" i="7" s="1"/>
  <c r="P194" i="7" s="1"/>
  <c r="AZ195" i="7"/>
  <c r="BA195" i="7" s="1"/>
  <c r="P195" i="7" s="1"/>
  <c r="AZ154" i="7"/>
  <c r="BA154" i="7" s="1"/>
  <c r="P154" i="7" s="1"/>
  <c r="C20" i="8"/>
  <c r="P20" i="8"/>
  <c r="Q20" i="8"/>
  <c r="AZ245" i="7"/>
  <c r="BA245" i="7" s="1"/>
  <c r="P245" i="7" s="1"/>
  <c r="F33" i="8"/>
  <c r="N33" i="8"/>
  <c r="G33" i="8"/>
  <c r="H33" i="8"/>
  <c r="U33" i="8" s="1"/>
  <c r="P33" i="8"/>
  <c r="I33" i="8"/>
  <c r="Q33" i="8"/>
  <c r="B33" i="8"/>
  <c r="O33" i="8" s="1"/>
  <c r="J33" i="8"/>
  <c r="C33" i="8"/>
  <c r="K33" i="8"/>
  <c r="D33" i="8"/>
  <c r="L33" i="8"/>
  <c r="E33" i="8"/>
  <c r="M33" i="8"/>
  <c r="AZ451" i="7"/>
  <c r="BA451" i="7" s="1"/>
  <c r="P451" i="7" s="1"/>
  <c r="AZ473" i="7"/>
  <c r="BA473" i="7" s="1"/>
  <c r="P473" i="7" s="1"/>
  <c r="AZ477" i="7"/>
  <c r="BA477" i="7" s="1"/>
  <c r="P477" i="7" s="1"/>
  <c r="AZ384" i="7"/>
  <c r="BA384" i="7" s="1"/>
  <c r="P384" i="7" s="1"/>
  <c r="AZ474" i="7"/>
  <c r="BA474" i="7" s="1"/>
  <c r="P474" i="7" s="1"/>
  <c r="AZ425" i="7"/>
  <c r="BA425" i="7" s="1"/>
  <c r="P425" i="7" s="1"/>
  <c r="AZ247" i="7"/>
  <c r="BA247" i="7" s="1"/>
  <c r="P247" i="7" s="1"/>
  <c r="AZ52" i="7"/>
  <c r="BA52" i="7" s="1"/>
  <c r="P52" i="7" s="1"/>
  <c r="AZ36" i="7"/>
  <c r="BA36" i="7" s="1"/>
  <c r="P36" i="7" s="1"/>
  <c r="AZ80" i="7"/>
  <c r="BA80" i="7" s="1"/>
  <c r="P80" i="7" s="1"/>
  <c r="AZ66" i="7"/>
  <c r="BA66" i="7" s="1"/>
  <c r="P66" i="7" s="1"/>
  <c r="AZ418" i="7"/>
  <c r="BA418" i="7" s="1"/>
  <c r="P418" i="7" s="1"/>
  <c r="F45" i="8"/>
  <c r="N45" i="8"/>
  <c r="G45" i="8"/>
  <c r="H45" i="8"/>
  <c r="U45" i="8" s="1"/>
  <c r="P45" i="8"/>
  <c r="I45" i="8"/>
  <c r="Q45" i="8"/>
  <c r="B45" i="8"/>
  <c r="O45" i="8" s="1"/>
  <c r="J45" i="8"/>
  <c r="C45" i="8"/>
  <c r="K45" i="8"/>
  <c r="D45" i="8"/>
  <c r="L45" i="8"/>
  <c r="E45" i="8"/>
  <c r="M45" i="8"/>
  <c r="D46" i="8"/>
  <c r="L46" i="8"/>
  <c r="E46" i="8"/>
  <c r="M46" i="8"/>
  <c r="F46" i="8"/>
  <c r="N46" i="8"/>
  <c r="G46" i="8"/>
  <c r="H46" i="8"/>
  <c r="U46" i="8" s="1"/>
  <c r="P46" i="8"/>
  <c r="I46" i="8"/>
  <c r="Q46" i="8"/>
  <c r="B46" i="8"/>
  <c r="O46" i="8" s="1"/>
  <c r="J46" i="8"/>
  <c r="C46" i="8"/>
  <c r="K46" i="8"/>
  <c r="B24" i="8"/>
  <c r="O24" i="8" s="1"/>
  <c r="AZ172" i="7" s="1"/>
  <c r="BA172" i="7" s="1"/>
  <c r="P172" i="7" s="1"/>
  <c r="C24" i="8"/>
  <c r="P24" i="8"/>
  <c r="Q24" i="8"/>
  <c r="C19" i="8"/>
  <c r="P19" i="8"/>
  <c r="Q19" i="8"/>
  <c r="C15" i="8"/>
  <c r="AZ189" i="7"/>
  <c r="BA189" i="7" s="1"/>
  <c r="P189" i="7" s="1"/>
  <c r="AZ98" i="7"/>
  <c r="BA98" i="7" s="1"/>
  <c r="P98" i="7" s="1"/>
  <c r="AZ273" i="7"/>
  <c r="BA273" i="7" s="1"/>
  <c r="P273" i="7" s="1"/>
  <c r="AZ130" i="7"/>
  <c r="BA130" i="7" s="1"/>
  <c r="P130" i="7" s="1"/>
  <c r="AZ127" i="7"/>
  <c r="BA127" i="7" s="1"/>
  <c r="P127" i="7" s="1"/>
  <c r="AZ324" i="7"/>
  <c r="BA324" i="7" s="1"/>
  <c r="P324" i="7" s="1"/>
  <c r="AV118" i="6"/>
  <c r="G118" i="6" s="1"/>
  <c r="AZ11" i="7"/>
  <c r="BA11" i="7" s="1"/>
  <c r="P11" i="7" s="1"/>
  <c r="AV108" i="6"/>
  <c r="G108" i="6" s="1"/>
  <c r="P15" i="8"/>
  <c r="AZ236" i="7"/>
  <c r="BA236" i="7" s="1"/>
  <c r="P236" i="7" s="1"/>
  <c r="AZ72" i="7"/>
  <c r="BA72" i="7" s="1"/>
  <c r="P72" i="7" s="1"/>
  <c r="AZ103" i="7"/>
  <c r="BA103" i="7" s="1"/>
  <c r="P103" i="7" s="1"/>
  <c r="AZ328" i="7"/>
  <c r="BA328" i="7" s="1"/>
  <c r="P328" i="7" s="1"/>
  <c r="AZ129" i="7"/>
  <c r="BA129" i="7" s="1"/>
  <c r="P129" i="7" s="1"/>
  <c r="AZ271" i="7"/>
  <c r="BA271" i="7" s="1"/>
  <c r="P271" i="7" s="1"/>
  <c r="AZ371" i="7"/>
  <c r="BA371" i="7" s="1"/>
  <c r="P371" i="7" s="1"/>
  <c r="AV135" i="6"/>
  <c r="G135" i="6" s="1"/>
  <c r="AV198" i="6"/>
  <c r="G198" i="6" s="1"/>
  <c r="AV109" i="6"/>
  <c r="G109" i="6" s="1"/>
  <c r="AV31" i="6"/>
  <c r="G31" i="6" s="1"/>
  <c r="AV23" i="6"/>
  <c r="G23" i="6" s="1"/>
  <c r="AV27" i="6"/>
  <c r="G27" i="6" s="1"/>
  <c r="AV29" i="6"/>
  <c r="G29" i="6" s="1"/>
  <c r="AV126" i="6"/>
  <c r="G126" i="6" s="1"/>
  <c r="AV159" i="6"/>
  <c r="G159" i="6" s="1"/>
  <c r="AV192" i="6"/>
  <c r="G192" i="6" s="1"/>
  <c r="AV225" i="6"/>
  <c r="G225" i="6" s="1"/>
  <c r="AV46" i="6"/>
  <c r="G46" i="6" s="1"/>
  <c r="AV168" i="6"/>
  <c r="G168" i="6" s="1"/>
  <c r="AV218" i="6"/>
  <c r="G218" i="6" s="1"/>
  <c r="AV99" i="6"/>
  <c r="G99" i="6" s="1"/>
  <c r="AV132" i="6"/>
  <c r="G132" i="6" s="1"/>
  <c r="AV165" i="6"/>
  <c r="G165" i="6" s="1"/>
  <c r="AV199" i="6"/>
  <c r="G199" i="6" s="1"/>
  <c r="AV231" i="6"/>
  <c r="G231" i="6" s="1"/>
  <c r="AV18" i="6"/>
  <c r="G18" i="6" s="1"/>
  <c r="AV83" i="6"/>
  <c r="G83" i="6" s="1"/>
  <c r="AV80" i="6"/>
  <c r="G80" i="6" s="1"/>
  <c r="AV50" i="6"/>
  <c r="G50" i="6" s="1"/>
  <c r="AV123" i="6"/>
  <c r="G123" i="6" s="1"/>
  <c r="AV156" i="6"/>
  <c r="G156" i="6" s="1"/>
  <c r="AV189" i="6"/>
  <c r="G189" i="6" s="1"/>
  <c r="Q15" i="8"/>
  <c r="AZ270" i="7"/>
  <c r="BA270" i="7" s="1"/>
  <c r="P270" i="7" s="1"/>
  <c r="AZ118" i="7"/>
  <c r="BA118" i="7" s="1"/>
  <c r="P118" i="7" s="1"/>
  <c r="AZ128" i="7"/>
  <c r="BA128" i="7" s="1"/>
  <c r="P128" i="7" s="1"/>
  <c r="AZ357" i="7"/>
  <c r="BA357" i="7" s="1"/>
  <c r="P357" i="7" s="1"/>
  <c r="AZ131" i="7"/>
  <c r="BA131" i="7" s="1"/>
  <c r="P131" i="7" s="1"/>
  <c r="AZ325" i="7"/>
  <c r="BA325" i="7" s="1"/>
  <c r="P325" i="7" s="1"/>
  <c r="AZ238" i="7"/>
  <c r="BA238" i="7" s="1"/>
  <c r="P238" i="7" s="1"/>
  <c r="AV136" i="6"/>
  <c r="G136" i="6" s="1"/>
  <c r="AV150" i="6"/>
  <c r="G150" i="6" s="1"/>
  <c r="AV67" i="6"/>
  <c r="G67" i="6" s="1"/>
  <c r="AV82" i="6"/>
  <c r="G82" i="6" s="1"/>
  <c r="AV113" i="6"/>
  <c r="G113" i="6" s="1"/>
  <c r="AZ406" i="7"/>
  <c r="BA406" i="7" s="1"/>
  <c r="P406" i="7" s="1"/>
  <c r="AZ97" i="7"/>
  <c r="BA97" i="7" s="1"/>
  <c r="P97" i="7" s="1"/>
  <c r="AZ272" i="7"/>
  <c r="BA272" i="7" s="1"/>
  <c r="P272" i="7" s="1"/>
  <c r="AZ337" i="7"/>
  <c r="BA337" i="7" s="1"/>
  <c r="P337" i="7" s="1"/>
  <c r="AZ244" i="7"/>
  <c r="BA244" i="7" s="1"/>
  <c r="P244" i="7" s="1"/>
  <c r="AZ126" i="7"/>
  <c r="BA126" i="7" s="1"/>
  <c r="P126" i="7" s="1"/>
  <c r="AZ243" i="7"/>
  <c r="BA243" i="7" s="1"/>
  <c r="P243" i="7" s="1"/>
  <c r="AV73" i="6"/>
  <c r="G73" i="6" s="1"/>
  <c r="AV56" i="6"/>
  <c r="G56" i="6" s="1"/>
  <c r="AV85" i="6"/>
  <c r="G85" i="6" s="1"/>
  <c r="AV98" i="6"/>
  <c r="G98" i="6" s="1"/>
  <c r="AZ450" i="7"/>
  <c r="BA450" i="7" s="1"/>
  <c r="P450" i="7" s="1"/>
  <c r="AZ323" i="7"/>
  <c r="BA323" i="7" s="1"/>
  <c r="P323" i="7" s="1"/>
  <c r="AZ146" i="7"/>
  <c r="BA146" i="7" s="1"/>
  <c r="P146" i="7" s="1"/>
  <c r="AZ216" i="7"/>
  <c r="BA216" i="7" s="1"/>
  <c r="P216" i="7" s="1"/>
  <c r="AZ320" i="7"/>
  <c r="BA320" i="7" s="1"/>
  <c r="P320" i="7" s="1"/>
  <c r="AZ190" i="7"/>
  <c r="BA190" i="7" s="1"/>
  <c r="P190" i="7" s="1"/>
  <c r="AV110" i="6"/>
  <c r="G110" i="6" s="1"/>
  <c r="AV30" i="6"/>
  <c r="G30" i="6" s="1"/>
  <c r="AV241" i="6"/>
  <c r="G241" i="6" s="1"/>
  <c r="AV25" i="6"/>
  <c r="G25" i="6" s="1"/>
  <c r="AV24" i="6"/>
  <c r="G24" i="6" s="1"/>
  <c r="AV32" i="6"/>
  <c r="G32" i="6" s="1"/>
  <c r="AV58" i="6"/>
  <c r="G58" i="6" s="1"/>
  <c r="AV143" i="6"/>
  <c r="G143" i="6" s="1"/>
  <c r="AV176" i="6"/>
  <c r="G176" i="6" s="1"/>
  <c r="AV209" i="6"/>
  <c r="G209" i="6" s="1"/>
  <c r="AV11" i="6"/>
  <c r="G11" i="6" s="1"/>
  <c r="R11" i="5" s="1"/>
  <c r="AA11" i="9" s="1"/>
  <c r="AV101" i="6"/>
  <c r="G101" i="6" s="1"/>
  <c r="AV152" i="6"/>
  <c r="G152" i="6" s="1"/>
  <c r="AV202" i="6"/>
  <c r="G202" i="6" s="1"/>
  <c r="AV115" i="6"/>
  <c r="G115" i="6" s="1"/>
  <c r="AV149" i="6"/>
  <c r="G149" i="6" s="1"/>
  <c r="AV182" i="6"/>
  <c r="G182" i="6" s="1"/>
  <c r="AV215" i="6"/>
  <c r="G215" i="6" s="1"/>
  <c r="AV248" i="6"/>
  <c r="G248" i="6" s="1"/>
  <c r="AV53" i="6"/>
  <c r="G53" i="6" s="1"/>
  <c r="AV107" i="6"/>
  <c r="G107" i="6" s="1"/>
  <c r="AV140" i="6"/>
  <c r="G140" i="6" s="1"/>
  <c r="AV172" i="6"/>
  <c r="G172" i="6" s="1"/>
  <c r="AV57" i="6"/>
  <c r="G57" i="6" s="1"/>
  <c r="AZ402" i="7"/>
  <c r="BA402" i="7" s="1"/>
  <c r="P402" i="7" s="1"/>
  <c r="AZ100" i="7"/>
  <c r="BA100" i="7" s="1"/>
  <c r="P100" i="7" s="1"/>
  <c r="AZ99" i="7"/>
  <c r="BA99" i="7" s="1"/>
  <c r="P99" i="7" s="1"/>
  <c r="AZ187" i="7"/>
  <c r="BA187" i="7" s="1"/>
  <c r="P187" i="7" s="1"/>
  <c r="AZ248" i="7"/>
  <c r="BA248" i="7" s="1"/>
  <c r="P248" i="7" s="1"/>
  <c r="AZ132" i="7"/>
  <c r="BA132" i="7" s="1"/>
  <c r="P132" i="7" s="1"/>
  <c r="AZ321" i="7"/>
  <c r="BA321" i="7" s="1"/>
  <c r="P321" i="7" s="1"/>
  <c r="AV28" i="6"/>
  <c r="G28" i="6" s="1"/>
  <c r="AV33" i="6"/>
  <c r="G33" i="6" s="1"/>
  <c r="AV75" i="6"/>
  <c r="G75" i="6" s="1"/>
  <c r="AV119" i="6"/>
  <c r="G119" i="6" s="1"/>
  <c r="AV250" i="6"/>
  <c r="G250" i="6" s="1"/>
  <c r="AV242" i="6"/>
  <c r="G242" i="6" s="1"/>
  <c r="AV183" i="6"/>
  <c r="G183" i="6" s="1"/>
  <c r="AV162" i="6"/>
  <c r="G162" i="6" s="1"/>
  <c r="AV71" i="6"/>
  <c r="G71" i="6" s="1"/>
  <c r="AV222" i="6"/>
  <c r="G222" i="6" s="1"/>
  <c r="AV254" i="6"/>
  <c r="G254" i="6" s="1"/>
  <c r="R254" i="5" s="1"/>
  <c r="AV44" i="6"/>
  <c r="G44" i="6" s="1"/>
  <c r="AZ147" i="7"/>
  <c r="BA147" i="7" s="1"/>
  <c r="P147" i="7" s="1"/>
  <c r="AZ188" i="7"/>
  <c r="BA188" i="7" s="1"/>
  <c r="P188" i="7" s="1"/>
  <c r="AZ338" i="7"/>
  <c r="BA338" i="7" s="1"/>
  <c r="P338" i="7" s="1"/>
  <c r="AZ71" i="7"/>
  <c r="BA71" i="7" s="1"/>
  <c r="P71" i="7" s="1"/>
  <c r="AZ374" i="7"/>
  <c r="BA374" i="7" s="1"/>
  <c r="P374" i="7" s="1"/>
  <c r="AV234" i="6"/>
  <c r="G234" i="6" s="1"/>
  <c r="AV92" i="6"/>
  <c r="G92" i="6" s="1"/>
  <c r="AV130" i="6"/>
  <c r="G130" i="6" s="1"/>
  <c r="AV196" i="6"/>
  <c r="G196" i="6" s="1"/>
  <c r="AV16" i="6"/>
  <c r="G16" i="6" s="1"/>
  <c r="AZ96" i="7"/>
  <c r="BA96" i="7" s="1"/>
  <c r="P96" i="7" s="1"/>
  <c r="AV64" i="6"/>
  <c r="G64" i="6" s="1"/>
  <c r="AV206" i="6"/>
  <c r="G206" i="6" s="1"/>
  <c r="AV68" i="6"/>
  <c r="G68" i="6" s="1"/>
  <c r="AV125" i="6"/>
  <c r="G125" i="6" s="1"/>
  <c r="AV224" i="6"/>
  <c r="G224" i="6" s="1"/>
  <c r="AV88" i="6"/>
  <c r="G88" i="6" s="1"/>
  <c r="AZ237" i="7"/>
  <c r="BA237" i="7" s="1"/>
  <c r="P237" i="7" s="1"/>
  <c r="AZ144" i="7"/>
  <c r="BA144" i="7" s="1"/>
  <c r="P144" i="7" s="1"/>
  <c r="AV15" i="6"/>
  <c r="G15" i="6" s="1"/>
  <c r="AV163" i="6"/>
  <c r="G163" i="6" s="1"/>
  <c r="AV229" i="6"/>
  <c r="G229" i="6" s="1"/>
  <c r="AV8" i="6"/>
  <c r="G8" i="6" s="1"/>
  <c r="R8" i="5" s="1"/>
  <c r="AA8" i="9" s="1"/>
  <c r="AV204" i="6"/>
  <c r="G204" i="6" s="1"/>
  <c r="R204" i="5" s="1"/>
  <c r="AV86" i="6"/>
  <c r="G86" i="6" s="1"/>
  <c r="AV153" i="6"/>
  <c r="G153" i="6" s="1"/>
  <c r="AV203" i="6"/>
  <c r="G203" i="6" s="1"/>
  <c r="R203" i="5" s="1"/>
  <c r="AV141" i="6"/>
  <c r="G141" i="6" s="1"/>
  <c r="AV104" i="6"/>
  <c r="G104" i="6" s="1"/>
  <c r="AV139" i="6"/>
  <c r="G139" i="6" s="1"/>
  <c r="AV171" i="6"/>
  <c r="G171" i="6" s="1"/>
  <c r="AV221" i="6"/>
  <c r="G221" i="6" s="1"/>
  <c r="AV253" i="6"/>
  <c r="G253" i="6" s="1"/>
  <c r="AV81" i="6"/>
  <c r="G81" i="6" s="1"/>
  <c r="AV111" i="6"/>
  <c r="G111" i="6" s="1"/>
  <c r="C3" i="10"/>
  <c r="D3" i="10" s="1"/>
  <c r="C67" i="10"/>
  <c r="D67" i="10" s="1"/>
  <c r="C131" i="10"/>
  <c r="D131" i="10" s="1"/>
  <c r="C195" i="10"/>
  <c r="D195" i="10" s="1"/>
  <c r="C10" i="10"/>
  <c r="D10" i="10" s="1"/>
  <c r="C186" i="10"/>
  <c r="D186" i="10" s="1"/>
  <c r="C64" i="10"/>
  <c r="D64" i="10" s="1"/>
  <c r="C128" i="10"/>
  <c r="D128" i="10" s="1"/>
  <c r="C192" i="10"/>
  <c r="D192" i="10" s="1"/>
  <c r="C2" i="10"/>
  <c r="D2" i="10" s="1"/>
  <c r="C182" i="10"/>
  <c r="D182" i="10" s="1"/>
  <c r="C65" i="10"/>
  <c r="D65" i="10" s="1"/>
  <c r="AZ269" i="7"/>
  <c r="BA269" i="7" s="1"/>
  <c r="P269" i="7" s="1"/>
  <c r="AV95" i="6"/>
  <c r="G95" i="6" s="1"/>
  <c r="AV235" i="6"/>
  <c r="G235" i="6" s="1"/>
  <c r="AV102" i="6"/>
  <c r="G102" i="6" s="1"/>
  <c r="AV249" i="6"/>
  <c r="G249" i="6" s="1"/>
  <c r="AV62" i="6"/>
  <c r="G62" i="6" s="1"/>
  <c r="AV180" i="6"/>
  <c r="G180" i="6" s="1"/>
  <c r="AV246" i="6"/>
  <c r="G246" i="6" s="1"/>
  <c r="AV61" i="6"/>
  <c r="G61" i="6" s="1"/>
  <c r="AV120" i="6"/>
  <c r="G120" i="6" s="1"/>
  <c r="AV169" i="6"/>
  <c r="G169" i="6" s="1"/>
  <c r="AV251" i="6"/>
  <c r="G251" i="6" s="1"/>
  <c r="AV195" i="6"/>
  <c r="G195" i="6" s="1"/>
  <c r="AV66" i="6"/>
  <c r="G66" i="6" s="1"/>
  <c r="AV144" i="6"/>
  <c r="G144" i="6" s="1"/>
  <c r="AV177" i="6"/>
  <c r="G177" i="6" s="1"/>
  <c r="AV210" i="6"/>
  <c r="G210" i="6" s="1"/>
  <c r="AV243" i="6"/>
  <c r="G243" i="6" s="1"/>
  <c r="AV90" i="6"/>
  <c r="G90" i="6" s="1"/>
  <c r="AV65" i="6"/>
  <c r="G65" i="6" s="1"/>
  <c r="AV237" i="6"/>
  <c r="G237" i="6" s="1"/>
  <c r="AV148" i="6"/>
  <c r="G148" i="6" s="1"/>
  <c r="AV181" i="6"/>
  <c r="G181" i="6" s="1"/>
  <c r="AV214" i="6"/>
  <c r="G214" i="6" s="1"/>
  <c r="AV247" i="6"/>
  <c r="G247" i="6" s="1"/>
  <c r="AV36" i="6"/>
  <c r="G36" i="6" s="1"/>
  <c r="AV170" i="6"/>
  <c r="G170" i="6" s="1"/>
  <c r="AV54" i="6"/>
  <c r="C19" i="10"/>
  <c r="D19" i="10" s="1"/>
  <c r="C83" i="10"/>
  <c r="D83" i="10" s="1"/>
  <c r="C147" i="10"/>
  <c r="D147" i="10" s="1"/>
  <c r="C211" i="10"/>
  <c r="D211" i="10" s="1"/>
  <c r="C46" i="10"/>
  <c r="D46" i="10" s="1"/>
  <c r="C16" i="10"/>
  <c r="D16" i="10" s="1"/>
  <c r="C80" i="10"/>
  <c r="D80" i="10" s="1"/>
  <c r="C144" i="10"/>
  <c r="D144" i="10" s="1"/>
  <c r="C208" i="10"/>
  <c r="D208" i="10" s="1"/>
  <c r="C17" i="10"/>
  <c r="D17" i="10" s="1"/>
  <c r="C81" i="10"/>
  <c r="D81" i="10" s="1"/>
  <c r="C145" i="10"/>
  <c r="D145" i="10" s="1"/>
  <c r="C209" i="10"/>
  <c r="D209" i="10" s="1"/>
  <c r="C94" i="10"/>
  <c r="D94" i="10" s="1"/>
  <c r="C230" i="10"/>
  <c r="D230" i="10" s="1"/>
  <c r="C55" i="10"/>
  <c r="D55" i="10" s="1"/>
  <c r="C119" i="10"/>
  <c r="D119" i="10" s="1"/>
  <c r="C183" i="10"/>
  <c r="D183" i="10" s="1"/>
  <c r="C247" i="10"/>
  <c r="D247" i="10" s="1"/>
  <c r="C150" i="10"/>
  <c r="D150" i="10" s="1"/>
  <c r="C52" i="10"/>
  <c r="D52" i="10" s="1"/>
  <c r="C116" i="10"/>
  <c r="D116" i="10" s="1"/>
  <c r="AV21" i="6"/>
  <c r="G21" i="6" s="1"/>
  <c r="AV133" i="6"/>
  <c r="G133" i="6" s="1"/>
  <c r="AV96" i="6"/>
  <c r="G96" i="6" s="1"/>
  <c r="AV212" i="6"/>
  <c r="G212" i="6" s="1"/>
  <c r="AV239" i="6"/>
  <c r="G239" i="6" s="1"/>
  <c r="AV103" i="6"/>
  <c r="G103" i="6" s="1"/>
  <c r="AV84" i="6"/>
  <c r="G84" i="6" s="1"/>
  <c r="AV175" i="6"/>
  <c r="G175" i="6" s="1"/>
  <c r="AV59" i="6"/>
  <c r="G59" i="6" s="1"/>
  <c r="AV79" i="6"/>
  <c r="G79" i="6" s="1"/>
  <c r="AV106" i="6"/>
  <c r="G106" i="6" s="1"/>
  <c r="AV112" i="6"/>
  <c r="G112" i="6" s="1"/>
  <c r="AV51" i="6"/>
  <c r="G51" i="6" s="1"/>
  <c r="AV89" i="6"/>
  <c r="G89" i="6" s="1"/>
  <c r="AV72" i="6"/>
  <c r="G72" i="6" s="1"/>
  <c r="AV207" i="6"/>
  <c r="G207" i="6" s="1"/>
  <c r="AV45" i="6"/>
  <c r="G45" i="6" s="1"/>
  <c r="AV69" i="6"/>
  <c r="G69" i="6" s="1"/>
  <c r="AV164" i="6"/>
  <c r="G164" i="6" s="1"/>
  <c r="AV228" i="6"/>
  <c r="G228" i="6" s="1"/>
  <c r="AV128" i="6"/>
  <c r="G128" i="6" s="1"/>
  <c r="C51" i="10"/>
  <c r="D51" i="10" s="1"/>
  <c r="C227" i="10"/>
  <c r="D227" i="10" s="1"/>
  <c r="C138" i="10"/>
  <c r="D138" i="10" s="1"/>
  <c r="C160" i="10"/>
  <c r="D160" i="10" s="1"/>
  <c r="C240" i="10"/>
  <c r="D240" i="10" s="1"/>
  <c r="C161" i="10"/>
  <c r="D161" i="10" s="1"/>
  <c r="C190" i="10"/>
  <c r="D190" i="10" s="1"/>
  <c r="C103" i="10"/>
  <c r="D103" i="10" s="1"/>
  <c r="C4" i="10"/>
  <c r="D4" i="10" s="1"/>
  <c r="C148" i="10"/>
  <c r="D148" i="10" s="1"/>
  <c r="C212" i="10"/>
  <c r="D212" i="10" s="1"/>
  <c r="C50" i="10"/>
  <c r="D50" i="10" s="1"/>
  <c r="C21" i="10"/>
  <c r="D21" i="10" s="1"/>
  <c r="C85" i="10"/>
  <c r="D85" i="10" s="1"/>
  <c r="C149" i="10"/>
  <c r="D149" i="10" s="1"/>
  <c r="C213" i="10"/>
  <c r="D213" i="10" s="1"/>
  <c r="AZ145" i="7"/>
  <c r="BA145" i="7" s="1"/>
  <c r="P145" i="7" s="1"/>
  <c r="AV232" i="6"/>
  <c r="G232" i="6" s="1"/>
  <c r="AV105" i="6"/>
  <c r="G105" i="6" s="1"/>
  <c r="AV154" i="6"/>
  <c r="G154" i="6" s="1"/>
  <c r="AV22" i="6"/>
  <c r="G22" i="6" s="1"/>
  <c r="AV151" i="6"/>
  <c r="G151" i="6" s="1"/>
  <c r="AV233" i="6"/>
  <c r="G233" i="6" s="1"/>
  <c r="AV116" i="6"/>
  <c r="G116" i="6" s="1"/>
  <c r="AV124" i="6"/>
  <c r="G124" i="6" s="1"/>
  <c r="AV158" i="6"/>
  <c r="G158" i="6" s="1"/>
  <c r="AV155" i="6"/>
  <c r="G155" i="6" s="1"/>
  <c r="AV138" i="6"/>
  <c r="G138" i="6" s="1"/>
  <c r="AV97" i="6"/>
  <c r="G97" i="6" s="1"/>
  <c r="AV146" i="6"/>
  <c r="G146" i="6" s="1"/>
  <c r="AV252" i="6"/>
  <c r="G252" i="6" s="1"/>
  <c r="AV186" i="6"/>
  <c r="G186" i="6" s="1"/>
  <c r="AV245" i="6"/>
  <c r="G245" i="6" s="1"/>
  <c r="AV160" i="6"/>
  <c r="G160" i="6" s="1"/>
  <c r="AV226" i="6"/>
  <c r="G226" i="6" s="1"/>
  <c r="AV166" i="6"/>
  <c r="G166" i="6" s="1"/>
  <c r="AV223" i="6"/>
  <c r="G223" i="6" s="1"/>
  <c r="G42" i="6"/>
  <c r="AV238" i="6"/>
  <c r="G238" i="6" s="1"/>
  <c r="AV114" i="6"/>
  <c r="G114" i="6" s="1"/>
  <c r="AV230" i="6"/>
  <c r="G230" i="6" s="1"/>
  <c r="R230" i="5" s="1"/>
  <c r="AV87" i="6"/>
  <c r="G87" i="6" s="1"/>
  <c r="AV145" i="6"/>
  <c r="G145" i="6" s="1"/>
  <c r="AV211" i="6"/>
  <c r="G211" i="6" s="1"/>
  <c r="C6" i="10"/>
  <c r="D6" i="10" s="1"/>
  <c r="C163" i="10"/>
  <c r="D163" i="10" s="1"/>
  <c r="C243" i="10"/>
  <c r="D243" i="10" s="1"/>
  <c r="C96" i="10"/>
  <c r="D96" i="10" s="1"/>
  <c r="C176" i="10"/>
  <c r="D176" i="10" s="1"/>
  <c r="C177" i="10"/>
  <c r="D177" i="10" s="1"/>
  <c r="C194" i="10"/>
  <c r="D194" i="10" s="1"/>
  <c r="C199" i="10"/>
  <c r="D199" i="10" s="1"/>
  <c r="C20" i="10"/>
  <c r="D20" i="10" s="1"/>
  <c r="C164" i="10"/>
  <c r="D164" i="10" s="1"/>
  <c r="C228" i="10"/>
  <c r="D228" i="10" s="1"/>
  <c r="C98" i="10"/>
  <c r="D98" i="10" s="1"/>
  <c r="C37" i="10"/>
  <c r="D37" i="10" s="1"/>
  <c r="C101" i="10"/>
  <c r="D101" i="10" s="1"/>
  <c r="C165" i="10"/>
  <c r="D165" i="10" s="1"/>
  <c r="C229" i="10"/>
  <c r="D229" i="10" s="1"/>
  <c r="C154" i="10"/>
  <c r="D154" i="10" s="1"/>
  <c r="AV147" i="6"/>
  <c r="G147" i="6" s="1"/>
  <c r="G41" i="6"/>
  <c r="AV167" i="6"/>
  <c r="G167" i="6" s="1"/>
  <c r="AV20" i="6"/>
  <c r="G20" i="6" s="1"/>
  <c r="AV70" i="6"/>
  <c r="G70" i="6" s="1"/>
  <c r="AV131" i="6"/>
  <c r="G131" i="6" s="1"/>
  <c r="AV129" i="6"/>
  <c r="G129" i="6" s="1"/>
  <c r="AV10" i="6"/>
  <c r="G10" i="6" s="1"/>
  <c r="R10" i="5" s="1"/>
  <c r="AA10" i="9" s="1"/>
  <c r="C33" i="10"/>
  <c r="D33" i="10" s="1"/>
  <c r="C113" i="10"/>
  <c r="D113" i="10" s="1"/>
  <c r="C42" i="10"/>
  <c r="D42" i="10" s="1"/>
  <c r="C135" i="10"/>
  <c r="D135" i="10" s="1"/>
  <c r="C54" i="10"/>
  <c r="D54" i="10" s="1"/>
  <c r="C100" i="10"/>
  <c r="D100" i="10" s="1"/>
  <c r="AV236" i="6"/>
  <c r="G236" i="6" s="1"/>
  <c r="AV91" i="6"/>
  <c r="G91" i="6" s="1"/>
  <c r="AV201" i="6"/>
  <c r="G201" i="6" s="1"/>
  <c r="AV93" i="6"/>
  <c r="G93" i="6" s="1"/>
  <c r="AV74" i="6"/>
  <c r="G74" i="6" s="1"/>
  <c r="C23" i="10"/>
  <c r="D23" i="10" s="1"/>
  <c r="C151" i="10"/>
  <c r="D151" i="10" s="1"/>
  <c r="C18" i="10"/>
  <c r="D18" i="10" s="1"/>
  <c r="C180" i="10"/>
  <c r="D180" i="10" s="1"/>
  <c r="C58" i="10"/>
  <c r="D58" i="10" s="1"/>
  <c r="C234" i="10"/>
  <c r="D234" i="10" s="1"/>
  <c r="C123" i="10"/>
  <c r="D123" i="10" s="1"/>
  <c r="C203" i="10"/>
  <c r="D203" i="10" s="1"/>
  <c r="C24" i="10"/>
  <c r="D24" i="10" s="1"/>
  <c r="C168" i="10"/>
  <c r="D168" i="10" s="1"/>
  <c r="C158" i="10"/>
  <c r="D158" i="10" s="1"/>
  <c r="C73" i="10"/>
  <c r="D73" i="10" s="1"/>
  <c r="C217" i="10"/>
  <c r="D217" i="10" s="1"/>
  <c r="C198" i="10"/>
  <c r="D198" i="10" s="1"/>
  <c r="C143" i="10"/>
  <c r="D143" i="10" s="1"/>
  <c r="C223" i="10"/>
  <c r="D223" i="10" s="1"/>
  <c r="C76" i="10"/>
  <c r="D76" i="10" s="1"/>
  <c r="C220" i="10"/>
  <c r="D220" i="10" s="1"/>
  <c r="C61" i="10"/>
  <c r="D61" i="10" s="1"/>
  <c r="C141" i="10"/>
  <c r="D141" i="10" s="1"/>
  <c r="C178" i="10"/>
  <c r="D178" i="10" s="1"/>
  <c r="C214" i="10"/>
  <c r="D214" i="10" s="1"/>
  <c r="AZ461" i="7"/>
  <c r="BA461" i="7" s="1"/>
  <c r="P461" i="7" s="1"/>
  <c r="AZ229" i="7"/>
  <c r="BA229" i="7" s="1"/>
  <c r="P229" i="7" s="1"/>
  <c r="AZ230" i="7"/>
  <c r="BA230" i="7" s="1"/>
  <c r="P230" i="7" s="1"/>
  <c r="AZ259" i="7"/>
  <c r="BA259" i="7" s="1"/>
  <c r="P259" i="7" s="1"/>
  <c r="AV37" i="6"/>
  <c r="G37" i="6" s="1"/>
  <c r="AV142" i="6"/>
  <c r="G142" i="6" s="1"/>
  <c r="AV127" i="6"/>
  <c r="G127" i="6" s="1"/>
  <c r="AV12" i="6"/>
  <c r="G12" i="6" s="1"/>
  <c r="R12" i="5" s="1"/>
  <c r="AA12" i="9" s="1"/>
  <c r="AV157" i="6"/>
  <c r="G157" i="6" s="1"/>
  <c r="AV122" i="6"/>
  <c r="G122" i="6" s="1"/>
  <c r="AV60" i="6"/>
  <c r="G60" i="6" s="1"/>
  <c r="AV227" i="6"/>
  <c r="G227" i="6" s="1"/>
  <c r="AV121" i="6"/>
  <c r="G121" i="6" s="1"/>
  <c r="C90" i="10"/>
  <c r="D90" i="10" s="1"/>
  <c r="C112" i="10"/>
  <c r="D112" i="10" s="1"/>
  <c r="C39" i="10"/>
  <c r="D39" i="10" s="1"/>
  <c r="C68" i="10"/>
  <c r="D68" i="10" s="1"/>
  <c r="C69" i="10"/>
  <c r="D69" i="10" s="1"/>
  <c r="C181" i="10"/>
  <c r="D181" i="10" s="1"/>
  <c r="C59" i="10"/>
  <c r="D59" i="10" s="1"/>
  <c r="C139" i="10"/>
  <c r="D139" i="10" s="1"/>
  <c r="C66" i="10"/>
  <c r="D66" i="10" s="1"/>
  <c r="C104" i="10"/>
  <c r="D104" i="10" s="1"/>
  <c r="C248" i="10"/>
  <c r="D248" i="10" s="1"/>
  <c r="C9" i="10"/>
  <c r="D9" i="10" s="1"/>
  <c r="C153" i="10"/>
  <c r="D153" i="10" s="1"/>
  <c r="C166" i="10"/>
  <c r="D166" i="10" s="1"/>
  <c r="C79" i="10"/>
  <c r="D79" i="10" s="1"/>
  <c r="C159" i="10"/>
  <c r="D159" i="10" s="1"/>
  <c r="C174" i="10"/>
  <c r="D174" i="10" s="1"/>
  <c r="C156" i="10"/>
  <c r="D156" i="10" s="1"/>
  <c r="C170" i="10"/>
  <c r="D170" i="10" s="1"/>
  <c r="C77" i="10"/>
  <c r="D77" i="10" s="1"/>
  <c r="C221" i="10"/>
  <c r="D221" i="10" s="1"/>
  <c r="AZ350" i="7"/>
  <c r="BA350" i="7" s="1"/>
  <c r="P350" i="7" s="1"/>
  <c r="AZ396" i="7"/>
  <c r="BA396" i="7" s="1"/>
  <c r="P396" i="7" s="1"/>
  <c r="AV137" i="6"/>
  <c r="G137" i="6" s="1"/>
  <c r="AV217" i="6"/>
  <c r="G217" i="6" s="1"/>
  <c r="G174" i="6"/>
  <c r="C35" i="10"/>
  <c r="D35" i="10" s="1"/>
  <c r="C179" i="10"/>
  <c r="D179" i="10" s="1"/>
  <c r="C49" i="10"/>
  <c r="D49" i="10" s="1"/>
  <c r="C142" i="10"/>
  <c r="D142" i="10" s="1"/>
  <c r="C71" i="10"/>
  <c r="D71" i="10" s="1"/>
  <c r="C167" i="10"/>
  <c r="D167" i="10" s="1"/>
  <c r="C102" i="10"/>
  <c r="D102" i="10" s="1"/>
  <c r="C84" i="10"/>
  <c r="D84" i="10" s="1"/>
  <c r="C196" i="10"/>
  <c r="D196" i="10" s="1"/>
  <c r="C146" i="10"/>
  <c r="D146" i="10" s="1"/>
  <c r="C106" i="10"/>
  <c r="D106" i="10" s="1"/>
  <c r="C246" i="10"/>
  <c r="D246" i="10" s="1"/>
  <c r="C75" i="10"/>
  <c r="D75" i="10" s="1"/>
  <c r="C219" i="10"/>
  <c r="D219" i="10" s="1"/>
  <c r="C40" i="10"/>
  <c r="D40" i="10" s="1"/>
  <c r="C184" i="10"/>
  <c r="D184" i="10" s="1"/>
  <c r="C22" i="10"/>
  <c r="D22" i="10" s="1"/>
  <c r="C89" i="10"/>
  <c r="D89" i="10" s="1"/>
  <c r="C233" i="10"/>
  <c r="D233" i="10" s="1"/>
  <c r="C15" i="10"/>
  <c r="D15" i="10" s="1"/>
  <c r="C95" i="10"/>
  <c r="D95" i="10" s="1"/>
  <c r="C239" i="10"/>
  <c r="D239" i="10" s="1"/>
  <c r="C92" i="10"/>
  <c r="D92" i="10" s="1"/>
  <c r="C236" i="10"/>
  <c r="D236" i="10" s="1"/>
  <c r="C13" i="10"/>
  <c r="D13" i="10" s="1"/>
  <c r="C157" i="10"/>
  <c r="D157" i="10" s="1"/>
  <c r="C238" i="10"/>
  <c r="D238" i="10" s="1"/>
  <c r="C202" i="10"/>
  <c r="D202" i="10" s="1"/>
  <c r="AV100" i="6"/>
  <c r="G100" i="6" s="1"/>
  <c r="AV43" i="6"/>
  <c r="G43" i="6" s="1"/>
  <c r="AV17" i="6"/>
  <c r="G17" i="6" s="1"/>
  <c r="AV94" i="6"/>
  <c r="G94" i="6" s="1"/>
  <c r="AV220" i="6"/>
  <c r="G220" i="6" s="1"/>
  <c r="C193" i="10"/>
  <c r="D193" i="10" s="1"/>
  <c r="C197" i="10"/>
  <c r="D197" i="10" s="1"/>
  <c r="C11" i="10"/>
  <c r="D11" i="10" s="1"/>
  <c r="C155" i="10"/>
  <c r="D155" i="10" s="1"/>
  <c r="C114" i="10"/>
  <c r="D114" i="10" s="1"/>
  <c r="C120" i="10"/>
  <c r="D120" i="10" s="1"/>
  <c r="C200" i="10"/>
  <c r="D200" i="10" s="1"/>
  <c r="C25" i="10"/>
  <c r="D25" i="10" s="1"/>
  <c r="C169" i="10"/>
  <c r="D169" i="10" s="1"/>
  <c r="C222" i="10"/>
  <c r="D222" i="10" s="1"/>
  <c r="C31" i="10"/>
  <c r="D31" i="10" s="1"/>
  <c r="C175" i="10"/>
  <c r="D175" i="10" s="1"/>
  <c r="C28" i="10"/>
  <c r="D28" i="10" s="1"/>
  <c r="C172" i="10"/>
  <c r="D172" i="10" s="1"/>
  <c r="C30" i="10"/>
  <c r="D30" i="10" s="1"/>
  <c r="C93" i="10"/>
  <c r="D93" i="10" s="1"/>
  <c r="C237" i="10"/>
  <c r="D237" i="10" s="1"/>
  <c r="AV213" i="6"/>
  <c r="G213" i="6" s="1"/>
  <c r="AV219" i="6"/>
  <c r="G219" i="6" s="1"/>
  <c r="AV117" i="6"/>
  <c r="G117" i="6" s="1"/>
  <c r="AV38" i="6"/>
  <c r="G38" i="6" s="1"/>
  <c r="AV216" i="6"/>
  <c r="G216" i="6" s="1"/>
  <c r="AV240" i="6"/>
  <c r="G240" i="6" s="1"/>
  <c r="AV244" i="6"/>
  <c r="G244" i="6" s="1"/>
  <c r="C32" i="10"/>
  <c r="D32" i="10" s="1"/>
  <c r="C87" i="10"/>
  <c r="D87" i="10" s="1"/>
  <c r="C215" i="10"/>
  <c r="D215" i="10" s="1"/>
  <c r="C5" i="10"/>
  <c r="D5" i="10" s="1"/>
  <c r="C117" i="10"/>
  <c r="D117" i="10" s="1"/>
  <c r="C206" i="10"/>
  <c r="D206" i="10" s="1"/>
  <c r="C91" i="10"/>
  <c r="D91" i="10" s="1"/>
  <c r="C235" i="10"/>
  <c r="D235" i="10" s="1"/>
  <c r="C56" i="10"/>
  <c r="D56" i="10" s="1"/>
  <c r="C136" i="10"/>
  <c r="D136" i="10" s="1"/>
  <c r="C62" i="10"/>
  <c r="D62" i="10" s="1"/>
  <c r="C105" i="10"/>
  <c r="D105" i="10" s="1"/>
  <c r="C249" i="10"/>
  <c r="D249" i="10" s="1"/>
  <c r="C218" i="10"/>
  <c r="D218" i="10" s="1"/>
  <c r="C111" i="10"/>
  <c r="D111" i="10" s="1"/>
  <c r="C34" i="10"/>
  <c r="D34" i="10" s="1"/>
  <c r="C108" i="10"/>
  <c r="D108" i="10" s="1"/>
  <c r="C188" i="10"/>
  <c r="D188" i="10" s="1"/>
  <c r="C29" i="10"/>
  <c r="D29" i="10" s="1"/>
  <c r="C173" i="10"/>
  <c r="D173" i="10" s="1"/>
  <c r="C250" i="10"/>
  <c r="D250" i="10" s="1"/>
  <c r="AZ142" i="7"/>
  <c r="BA142" i="7" s="1"/>
  <c r="P142" i="7" s="1"/>
  <c r="AZ254" i="7"/>
  <c r="BA254" i="7" s="1"/>
  <c r="P254" i="7" s="1"/>
  <c r="AV35" i="6"/>
  <c r="G35" i="6" s="1"/>
  <c r="AV55" i="6"/>
  <c r="AV193" i="6"/>
  <c r="G193" i="6" s="1"/>
  <c r="AV205" i="6"/>
  <c r="G205" i="6" s="1"/>
  <c r="R205" i="5" s="1"/>
  <c r="AV197" i="6"/>
  <c r="G197" i="6" s="1"/>
  <c r="AV161" i="6"/>
  <c r="G161" i="6" s="1"/>
  <c r="AV14" i="6"/>
  <c r="G14" i="6" s="1"/>
  <c r="C99" i="10"/>
  <c r="D99" i="10" s="1"/>
  <c r="C86" i="10"/>
  <c r="D86" i="10" s="1"/>
  <c r="C97" i="10"/>
  <c r="D97" i="10" s="1"/>
  <c r="C132" i="10"/>
  <c r="D132" i="10" s="1"/>
  <c r="C244" i="10"/>
  <c r="D244" i="10" s="1"/>
  <c r="C171" i="10"/>
  <c r="D171" i="10" s="1"/>
  <c r="C162" i="10"/>
  <c r="D162" i="10" s="1"/>
  <c r="C72" i="10"/>
  <c r="D72" i="10" s="1"/>
  <c r="C216" i="10"/>
  <c r="D216" i="10" s="1"/>
  <c r="C41" i="10"/>
  <c r="D41" i="10" s="1"/>
  <c r="C185" i="10"/>
  <c r="D185" i="10" s="1"/>
  <c r="C70" i="10"/>
  <c r="D70" i="10" s="1"/>
  <c r="C47" i="10"/>
  <c r="D47" i="10" s="1"/>
  <c r="C191" i="10"/>
  <c r="D191" i="10" s="1"/>
  <c r="C44" i="10"/>
  <c r="D44" i="10" s="1"/>
  <c r="C124" i="10"/>
  <c r="D124" i="10" s="1"/>
  <c r="C74" i="10"/>
  <c r="D74" i="10" s="1"/>
  <c r="C109" i="10"/>
  <c r="D109" i="10" s="1"/>
  <c r="C82" i="10"/>
  <c r="D82" i="10" s="1"/>
  <c r="AZ351" i="7"/>
  <c r="BA351" i="7" s="1"/>
  <c r="P351" i="7" s="1"/>
  <c r="AZ267" i="7"/>
  <c r="BA267" i="7" s="1"/>
  <c r="P267" i="7" s="1"/>
  <c r="AV26" i="6"/>
  <c r="G26" i="6" s="1"/>
  <c r="AV134" i="6"/>
  <c r="G134" i="6" s="1"/>
  <c r="AV49" i="6"/>
  <c r="G49" i="6" s="1"/>
  <c r="AV9" i="6"/>
  <c r="G9" i="6" s="1"/>
  <c r="R9" i="5" s="1"/>
  <c r="AA9" i="9" s="1"/>
  <c r="AV34" i="6"/>
  <c r="G34" i="6" s="1"/>
  <c r="AV179" i="6"/>
  <c r="G179" i="6" s="1"/>
  <c r="AV48" i="6"/>
  <c r="G48" i="6" s="1"/>
  <c r="C48" i="10"/>
  <c r="D48" i="10" s="1"/>
  <c r="C225" i="10"/>
  <c r="D225" i="10" s="1"/>
  <c r="C7" i="10"/>
  <c r="D7" i="10" s="1"/>
  <c r="C231" i="10"/>
  <c r="D231" i="10" s="1"/>
  <c r="C133" i="10"/>
  <c r="D133" i="10" s="1"/>
  <c r="C245" i="10"/>
  <c r="D245" i="10" s="1"/>
  <c r="C210" i="10"/>
  <c r="D210" i="10" s="1"/>
  <c r="C107" i="10"/>
  <c r="D107" i="10" s="1"/>
  <c r="C251" i="10"/>
  <c r="D251" i="10" s="1"/>
  <c r="C8" i="10"/>
  <c r="D8" i="10" s="1"/>
  <c r="C152" i="10"/>
  <c r="D152" i="10" s="1"/>
  <c r="C110" i="10"/>
  <c r="D110" i="10" s="1"/>
  <c r="C121" i="10"/>
  <c r="D121" i="10" s="1"/>
  <c r="C201" i="10"/>
  <c r="D201" i="10" s="1"/>
  <c r="C226" i="10"/>
  <c r="D226" i="10" s="1"/>
  <c r="C127" i="10"/>
  <c r="D127" i="10" s="1"/>
  <c r="C78" i="10"/>
  <c r="D78" i="10" s="1"/>
  <c r="C60" i="10"/>
  <c r="D60" i="10" s="1"/>
  <c r="C204" i="10"/>
  <c r="D204" i="10" s="1"/>
  <c r="C45" i="10"/>
  <c r="D45" i="10" s="1"/>
  <c r="C189" i="10"/>
  <c r="D189" i="10" s="1"/>
  <c r="C130" i="10"/>
  <c r="D130" i="10" s="1"/>
  <c r="C242" i="10"/>
  <c r="D242" i="10" s="1"/>
  <c r="AZ472" i="7"/>
  <c r="BA472" i="7" s="1"/>
  <c r="P472" i="7" s="1"/>
  <c r="C241" i="10"/>
  <c r="D241" i="10" s="1"/>
  <c r="C53" i="10"/>
  <c r="D53" i="10" s="1"/>
  <c r="C187" i="10"/>
  <c r="D187" i="10" s="1"/>
  <c r="C137" i="10"/>
  <c r="D137" i="10" s="1"/>
  <c r="AZ313" i="7"/>
  <c r="BA313" i="7" s="1"/>
  <c r="P313" i="7" s="1"/>
  <c r="AZ10" i="7"/>
  <c r="BA10" i="7" s="1"/>
  <c r="P10" i="7" s="1"/>
  <c r="AV63" i="6"/>
  <c r="G63" i="6" s="1"/>
  <c r="C26" i="10"/>
  <c r="D26" i="10" s="1"/>
  <c r="C140" i="10"/>
  <c r="D140" i="10" s="1"/>
  <c r="AZ137" i="7"/>
  <c r="BA137" i="7" s="1"/>
  <c r="P137" i="7" s="1"/>
  <c r="AV76" i="6"/>
  <c r="G76" i="6" s="1"/>
  <c r="C88" i="10"/>
  <c r="D88" i="10" s="1"/>
  <c r="C122" i="10"/>
  <c r="D122" i="10" s="1"/>
  <c r="AZ108" i="7"/>
  <c r="BA108" i="7" s="1"/>
  <c r="P108" i="7" s="1"/>
  <c r="AV178" i="6"/>
  <c r="G178" i="6" s="1"/>
  <c r="C63" i="10"/>
  <c r="D63" i="10" s="1"/>
  <c r="AZ288" i="7"/>
  <c r="BA288" i="7" s="1"/>
  <c r="P288" i="7" s="1"/>
  <c r="AZ265" i="7"/>
  <c r="BA265" i="7" s="1"/>
  <c r="P265" i="7" s="1"/>
  <c r="AZ260" i="7"/>
  <c r="BA260" i="7" s="1"/>
  <c r="P260" i="7" s="1"/>
  <c r="C125" i="10"/>
  <c r="D125" i="10" s="1"/>
  <c r="C115" i="10"/>
  <c r="D115" i="10" s="1"/>
  <c r="C129" i="10"/>
  <c r="D129" i="10" s="1"/>
  <c r="C14" i="10"/>
  <c r="D14" i="10" s="1"/>
  <c r="C57" i="10"/>
  <c r="D57" i="10" s="1"/>
  <c r="C126" i="10"/>
  <c r="D126" i="10" s="1"/>
  <c r="AZ166" i="7"/>
  <c r="BA166" i="7" s="1"/>
  <c r="P166" i="7" s="1"/>
  <c r="C207" i="10"/>
  <c r="D207" i="10" s="1"/>
  <c r="C205" i="10"/>
  <c r="D205" i="10" s="1"/>
  <c r="C134" i="10"/>
  <c r="D134" i="10" s="1"/>
  <c r="C43" i="10"/>
  <c r="D43" i="10" s="1"/>
  <c r="AZ294" i="7"/>
  <c r="BA294" i="7" s="1"/>
  <c r="P294" i="7" s="1"/>
  <c r="AZ266" i="7"/>
  <c r="BA266" i="7" s="1"/>
  <c r="P266" i="7" s="1"/>
  <c r="C118" i="10"/>
  <c r="D118" i="10" s="1"/>
  <c r="AV267" i="6"/>
  <c r="AV263" i="6"/>
  <c r="AV194" i="6"/>
  <c r="G194" i="6" s="1"/>
  <c r="AZ460" i="7"/>
  <c r="BA460" i="7" s="1"/>
  <c r="P460" i="7" s="1"/>
  <c r="AZ253" i="7"/>
  <c r="BA253" i="7" s="1"/>
  <c r="P253" i="7" s="1"/>
  <c r="AZ16" i="7"/>
  <c r="BA16" i="7" s="1"/>
  <c r="P16" i="7" s="1"/>
  <c r="AV188" i="6"/>
  <c r="G188" i="6" s="1"/>
  <c r="AZ291" i="7"/>
  <c r="BA291" i="7" s="1"/>
  <c r="P291" i="7" s="1"/>
  <c r="AZ140" i="7"/>
  <c r="BA140" i="7" s="1"/>
  <c r="P140" i="7" s="1"/>
  <c r="AZ235" i="7"/>
  <c r="BA235" i="7" s="1"/>
  <c r="P235" i="7" s="1"/>
  <c r="AZ20" i="7"/>
  <c r="BA20" i="7" s="1"/>
  <c r="P20" i="7" s="1"/>
  <c r="AZ225" i="7"/>
  <c r="BA225" i="7" s="1"/>
  <c r="P225" i="7" s="1"/>
  <c r="AZ336" i="7"/>
  <c r="BA336" i="7" s="1"/>
  <c r="P336" i="7" s="1"/>
  <c r="AZ346" i="7"/>
  <c r="BA346" i="7" s="1"/>
  <c r="P346" i="7" s="1"/>
  <c r="AZ440" i="7"/>
  <c r="BA440" i="7" s="1"/>
  <c r="P440" i="7" s="1"/>
  <c r="AZ366" i="7"/>
  <c r="BA366" i="7" s="1"/>
  <c r="P366" i="7" s="1"/>
  <c r="AZ29" i="7"/>
  <c r="BA29" i="7" s="1"/>
  <c r="P29" i="7" s="1"/>
  <c r="AZ404" i="7"/>
  <c r="BA404" i="7" s="1"/>
  <c r="P404" i="7" s="1"/>
  <c r="AZ317" i="7"/>
  <c r="BA317" i="7" s="1"/>
  <c r="P317" i="7" s="1"/>
  <c r="AZ342" i="7"/>
  <c r="BA342" i="7" s="1"/>
  <c r="P342" i="7" s="1"/>
  <c r="AZ409" i="7"/>
  <c r="BA409" i="7" s="1"/>
  <c r="P409" i="7" s="1"/>
  <c r="AZ372" i="7"/>
  <c r="BA372" i="7" s="1"/>
  <c r="P372" i="7" s="1"/>
  <c r="AZ233" i="7"/>
  <c r="BA233" i="7" s="1"/>
  <c r="P233" i="7" s="1"/>
  <c r="AZ358" i="7"/>
  <c r="BA358" i="7" s="1"/>
  <c r="P358" i="7" s="1"/>
  <c r="AZ412" i="7"/>
  <c r="BA412" i="7" s="1"/>
  <c r="P412" i="7" s="1"/>
  <c r="AV262" i="6"/>
  <c r="AZ293" i="7"/>
  <c r="BA293" i="7" s="1"/>
  <c r="P293" i="7" s="1"/>
  <c r="AZ307" i="7"/>
  <c r="BA307" i="7" s="1"/>
  <c r="P307" i="7" s="1"/>
  <c r="AV184" i="6"/>
  <c r="G184" i="6" s="1"/>
  <c r="AZ290" i="7"/>
  <c r="BA290" i="7" s="1"/>
  <c r="P290" i="7" s="1"/>
  <c r="AZ125" i="7"/>
  <c r="BA125" i="7" s="1"/>
  <c r="P125" i="7" s="1"/>
  <c r="AZ159" i="7"/>
  <c r="BA159" i="7" s="1"/>
  <c r="P159" i="7" s="1"/>
  <c r="AZ274" i="7"/>
  <c r="BA274" i="7" s="1"/>
  <c r="P274" i="7" s="1"/>
  <c r="AZ459" i="7"/>
  <c r="BA459" i="7" s="1"/>
  <c r="P459" i="7" s="1"/>
  <c r="AZ162" i="7"/>
  <c r="BA162" i="7" s="1"/>
  <c r="P162" i="7" s="1"/>
  <c r="AZ345" i="7"/>
  <c r="BA345" i="7" s="1"/>
  <c r="P345" i="7" s="1"/>
  <c r="AZ241" i="7"/>
  <c r="BA241" i="7" s="1"/>
  <c r="P241" i="7" s="1"/>
  <c r="AZ283" i="7"/>
  <c r="BA283" i="7" s="1"/>
  <c r="P283" i="7" s="1"/>
  <c r="AZ385" i="7"/>
  <c r="BA385" i="7" s="1"/>
  <c r="P385" i="7" s="1"/>
  <c r="AZ316" i="7"/>
  <c r="BA316" i="7" s="1"/>
  <c r="P316" i="7" s="1"/>
  <c r="AZ149" i="7"/>
  <c r="BA149" i="7" s="1"/>
  <c r="P149" i="7" s="1"/>
  <c r="AZ223" i="7"/>
  <c r="BA223" i="7" s="1"/>
  <c r="P223" i="7" s="1"/>
  <c r="AZ295" i="7"/>
  <c r="BA295" i="7" s="1"/>
  <c r="P295" i="7" s="1"/>
  <c r="AZ356" i="7"/>
  <c r="BA356" i="7" s="1"/>
  <c r="P356" i="7" s="1"/>
  <c r="AZ332" i="7"/>
  <c r="BA332" i="7" s="1"/>
  <c r="P332" i="7" s="1"/>
  <c r="AZ375" i="7"/>
  <c r="BA375" i="7" s="1"/>
  <c r="P375" i="7" s="1"/>
  <c r="AZ330" i="7"/>
  <c r="BA330" i="7" s="1"/>
  <c r="P330" i="7" s="1"/>
  <c r="AZ104" i="7"/>
  <c r="BA104" i="7" s="1"/>
  <c r="P104" i="7" s="1"/>
  <c r="AZ175" i="7"/>
  <c r="BA175" i="7" s="1"/>
  <c r="P175" i="7" s="1"/>
  <c r="AZ301" i="7"/>
  <c r="BA301" i="7" s="1"/>
  <c r="P301" i="7" s="1"/>
  <c r="AV257" i="6"/>
  <c r="AV268" i="6"/>
  <c r="AZ186" i="7"/>
  <c r="BA186" i="7" s="1"/>
  <c r="P186" i="7" s="1"/>
  <c r="AZ403" i="7"/>
  <c r="BA403" i="7" s="1"/>
  <c r="P403" i="7" s="1"/>
  <c r="AZ138" i="7"/>
  <c r="BA138" i="7" s="1"/>
  <c r="P138" i="7" s="1"/>
  <c r="AZ8" i="7"/>
  <c r="BA8" i="7" s="1"/>
  <c r="P8" i="7" s="1"/>
  <c r="AZ458" i="7"/>
  <c r="BA458" i="7" s="1"/>
  <c r="P458" i="7" s="1"/>
  <c r="AZ164" i="7"/>
  <c r="BA164" i="7" s="1"/>
  <c r="P164" i="7" s="1"/>
  <c r="AZ226" i="7"/>
  <c r="BA226" i="7" s="1"/>
  <c r="P226" i="7" s="1"/>
  <c r="AZ153" i="7"/>
  <c r="BA153" i="7" s="1"/>
  <c r="P153" i="7" s="1"/>
  <c r="AZ284" i="7"/>
  <c r="BA284" i="7" s="1"/>
  <c r="P284" i="7" s="1"/>
  <c r="AZ114" i="7"/>
  <c r="BA114" i="7" s="1"/>
  <c r="P114" i="7" s="1"/>
  <c r="AZ148" i="7"/>
  <c r="BA148" i="7" s="1"/>
  <c r="P148" i="7" s="1"/>
  <c r="AZ224" i="7"/>
  <c r="BA224" i="7" s="1"/>
  <c r="P224" i="7" s="1"/>
  <c r="AZ318" i="7"/>
  <c r="BA318" i="7" s="1"/>
  <c r="P318" i="7" s="1"/>
  <c r="AZ285" i="7"/>
  <c r="BA285" i="7" s="1"/>
  <c r="P285" i="7" s="1"/>
  <c r="AZ45" i="7"/>
  <c r="BA45" i="7" s="1"/>
  <c r="P45" i="7" s="1"/>
  <c r="AZ106" i="7"/>
  <c r="BA106" i="7" s="1"/>
  <c r="P106" i="7" s="1"/>
  <c r="AZ174" i="7"/>
  <c r="BA174" i="7" s="1"/>
  <c r="P174" i="7" s="1"/>
  <c r="AZ14" i="7"/>
  <c r="BA14" i="7" s="1"/>
  <c r="P14" i="7" s="1"/>
  <c r="AZ17" i="7"/>
  <c r="BA17" i="7" s="1"/>
  <c r="P17" i="7" s="1"/>
  <c r="AV266" i="6"/>
  <c r="AV264" i="6"/>
  <c r="AZ388" i="7"/>
  <c r="BA388" i="7" s="1"/>
  <c r="P388" i="7" s="1"/>
  <c r="AZ258" i="7"/>
  <c r="BA258" i="7" s="1"/>
  <c r="P258" i="7" s="1"/>
  <c r="AV185" i="6"/>
  <c r="G185" i="6" s="1"/>
  <c r="AZ134" i="7"/>
  <c r="BA134" i="7" s="1"/>
  <c r="P134" i="7" s="1"/>
  <c r="AZ122" i="7"/>
  <c r="BA122" i="7" s="1"/>
  <c r="P122" i="7" s="1"/>
  <c r="AZ249" i="7"/>
  <c r="BA249" i="7" s="1"/>
  <c r="P249" i="7" s="1"/>
  <c r="AZ457" i="7"/>
  <c r="BA457" i="7" s="1"/>
  <c r="P457" i="7" s="1"/>
  <c r="AZ179" i="7"/>
  <c r="BA179" i="7" s="1"/>
  <c r="P179" i="7" s="1"/>
  <c r="AZ300" i="7"/>
  <c r="BA300" i="7" s="1"/>
  <c r="P300" i="7" s="1"/>
  <c r="AZ152" i="7"/>
  <c r="BA152" i="7" s="1"/>
  <c r="P152" i="7" s="1"/>
  <c r="AZ74" i="7"/>
  <c r="BA74" i="7" s="1"/>
  <c r="P74" i="7" s="1"/>
  <c r="AZ348" i="7"/>
  <c r="BA348" i="7" s="1"/>
  <c r="P348" i="7" s="1"/>
  <c r="AZ315" i="7"/>
  <c r="BA315" i="7" s="1"/>
  <c r="P315" i="7" s="1"/>
  <c r="AZ308" i="7"/>
  <c r="BA308" i="7" s="1"/>
  <c r="P308" i="7" s="1"/>
  <c r="AZ217" i="7"/>
  <c r="BA217" i="7" s="1"/>
  <c r="P217" i="7" s="1"/>
  <c r="AZ339" i="7"/>
  <c r="BA339" i="7" s="1"/>
  <c r="P339" i="7" s="1"/>
  <c r="AZ334" i="7"/>
  <c r="BA334" i="7" s="1"/>
  <c r="P334" i="7" s="1"/>
  <c r="AZ234" i="7"/>
  <c r="BA234" i="7" s="1"/>
  <c r="P234" i="7" s="1"/>
  <c r="AZ467" i="7"/>
  <c r="BA467" i="7" s="1"/>
  <c r="P467" i="7" s="1"/>
  <c r="AZ176" i="7"/>
  <c r="BA176" i="7" s="1"/>
  <c r="P176" i="7" s="1"/>
  <c r="AZ48" i="7"/>
  <c r="BA48" i="7" s="1"/>
  <c r="P48" i="7" s="1"/>
  <c r="AV261" i="6"/>
  <c r="AV260" i="6"/>
  <c r="C252" i="10"/>
  <c r="D252" i="10" s="1"/>
  <c r="AZ9" i="7"/>
  <c r="BA9" i="7" s="1"/>
  <c r="P9" i="7" s="1"/>
  <c r="AZ287" i="7"/>
  <c r="BA287" i="7" s="1"/>
  <c r="P287" i="7" s="1"/>
  <c r="AV187" i="6"/>
  <c r="G187" i="6" s="1"/>
  <c r="AZ133" i="7"/>
  <c r="BA133" i="7" s="1"/>
  <c r="P133" i="7" s="1"/>
  <c r="AZ7" i="7"/>
  <c r="BA7" i="7" s="1"/>
  <c r="P7" i="7" s="1"/>
  <c r="AZ181" i="7"/>
  <c r="BA181" i="7" s="1"/>
  <c r="P181" i="7" s="1"/>
  <c r="AZ21" i="7"/>
  <c r="BA21" i="7" s="1"/>
  <c r="P21" i="7" s="1"/>
  <c r="AZ304" i="7"/>
  <c r="BA304" i="7" s="1"/>
  <c r="P304" i="7" s="1"/>
  <c r="AZ463" i="7"/>
  <c r="BA463" i="7" s="1"/>
  <c r="P463" i="7" s="1"/>
  <c r="AZ297" i="7"/>
  <c r="BA297" i="7" s="1"/>
  <c r="P297" i="7" s="1"/>
  <c r="AZ310" i="7"/>
  <c r="BA310" i="7" s="1"/>
  <c r="P310" i="7" s="1"/>
  <c r="AZ218" i="7"/>
  <c r="BA218" i="7" s="1"/>
  <c r="P218" i="7" s="1"/>
  <c r="AV258" i="6"/>
  <c r="AZ165" i="7"/>
  <c r="BA165" i="7" s="1"/>
  <c r="P165" i="7" s="1"/>
  <c r="AZ292" i="7"/>
  <c r="BA292" i="7" s="1"/>
  <c r="P292" i="7" s="1"/>
  <c r="AZ160" i="7"/>
  <c r="BA160" i="7" s="1"/>
  <c r="P160" i="7" s="1"/>
  <c r="AZ215" i="7"/>
  <c r="BA215" i="7" s="1"/>
  <c r="P215" i="7" s="1"/>
  <c r="AZ240" i="7"/>
  <c r="BA240" i="7" s="1"/>
  <c r="P240" i="7" s="1"/>
  <c r="AZ239" i="7"/>
  <c r="BA239" i="7" s="1"/>
  <c r="P239" i="7" s="1"/>
  <c r="AZ116" i="7"/>
  <c r="BA116" i="7" s="1"/>
  <c r="P116" i="7" s="1"/>
  <c r="AZ219" i="7"/>
  <c r="BA219" i="7" s="1"/>
  <c r="P219" i="7" s="1"/>
  <c r="AZ178" i="7"/>
  <c r="BA178" i="7" s="1"/>
  <c r="P178" i="7" s="1"/>
  <c r="AZ377" i="7"/>
  <c r="BA377" i="7" s="1"/>
  <c r="P377" i="7" s="1"/>
  <c r="AZ410" i="7"/>
  <c r="BA410" i="7" s="1"/>
  <c r="P410" i="7" s="1"/>
  <c r="AZ373" i="7"/>
  <c r="BA373" i="7" s="1"/>
  <c r="P373" i="7" s="1"/>
  <c r="AZ143" i="7"/>
  <c r="BA143" i="7" s="1"/>
  <c r="P143" i="7" s="1"/>
  <c r="AZ466" i="7"/>
  <c r="BA466" i="7" s="1"/>
  <c r="P466" i="7" s="1"/>
  <c r="AZ442" i="7"/>
  <c r="BA442" i="7" s="1"/>
  <c r="P442" i="7" s="1"/>
  <c r="AZ49" i="7"/>
  <c r="BA49" i="7" s="1"/>
  <c r="P49" i="7" s="1"/>
  <c r="AV255" i="6"/>
  <c r="AV200" i="6"/>
  <c r="G200" i="6" s="1"/>
  <c r="AZ136" i="7"/>
  <c r="BA136" i="7" s="1"/>
  <c r="P136" i="7" s="1"/>
  <c r="AZ349" i="7"/>
  <c r="BA349" i="7" s="1"/>
  <c r="P349" i="7" s="1"/>
  <c r="AZ395" i="7"/>
  <c r="BA395" i="7" s="1"/>
  <c r="P395" i="7" s="1"/>
  <c r="AZ335" i="7"/>
  <c r="BA335" i="7" s="1"/>
  <c r="P335" i="7" s="1"/>
  <c r="AZ123" i="7"/>
  <c r="BA123" i="7" s="1"/>
  <c r="P123" i="7" s="1"/>
  <c r="AZ319" i="7"/>
  <c r="BA319" i="7" s="1"/>
  <c r="P319" i="7" s="1"/>
  <c r="AZ299" i="7"/>
  <c r="BA299" i="7" s="1"/>
  <c r="P299" i="7" s="1"/>
  <c r="AZ306" i="7"/>
  <c r="BA306" i="7" s="1"/>
  <c r="P306" i="7" s="1"/>
  <c r="AZ289" i="7"/>
  <c r="BA289" i="7" s="1"/>
  <c r="P289" i="7" s="1"/>
  <c r="AZ387" i="7"/>
  <c r="BA387" i="7" s="1"/>
  <c r="P387" i="7" s="1"/>
  <c r="AZ439" i="7"/>
  <c r="BA439" i="7" s="1"/>
  <c r="P439" i="7" s="1"/>
  <c r="AZ381" i="7"/>
  <c r="BA381" i="7" s="1"/>
  <c r="P381" i="7" s="1"/>
  <c r="AZ343" i="7"/>
  <c r="BA343" i="7" s="1"/>
  <c r="P343" i="7" s="1"/>
  <c r="AZ370" i="7"/>
  <c r="BA370" i="7" s="1"/>
  <c r="P370" i="7" s="1"/>
  <c r="AZ445" i="7"/>
  <c r="BA445" i="7" s="1"/>
  <c r="P445" i="7" s="1"/>
  <c r="AZ329" i="7"/>
  <c r="BA329" i="7" s="1"/>
  <c r="P329" i="7" s="1"/>
  <c r="AZ420" i="7"/>
  <c r="BA420" i="7" s="1"/>
  <c r="P420" i="7" s="1"/>
  <c r="AZ18" i="7"/>
  <c r="BA18" i="7" s="1"/>
  <c r="P18" i="7" s="1"/>
  <c r="AV269" i="6"/>
  <c r="AZ182" i="7"/>
  <c r="BA182" i="7" s="1"/>
  <c r="P182" i="7" s="1"/>
  <c r="AZ50" i="7"/>
  <c r="BA50" i="7" s="1"/>
  <c r="P50" i="7" s="1"/>
  <c r="AV190" i="6"/>
  <c r="G190" i="6" s="1"/>
  <c r="AZ322" i="7"/>
  <c r="BA322" i="7" s="1"/>
  <c r="P322" i="7" s="1"/>
  <c r="AZ135" i="7"/>
  <c r="BA135" i="7" s="1"/>
  <c r="P135" i="7" s="1"/>
  <c r="AZ161" i="7"/>
  <c r="BA161" i="7" s="1"/>
  <c r="P161" i="7" s="1"/>
  <c r="AZ180" i="7"/>
  <c r="BA180" i="7" s="1"/>
  <c r="P180" i="7" s="1"/>
  <c r="AZ305" i="7"/>
  <c r="BA305" i="7" s="1"/>
  <c r="P305" i="7" s="1"/>
  <c r="AZ296" i="7"/>
  <c r="BA296" i="7" s="1"/>
  <c r="P296" i="7" s="1"/>
  <c r="AZ177" i="7"/>
  <c r="BA177" i="7" s="1"/>
  <c r="P177" i="7" s="1"/>
  <c r="AZ393" i="7"/>
  <c r="BA393" i="7" s="1"/>
  <c r="P393" i="7" s="1"/>
  <c r="AZ340" i="7"/>
  <c r="BA340" i="7" s="1"/>
  <c r="P340" i="7" s="1"/>
  <c r="AZ31" i="7"/>
  <c r="BA31" i="7" s="1"/>
  <c r="P31" i="7" s="1"/>
  <c r="AZ257" i="7"/>
  <c r="BA257" i="7" s="1"/>
  <c r="P257" i="7" s="1"/>
  <c r="AZ303" i="7"/>
  <c r="BA303" i="7" s="1"/>
  <c r="P303" i="7" s="1"/>
  <c r="AZ302" i="7"/>
  <c r="BA302" i="7" s="1"/>
  <c r="P302" i="7" s="1"/>
  <c r="AZ12" i="7"/>
  <c r="BA12" i="7" s="1"/>
  <c r="P12" i="7" s="1"/>
  <c r="AZ44" i="7"/>
  <c r="BA44" i="7" s="1"/>
  <c r="P44" i="7" s="1"/>
  <c r="AV259" i="6"/>
  <c r="AZ117" i="7"/>
  <c r="BA117" i="7" s="1"/>
  <c r="P117" i="7" s="1"/>
  <c r="AZ107" i="7"/>
  <c r="BA107" i="7" s="1"/>
  <c r="P107" i="7" s="1"/>
  <c r="AZ298" i="7"/>
  <c r="BA298" i="7" s="1"/>
  <c r="P298" i="7" s="1"/>
  <c r="AZ139" i="7"/>
  <c r="BA139" i="7" s="1"/>
  <c r="P139" i="7" s="1"/>
  <c r="AZ124" i="7"/>
  <c r="BA124" i="7" s="1"/>
  <c r="P124" i="7" s="1"/>
  <c r="AZ367" i="7"/>
  <c r="BA367" i="7" s="1"/>
  <c r="P367" i="7" s="1"/>
  <c r="AZ6" i="7"/>
  <c r="BA6" i="7" s="1"/>
  <c r="P6" i="7" s="1"/>
  <c r="AZ19" i="7"/>
  <c r="BA19" i="7" s="1"/>
  <c r="P19" i="7" s="1"/>
  <c r="AZ227" i="7"/>
  <c r="BA227" i="7" s="1"/>
  <c r="P227" i="7" s="1"/>
  <c r="AZ341" i="7"/>
  <c r="BA341" i="7" s="1"/>
  <c r="P341" i="7" s="1"/>
  <c r="AZ115" i="7"/>
  <c r="BA115" i="7" s="1"/>
  <c r="P115" i="7" s="1"/>
  <c r="AZ365" i="7"/>
  <c r="BA365" i="7" s="1"/>
  <c r="P365" i="7" s="1"/>
  <c r="AZ311" i="7"/>
  <c r="BA311" i="7" s="1"/>
  <c r="P311" i="7" s="1"/>
  <c r="AZ379" i="7"/>
  <c r="BA379" i="7" s="1"/>
  <c r="P379" i="7" s="1"/>
  <c r="AZ286" i="7"/>
  <c r="BA286" i="7" s="1"/>
  <c r="P286" i="7" s="1"/>
  <c r="AZ252" i="7"/>
  <c r="BA252" i="7" s="1"/>
  <c r="P252" i="7" s="1"/>
  <c r="AZ444" i="7"/>
  <c r="BA444" i="7" s="1"/>
  <c r="P444" i="7" s="1"/>
  <c r="AZ105" i="7"/>
  <c r="BA105" i="7" s="1"/>
  <c r="P105" i="7" s="1"/>
  <c r="AZ256" i="7"/>
  <c r="BA256" i="7" s="1"/>
  <c r="P256" i="7" s="1"/>
  <c r="AZ15" i="7"/>
  <c r="BA15" i="7" s="1"/>
  <c r="P15" i="7" s="1"/>
  <c r="AZ47" i="7"/>
  <c r="BA47" i="7" s="1"/>
  <c r="P47" i="7" s="1"/>
  <c r="AV256" i="6"/>
  <c r="AZ141" i="7"/>
  <c r="BA141" i="7" s="1"/>
  <c r="P141" i="7" s="1"/>
  <c r="AZ251" i="7"/>
  <c r="BA251" i="7" s="1"/>
  <c r="P251" i="7" s="1"/>
  <c r="AZ368" i="7"/>
  <c r="BA368" i="7" s="1"/>
  <c r="P368" i="7" s="1"/>
  <c r="AV19" i="6"/>
  <c r="G19" i="6" s="1"/>
  <c r="AZ158" i="7"/>
  <c r="BA158" i="7" s="1"/>
  <c r="P158" i="7" s="1"/>
  <c r="AZ275" i="7"/>
  <c r="BA275" i="7" s="1"/>
  <c r="P275" i="7" s="1"/>
  <c r="AZ23" i="7"/>
  <c r="BA23" i="7" s="1"/>
  <c r="P23" i="7" s="1"/>
  <c r="AZ220" i="7"/>
  <c r="BA220" i="7" s="1"/>
  <c r="P220" i="7" s="1"/>
  <c r="AZ441" i="7"/>
  <c r="BA441" i="7" s="1"/>
  <c r="P441" i="7" s="1"/>
  <c r="AZ462" i="7"/>
  <c r="BA462" i="7" s="1"/>
  <c r="P462" i="7" s="1"/>
  <c r="AZ378" i="7"/>
  <c r="BA378" i="7" s="1"/>
  <c r="P378" i="7" s="1"/>
  <c r="AZ421" i="7"/>
  <c r="BA421" i="7" s="1"/>
  <c r="P421" i="7" s="1"/>
  <c r="AZ51" i="7"/>
  <c r="BA51" i="7" s="1"/>
  <c r="P51" i="7" s="1"/>
  <c r="AZ279" i="7"/>
  <c r="BA279" i="7" s="1"/>
  <c r="P279" i="7" s="1"/>
  <c r="AZ27" i="7"/>
  <c r="BA27" i="7" s="1"/>
  <c r="P27" i="7" s="1"/>
  <c r="AZ228" i="7"/>
  <c r="BA228" i="7" s="1"/>
  <c r="P228" i="7" s="1"/>
  <c r="AZ309" i="7"/>
  <c r="BA309" i="7" s="1"/>
  <c r="P309" i="7" s="1"/>
  <c r="AZ255" i="7"/>
  <c r="BA255" i="7" s="1"/>
  <c r="P255" i="7" s="1"/>
  <c r="AZ411" i="7"/>
  <c r="BA411" i="7" s="1"/>
  <c r="P411" i="7" s="1"/>
  <c r="AZ210" i="7"/>
  <c r="BA210" i="7" s="1"/>
  <c r="P210" i="7" s="1"/>
  <c r="AV52" i="6"/>
  <c r="G52" i="6" s="1"/>
  <c r="AZ312" i="7"/>
  <c r="BA312" i="7" s="1"/>
  <c r="P312" i="7" s="1"/>
  <c r="AZ163" i="7"/>
  <c r="BA163" i="7" s="1"/>
  <c r="P163" i="7" s="1"/>
  <c r="AZ347" i="7"/>
  <c r="BA347" i="7" s="1"/>
  <c r="P347" i="7" s="1"/>
  <c r="AZ355" i="7"/>
  <c r="BA355" i="7" s="1"/>
  <c r="P355" i="7" s="1"/>
  <c r="AZ32" i="7"/>
  <c r="BA32" i="7" s="1"/>
  <c r="P32" i="7" s="1"/>
  <c r="AZ119" i="7"/>
  <c r="BA119" i="7" s="1"/>
  <c r="P119" i="7" s="1"/>
  <c r="AZ280" i="7"/>
  <c r="BA280" i="7" s="1"/>
  <c r="P280" i="7" s="1"/>
  <c r="AZ199" i="7"/>
  <c r="BA199" i="7" s="1"/>
  <c r="P199" i="7" s="1"/>
  <c r="AZ333" i="7"/>
  <c r="BA333" i="7" s="1"/>
  <c r="P333" i="7" s="1"/>
  <c r="AZ22" i="7"/>
  <c r="BA22" i="7" s="1"/>
  <c r="P22" i="7" s="1"/>
  <c r="AZ278" i="7"/>
  <c r="BA278" i="7" s="1"/>
  <c r="P278" i="7" s="1"/>
  <c r="AZ202" i="7"/>
  <c r="BA202" i="7" s="1"/>
  <c r="P202" i="7" s="1"/>
  <c r="AZ454" i="7"/>
  <c r="BA454" i="7" s="1"/>
  <c r="P454" i="7" s="1"/>
  <c r="AZ344" i="7"/>
  <c r="BA344" i="7" s="1"/>
  <c r="P344" i="7" s="1"/>
  <c r="AZ386" i="7"/>
  <c r="BA386" i="7" s="1"/>
  <c r="P386" i="7" s="1"/>
  <c r="AZ405" i="7"/>
  <c r="BA405" i="7" s="1"/>
  <c r="P405" i="7" s="1"/>
  <c r="AZ183" i="7"/>
  <c r="BA183" i="7" s="1"/>
  <c r="P183" i="7" s="1"/>
  <c r="AZ376" i="7"/>
  <c r="BA376" i="7" s="1"/>
  <c r="P376" i="7" s="1"/>
  <c r="AZ446" i="7"/>
  <c r="BA446" i="7" s="1"/>
  <c r="P446" i="7" s="1"/>
  <c r="AZ120" i="7"/>
  <c r="BA120" i="7" s="1"/>
  <c r="P120" i="7" s="1"/>
  <c r="AZ277" i="7"/>
  <c r="BA277" i="7" s="1"/>
  <c r="P277" i="7" s="1"/>
  <c r="AZ200" i="7"/>
  <c r="BA200" i="7" s="1"/>
  <c r="P200" i="7" s="1"/>
  <c r="AV208" i="6"/>
  <c r="G208" i="6" s="1"/>
  <c r="AV191" i="6"/>
  <c r="G191" i="6" s="1"/>
  <c r="AZ121" i="7"/>
  <c r="BA121" i="7" s="1"/>
  <c r="P121" i="7" s="1"/>
  <c r="AZ380" i="7"/>
  <c r="BA380" i="7" s="1"/>
  <c r="P380" i="7" s="1"/>
  <c r="AZ242" i="7"/>
  <c r="BA242" i="7" s="1"/>
  <c r="P242" i="7" s="1"/>
  <c r="AZ13" i="7"/>
  <c r="BA13" i="7" s="1"/>
  <c r="P13" i="7" s="1"/>
  <c r="AZ211" i="7"/>
  <c r="BA211" i="7" s="1"/>
  <c r="P211" i="7" s="1"/>
  <c r="C12" i="10"/>
  <c r="D12" i="10" s="1"/>
  <c r="AZ46" i="7"/>
  <c r="BA46" i="7" s="1"/>
  <c r="P46" i="7" s="1"/>
  <c r="AZ156" i="7"/>
  <c r="BA156" i="7" s="1"/>
  <c r="P156" i="7" s="1"/>
  <c r="AZ203" i="7"/>
  <c r="BA203" i="7" s="1"/>
  <c r="P203" i="7" s="1"/>
  <c r="AZ221" i="7"/>
  <c r="BA221" i="7" s="1"/>
  <c r="P221" i="7" s="1"/>
  <c r="AZ25" i="7"/>
  <c r="BA25" i="7" s="1"/>
  <c r="P25" i="7" s="1"/>
  <c r="AZ185" i="7"/>
  <c r="BA185" i="7" s="1"/>
  <c r="P185" i="7" s="1"/>
  <c r="AV265" i="6"/>
  <c r="AZ157" i="7"/>
  <c r="BA157" i="7" s="1"/>
  <c r="P157" i="7" s="1"/>
  <c r="AZ369" i="7"/>
  <c r="BA369" i="7" s="1"/>
  <c r="P369" i="7" s="1"/>
  <c r="AZ26" i="7"/>
  <c r="BA26" i="7" s="1"/>
  <c r="P26" i="7" s="1"/>
  <c r="AZ222" i="7"/>
  <c r="BA222" i="7" s="1"/>
  <c r="P222" i="7" s="1"/>
  <c r="Q18" i="8"/>
  <c r="C18" i="8"/>
  <c r="P18" i="8"/>
  <c r="B31" i="8"/>
  <c r="O31" i="8" s="1"/>
  <c r="J31" i="8"/>
  <c r="C31" i="8"/>
  <c r="K31" i="8"/>
  <c r="D31" i="8"/>
  <c r="L31" i="8"/>
  <c r="E31" i="8"/>
  <c r="M31" i="8"/>
  <c r="F31" i="8"/>
  <c r="N31" i="8"/>
  <c r="G31" i="8"/>
  <c r="H31" i="8"/>
  <c r="U31" i="8" s="1"/>
  <c r="P31" i="8"/>
  <c r="I31" i="8"/>
  <c r="Q31" i="8"/>
  <c r="B20" i="8"/>
  <c r="O20" i="8" s="1"/>
  <c r="AZ392" i="7" s="1"/>
  <c r="BA392" i="7" s="1"/>
  <c r="P392" i="7" s="1"/>
  <c r="AZ416" i="7"/>
  <c r="BA416" i="7" s="1"/>
  <c r="P416" i="7" s="1"/>
  <c r="AZ361" i="7"/>
  <c r="BA361" i="7" s="1"/>
  <c r="P361" i="7" s="1"/>
  <c r="AZ427" i="7"/>
  <c r="BA427" i="7" s="1"/>
  <c r="P427" i="7" s="1"/>
  <c r="AZ61" i="7"/>
  <c r="BA61" i="7" s="1"/>
  <c r="P61" i="7" s="1"/>
  <c r="AZ81" i="7"/>
  <c r="BA81" i="7" s="1"/>
  <c r="P81" i="7" s="1"/>
  <c r="P27" i="8"/>
  <c r="Q27" i="8"/>
  <c r="B27" i="8"/>
  <c r="O27" i="8" s="1"/>
  <c r="AZ438" i="7" s="1"/>
  <c r="BA438" i="7" s="1"/>
  <c r="P438" i="7" s="1"/>
  <c r="C27" i="8"/>
  <c r="F28" i="8"/>
  <c r="N28" i="8"/>
  <c r="G28" i="8"/>
  <c r="P28" i="8"/>
  <c r="H28" i="8"/>
  <c r="U28" i="8" s="1"/>
  <c r="Q28" i="8"/>
  <c r="I28" i="8"/>
  <c r="B28" i="8"/>
  <c r="O28" i="8" s="1"/>
  <c r="J28" i="8"/>
  <c r="C28" i="8"/>
  <c r="K28" i="8"/>
  <c r="D28" i="8"/>
  <c r="L28" i="8"/>
  <c r="E28" i="8"/>
  <c r="M28" i="8"/>
  <c r="D30" i="8"/>
  <c r="L30" i="8"/>
  <c r="E30" i="8"/>
  <c r="M30" i="8"/>
  <c r="F30" i="8"/>
  <c r="N30" i="8"/>
  <c r="G30" i="8"/>
  <c r="H30" i="8"/>
  <c r="U30" i="8" s="1"/>
  <c r="P30" i="8"/>
  <c r="I30" i="8"/>
  <c r="Q30" i="8"/>
  <c r="B30" i="8"/>
  <c r="O30" i="8" s="1"/>
  <c r="J30" i="8"/>
  <c r="C30" i="8"/>
  <c r="K30" i="8"/>
  <c r="B35" i="8"/>
  <c r="O35" i="8" s="1"/>
  <c r="J35" i="8"/>
  <c r="C35" i="8"/>
  <c r="K35" i="8"/>
  <c r="D35" i="8"/>
  <c r="L35" i="8"/>
  <c r="E35" i="8"/>
  <c r="M35" i="8"/>
  <c r="F35" i="8"/>
  <c r="N35" i="8"/>
  <c r="G35" i="8"/>
  <c r="H35" i="8"/>
  <c r="U35" i="8" s="1"/>
  <c r="P35" i="8"/>
  <c r="I35" i="8"/>
  <c r="Q35" i="8"/>
  <c r="B22" i="8"/>
  <c r="O22" i="8" s="1"/>
  <c r="AZ85" i="7" s="1"/>
  <c r="BA85" i="7" s="1"/>
  <c r="P85" i="7" s="1"/>
  <c r="AZ65" i="7"/>
  <c r="BA65" i="7" s="1"/>
  <c r="P65" i="7" s="1"/>
  <c r="AZ468" i="7"/>
  <c r="BA468" i="7" s="1"/>
  <c r="P468" i="7" s="1"/>
  <c r="AZ413" i="7"/>
  <c r="BA413" i="7" s="1"/>
  <c r="P413" i="7" s="1"/>
  <c r="AZ443" i="7"/>
  <c r="BA443" i="7" s="1"/>
  <c r="P443" i="7" s="1"/>
  <c r="AZ364" i="7"/>
  <c r="BA364" i="7" s="1"/>
  <c r="P364" i="7" s="1"/>
  <c r="AZ476" i="7"/>
  <c r="BA476" i="7" s="1"/>
  <c r="P476" i="7" s="1"/>
  <c r="AZ426" i="7"/>
  <c r="BA426" i="7" s="1"/>
  <c r="P426" i="7" s="1"/>
  <c r="AZ2" i="7"/>
  <c r="BA2" i="7" s="1"/>
  <c r="P2" i="7" s="1"/>
  <c r="AZ35" i="7"/>
  <c r="BA35" i="7" s="1"/>
  <c r="P35" i="7" s="1"/>
  <c r="AZ91" i="7"/>
  <c r="BA91" i="7" s="1"/>
  <c r="P91" i="7" s="1"/>
  <c r="AZ69" i="7"/>
  <c r="BA69" i="7" s="1"/>
  <c r="P69" i="7" s="1"/>
  <c r="AZ75" i="7"/>
  <c r="BA75" i="7" s="1"/>
  <c r="P75" i="7" s="1"/>
  <c r="AZ63" i="7"/>
  <c r="BA63" i="7" s="1"/>
  <c r="P63" i="7" s="1"/>
  <c r="C21" i="8"/>
  <c r="P21" i="8"/>
  <c r="Q21" i="8"/>
  <c r="D34" i="8"/>
  <c r="L34" i="8"/>
  <c r="E34" i="8"/>
  <c r="M34" i="8"/>
  <c r="F34" i="8"/>
  <c r="N34" i="8"/>
  <c r="G34" i="8"/>
  <c r="H34" i="8"/>
  <c r="U34" i="8" s="1"/>
  <c r="P34" i="8"/>
  <c r="I34" i="8"/>
  <c r="Q34" i="8"/>
  <c r="B34" i="8"/>
  <c r="O34" i="8" s="1"/>
  <c r="J34" i="8"/>
  <c r="C34" i="8"/>
  <c r="K34" i="8"/>
  <c r="C23" i="8"/>
  <c r="P23" i="8"/>
  <c r="Q23" i="8"/>
  <c r="B23" i="8"/>
  <c r="O23" i="8" s="1"/>
  <c r="B39" i="8"/>
  <c r="O39" i="8" s="1"/>
  <c r="J39" i="8"/>
  <c r="C39" i="8"/>
  <c r="K39" i="8"/>
  <c r="D39" i="8"/>
  <c r="L39" i="8"/>
  <c r="E39" i="8"/>
  <c r="M39" i="8"/>
  <c r="F39" i="8"/>
  <c r="N39" i="8"/>
  <c r="G39" i="8"/>
  <c r="H39" i="8"/>
  <c r="U39" i="8" s="1"/>
  <c r="P39" i="8"/>
  <c r="I39" i="8"/>
  <c r="Q39" i="8"/>
  <c r="B21" i="8"/>
  <c r="O21" i="8" s="1"/>
  <c r="AZ155" i="7"/>
  <c r="BA155" i="7" s="1"/>
  <c r="P155" i="7" s="1"/>
  <c r="AZ58" i="7"/>
  <c r="BA58" i="7" s="1"/>
  <c r="P58" i="7" s="1"/>
  <c r="C256" i="10"/>
  <c r="D256" i="10" s="1"/>
  <c r="AZ423" i="7"/>
  <c r="BA423" i="7" s="1"/>
  <c r="P423" i="7" s="1"/>
  <c r="AZ453" i="7"/>
  <c r="BA453" i="7" s="1"/>
  <c r="P453" i="7" s="1"/>
  <c r="AZ408" i="7"/>
  <c r="BA408" i="7" s="1"/>
  <c r="P408" i="7" s="1"/>
  <c r="AZ401" i="7"/>
  <c r="BA401" i="7" s="1"/>
  <c r="P401" i="7" s="1"/>
  <c r="AZ414" i="7"/>
  <c r="BA414" i="7" s="1"/>
  <c r="P414" i="7" s="1"/>
  <c r="AZ419" i="7"/>
  <c r="BA419" i="7" s="1"/>
  <c r="P419" i="7" s="1"/>
  <c r="AZ193" i="7"/>
  <c r="BA193" i="7" s="1"/>
  <c r="P193" i="7" s="1"/>
  <c r="AZ415" i="7"/>
  <c r="BA415" i="7" s="1"/>
  <c r="P415" i="7" s="1"/>
  <c r="AZ455" i="7"/>
  <c r="BA455" i="7" s="1"/>
  <c r="P455" i="7" s="1"/>
  <c r="AZ281" i="7"/>
  <c r="BA281" i="7" s="1"/>
  <c r="P281" i="7" s="1"/>
  <c r="AZ102" i="7"/>
  <c r="BA102" i="7" s="1"/>
  <c r="P102" i="7" s="1"/>
  <c r="AZ192" i="7"/>
  <c r="BA192" i="7" s="1"/>
  <c r="P192" i="7" s="1"/>
  <c r="AZ64" i="7"/>
  <c r="BA64" i="7" s="1"/>
  <c r="P64" i="7" s="1"/>
  <c r="AZ24" i="7"/>
  <c r="BA24" i="7" s="1"/>
  <c r="P24" i="7" s="1"/>
  <c r="AZ78" i="7"/>
  <c r="BA78" i="7" s="1"/>
  <c r="P78" i="7" s="1"/>
  <c r="AZ68" i="7"/>
  <c r="BA68" i="7" s="1"/>
  <c r="P68" i="7" s="1"/>
  <c r="AZ76" i="7"/>
  <c r="BA76" i="7" s="1"/>
  <c r="P76" i="7" s="1"/>
  <c r="AZ88" i="7"/>
  <c r="BA88" i="7" s="1"/>
  <c r="P88" i="7" s="1"/>
  <c r="AZ53" i="7"/>
  <c r="BA53" i="7" s="1"/>
  <c r="P53" i="7" s="1"/>
  <c r="AZ34" i="7"/>
  <c r="BA34" i="7" s="1"/>
  <c r="P34" i="7" s="1"/>
  <c r="AZ276" i="7"/>
  <c r="BA276" i="7" s="1"/>
  <c r="P276" i="7" s="1"/>
  <c r="AZ246" i="7"/>
  <c r="BA246" i="7" s="1"/>
  <c r="P246" i="7" s="1"/>
  <c r="AZ327" i="7"/>
  <c r="BA327" i="7" s="1"/>
  <c r="P327" i="7" s="1"/>
  <c r="AZ3" i="7"/>
  <c r="BA3" i="7" s="1"/>
  <c r="P3" i="7" s="1"/>
  <c r="AZ353" i="7" l="1"/>
  <c r="BA353" i="7" s="1"/>
  <c r="P353" i="7" s="1"/>
  <c r="AZ354" i="7"/>
  <c r="BA354" i="7" s="1"/>
  <c r="P354" i="7" s="1"/>
  <c r="AZ38" i="7"/>
  <c r="BA38" i="7" s="1"/>
  <c r="P38" i="7" s="1"/>
  <c r="AZ92" i="7"/>
  <c r="BA92" i="7" s="1"/>
  <c r="P92" i="7" s="1"/>
  <c r="AZ250" i="7"/>
  <c r="BA250" i="7" s="1"/>
  <c r="P250" i="7" s="1"/>
  <c r="H77" i="6"/>
  <c r="R77" i="5"/>
  <c r="AA77" i="9" s="1"/>
  <c r="R39" i="5"/>
  <c r="AA39" i="9" s="1"/>
  <c r="H39" i="6"/>
  <c r="AZ150" i="7"/>
  <c r="BA150" i="7" s="1"/>
  <c r="P150" i="7" s="1"/>
  <c r="AZ184" i="7"/>
  <c r="BA184" i="7" s="1"/>
  <c r="P184" i="7" s="1"/>
  <c r="AZ28" i="7"/>
  <c r="BA28" i="7" s="1"/>
  <c r="P28" i="7" s="1"/>
  <c r="AZ109" i="7"/>
  <c r="BA109" i="7" s="1"/>
  <c r="P109" i="7" s="1"/>
  <c r="AZ436" i="7"/>
  <c r="BA436" i="7" s="1"/>
  <c r="P436" i="7" s="1"/>
  <c r="AZ389" i="7"/>
  <c r="BA389" i="7" s="1"/>
  <c r="P389" i="7" s="1"/>
  <c r="BB389" i="7" s="1"/>
  <c r="AZ471" i="7"/>
  <c r="BA471" i="7" s="1"/>
  <c r="P471" i="7" s="1"/>
  <c r="AZ30" i="7"/>
  <c r="BA30" i="7" s="1"/>
  <c r="P30" i="7" s="1"/>
  <c r="AZ73" i="7"/>
  <c r="BA73" i="7" s="1"/>
  <c r="P73" i="7" s="1"/>
  <c r="AZ449" i="7"/>
  <c r="BA449" i="7" s="1"/>
  <c r="P449" i="7" s="1"/>
  <c r="AZ447" i="7"/>
  <c r="BA447" i="7" s="1"/>
  <c r="P447" i="7" s="1"/>
  <c r="R173" i="5"/>
  <c r="AA173" i="9" s="1"/>
  <c r="AC173" i="9" s="1"/>
  <c r="H13" i="6"/>
  <c r="R13" i="5"/>
  <c r="AA13" i="9" s="1"/>
  <c r="AK12" i="9" s="1"/>
  <c r="AL12" i="9" s="1"/>
  <c r="R246" i="5"/>
  <c r="AA246" i="9" s="1"/>
  <c r="R171" i="5"/>
  <c r="AA171" i="9" s="1"/>
  <c r="R125" i="5"/>
  <c r="AA125" i="9" s="1"/>
  <c r="R92" i="5"/>
  <c r="AA92" i="9" s="1"/>
  <c r="R119" i="5"/>
  <c r="AA119" i="9" s="1"/>
  <c r="R248" i="5"/>
  <c r="AA248" i="9" s="1"/>
  <c r="R241" i="5"/>
  <c r="AA241" i="9" s="1"/>
  <c r="R136" i="5"/>
  <c r="AA136" i="9" s="1"/>
  <c r="R231" i="5"/>
  <c r="AA231" i="9" s="1"/>
  <c r="R225" i="5"/>
  <c r="AA225" i="9" s="1"/>
  <c r="R109" i="5"/>
  <c r="AA109" i="9" s="1"/>
  <c r="R139" i="5"/>
  <c r="AA139" i="9" s="1"/>
  <c r="R229" i="5"/>
  <c r="AA229" i="9" s="1"/>
  <c r="R68" i="5"/>
  <c r="AA68" i="9" s="1"/>
  <c r="R234" i="5"/>
  <c r="AA234" i="9" s="1"/>
  <c r="R222" i="5"/>
  <c r="AA222" i="9" s="1"/>
  <c r="R75" i="5"/>
  <c r="AA75" i="9" s="1"/>
  <c r="R215" i="5"/>
  <c r="AA215" i="9" s="1"/>
  <c r="R209" i="5"/>
  <c r="AA209" i="9" s="1"/>
  <c r="R30" i="5"/>
  <c r="AA30" i="9" s="1"/>
  <c r="R98" i="5"/>
  <c r="AA98" i="9" s="1"/>
  <c r="R189" i="5"/>
  <c r="AA189" i="9" s="1"/>
  <c r="R199" i="5"/>
  <c r="AA199" i="9" s="1"/>
  <c r="R192" i="5"/>
  <c r="AA192" i="9" s="1"/>
  <c r="R198" i="5"/>
  <c r="AA198" i="9" s="1"/>
  <c r="R197" i="5"/>
  <c r="AA197" i="9" s="1"/>
  <c r="R43" i="5"/>
  <c r="AA43" i="9" s="1"/>
  <c r="R217" i="5"/>
  <c r="AA217" i="9" s="1"/>
  <c r="R129" i="5"/>
  <c r="AA129" i="9" s="1"/>
  <c r="R166" i="5"/>
  <c r="AA166" i="9" s="1"/>
  <c r="R154" i="5"/>
  <c r="AA154" i="9" s="1"/>
  <c r="R45" i="5"/>
  <c r="AA45" i="9" s="1"/>
  <c r="R21" i="5"/>
  <c r="AA21" i="9" s="1"/>
  <c r="R188" i="5"/>
  <c r="AA188" i="9" s="1"/>
  <c r="R137" i="5"/>
  <c r="AA137" i="9" s="1"/>
  <c r="R37" i="5"/>
  <c r="AA37" i="9" s="1"/>
  <c r="R131" i="5"/>
  <c r="AA131" i="9" s="1"/>
  <c r="R226" i="5"/>
  <c r="AA226" i="9" s="1"/>
  <c r="R105" i="5"/>
  <c r="AA105" i="9" s="1"/>
  <c r="R175" i="5"/>
  <c r="AA175" i="9" s="1"/>
  <c r="R243" i="5"/>
  <c r="AA243" i="9" s="1"/>
  <c r="R63" i="5"/>
  <c r="AA63" i="9" s="1"/>
  <c r="R179" i="5"/>
  <c r="AA179" i="9" s="1"/>
  <c r="R193" i="5"/>
  <c r="AA193" i="9" s="1"/>
  <c r="R87" i="5"/>
  <c r="AA87" i="9" s="1"/>
  <c r="R158" i="5"/>
  <c r="AA158" i="9" s="1"/>
  <c r="R72" i="5"/>
  <c r="AA72" i="9" s="1"/>
  <c r="R247" i="5"/>
  <c r="AA247" i="9" s="1"/>
  <c r="R61" i="5"/>
  <c r="AA61" i="9" s="1"/>
  <c r="R213" i="5"/>
  <c r="AA213" i="9" s="1"/>
  <c r="R124" i="5"/>
  <c r="AA124" i="9" s="1"/>
  <c r="R89" i="5"/>
  <c r="AA89" i="9" s="1"/>
  <c r="R214" i="5"/>
  <c r="AA214" i="9" s="1"/>
  <c r="R190" i="5"/>
  <c r="AA190" i="9" s="1"/>
  <c r="R35" i="5"/>
  <c r="AA35" i="9" s="1"/>
  <c r="R74" i="5"/>
  <c r="AA74" i="9" s="1"/>
  <c r="R167" i="5"/>
  <c r="AA167" i="9" s="1"/>
  <c r="R114" i="5"/>
  <c r="AA114" i="9" s="1"/>
  <c r="R116" i="5"/>
  <c r="AA116" i="9" s="1"/>
  <c r="R128" i="5"/>
  <c r="AA128" i="9" s="1"/>
  <c r="R239" i="5"/>
  <c r="AA239" i="9" s="1"/>
  <c r="R181" i="5"/>
  <c r="AA181" i="9" s="1"/>
  <c r="R180" i="5"/>
  <c r="AA180" i="9" s="1"/>
  <c r="R194" i="5"/>
  <c r="AA194" i="9" s="1"/>
  <c r="R49" i="5"/>
  <c r="AA49" i="9" s="1"/>
  <c r="R244" i="5"/>
  <c r="AA244" i="9" s="1"/>
  <c r="R220" i="5"/>
  <c r="AA220" i="9" s="1"/>
  <c r="R157" i="5"/>
  <c r="AA157" i="9" s="1"/>
  <c r="R93" i="5"/>
  <c r="AA93" i="9" s="1"/>
  <c r="R41" i="5"/>
  <c r="AA41" i="9" s="1"/>
  <c r="R238" i="5"/>
  <c r="AA238" i="9" s="1"/>
  <c r="R252" i="5"/>
  <c r="AA252" i="9" s="1"/>
  <c r="R233" i="5"/>
  <c r="AA233" i="9" s="1"/>
  <c r="R228" i="5"/>
  <c r="AA228" i="9" s="1"/>
  <c r="R112" i="5"/>
  <c r="AA112" i="9" s="1"/>
  <c r="R212" i="5"/>
  <c r="AA212" i="9" s="1"/>
  <c r="R148" i="5"/>
  <c r="AA148" i="9" s="1"/>
  <c r="R66" i="5"/>
  <c r="AA66" i="9" s="1"/>
  <c r="R62" i="5"/>
  <c r="AA62" i="9" s="1"/>
  <c r="R104" i="5"/>
  <c r="AA104" i="9" s="1"/>
  <c r="R163" i="5"/>
  <c r="AA163" i="9" s="1"/>
  <c r="R206" i="5"/>
  <c r="AA206" i="9" s="1"/>
  <c r="R71" i="5"/>
  <c r="AA71" i="9" s="1"/>
  <c r="R33" i="5"/>
  <c r="AA33" i="9" s="1"/>
  <c r="R182" i="5"/>
  <c r="AA182" i="9" s="1"/>
  <c r="R176" i="5"/>
  <c r="AA176" i="9" s="1"/>
  <c r="R110" i="5"/>
  <c r="AA110" i="9" s="1"/>
  <c r="R85" i="5"/>
  <c r="AA85" i="9" s="1"/>
  <c r="R156" i="5"/>
  <c r="AA156" i="9" s="1"/>
  <c r="R165" i="5"/>
  <c r="AA165" i="9" s="1"/>
  <c r="R159" i="5"/>
  <c r="AA159" i="9" s="1"/>
  <c r="R135" i="5"/>
  <c r="AA135" i="9" s="1"/>
  <c r="R249" i="5"/>
  <c r="AA249" i="9" s="1"/>
  <c r="R141" i="5"/>
  <c r="AA141" i="9" s="1"/>
  <c r="R15" i="5"/>
  <c r="AA15" i="9" s="1"/>
  <c r="R64" i="5"/>
  <c r="AA64" i="9" s="1"/>
  <c r="R162" i="5"/>
  <c r="AA162" i="9" s="1"/>
  <c r="R28" i="5"/>
  <c r="AA28" i="9" s="1"/>
  <c r="R57" i="5"/>
  <c r="AA57" i="9" s="1"/>
  <c r="R149" i="5"/>
  <c r="AA149" i="9" s="1"/>
  <c r="R143" i="5"/>
  <c r="AA143" i="9" s="1"/>
  <c r="R56" i="5"/>
  <c r="AA56" i="9" s="1"/>
  <c r="R123" i="5"/>
  <c r="AA123" i="9" s="1"/>
  <c r="R132" i="5"/>
  <c r="AA132" i="9" s="1"/>
  <c r="R126" i="5"/>
  <c r="AA126" i="9" s="1"/>
  <c r="R108" i="5"/>
  <c r="AA108" i="9" s="1"/>
  <c r="R19" i="5"/>
  <c r="AA19" i="9" s="1"/>
  <c r="R185" i="5"/>
  <c r="AA185" i="9" s="1"/>
  <c r="R38" i="5"/>
  <c r="AA38" i="9" s="1"/>
  <c r="R142" i="5"/>
  <c r="AA142" i="9" s="1"/>
  <c r="R236" i="5"/>
  <c r="AA236" i="9" s="1"/>
  <c r="R211" i="5"/>
  <c r="AA211" i="9" s="1"/>
  <c r="R138" i="5"/>
  <c r="AA138" i="9" s="1"/>
  <c r="R59" i="5"/>
  <c r="AA59" i="9" s="1"/>
  <c r="R170" i="5"/>
  <c r="AA170" i="9" s="1"/>
  <c r="R48" i="5"/>
  <c r="AA48" i="9" s="1"/>
  <c r="R117" i="5"/>
  <c r="AA117" i="9" s="1"/>
  <c r="R100" i="5"/>
  <c r="AA100" i="9" s="1"/>
  <c r="R121" i="5"/>
  <c r="AA121" i="9" s="1"/>
  <c r="R145" i="5"/>
  <c r="AA145" i="9" s="1"/>
  <c r="R155" i="5"/>
  <c r="AA155" i="9" s="1"/>
  <c r="R207" i="5"/>
  <c r="AA207" i="9" s="1"/>
  <c r="R36" i="5"/>
  <c r="AA36" i="9" s="1"/>
  <c r="R120" i="5"/>
  <c r="AA120" i="9" s="1"/>
  <c r="R184" i="5"/>
  <c r="AA184" i="9" s="1"/>
  <c r="R178" i="5"/>
  <c r="AA178" i="9" s="1"/>
  <c r="R219" i="5"/>
  <c r="AA219" i="9" s="1"/>
  <c r="R227" i="5"/>
  <c r="AA227" i="9" s="1"/>
  <c r="R70" i="5"/>
  <c r="AA70" i="9" s="1"/>
  <c r="R160" i="5"/>
  <c r="AA160" i="9" s="1"/>
  <c r="R232" i="5"/>
  <c r="AA232" i="9" s="1"/>
  <c r="R84" i="5"/>
  <c r="AA84" i="9" s="1"/>
  <c r="R210" i="5"/>
  <c r="AA210" i="9" s="1"/>
  <c r="R200" i="5"/>
  <c r="AA200" i="9" s="1"/>
  <c r="R34" i="5"/>
  <c r="AA34" i="9" s="1"/>
  <c r="R60" i="5"/>
  <c r="AA60" i="9" s="1"/>
  <c r="R20" i="5"/>
  <c r="AA20" i="9" s="1"/>
  <c r="R245" i="5"/>
  <c r="AA245" i="9" s="1"/>
  <c r="R103" i="5"/>
  <c r="AA103" i="9" s="1"/>
  <c r="R177" i="5"/>
  <c r="AA177" i="9" s="1"/>
  <c r="R122" i="5"/>
  <c r="AA122" i="9" s="1"/>
  <c r="R186" i="5"/>
  <c r="AA186" i="9" s="1"/>
  <c r="R51" i="5"/>
  <c r="AA51" i="9" s="1"/>
  <c r="R144" i="5"/>
  <c r="AA144" i="9" s="1"/>
  <c r="R191" i="5"/>
  <c r="AA191" i="9" s="1"/>
  <c r="R76" i="5"/>
  <c r="AA76" i="9" s="1"/>
  <c r="R134" i="5"/>
  <c r="AA134" i="9" s="1"/>
  <c r="R14" i="5"/>
  <c r="AA14" i="9" s="1"/>
  <c r="R240" i="5"/>
  <c r="AA240" i="9" s="1"/>
  <c r="R94" i="5"/>
  <c r="AA94" i="9" s="1"/>
  <c r="R78" i="5"/>
  <c r="AA78" i="9" s="1"/>
  <c r="R201" i="5"/>
  <c r="AA201" i="9" s="1"/>
  <c r="R147" i="5"/>
  <c r="AA147" i="9" s="1"/>
  <c r="R42" i="5"/>
  <c r="AA42" i="9" s="1"/>
  <c r="R146" i="5"/>
  <c r="AA146" i="9" s="1"/>
  <c r="R151" i="5"/>
  <c r="AA151" i="9" s="1"/>
  <c r="R164" i="5"/>
  <c r="AA164" i="9" s="1"/>
  <c r="R106" i="5"/>
  <c r="AA106" i="9" s="1"/>
  <c r="R96" i="5"/>
  <c r="AA96" i="9" s="1"/>
  <c r="R237" i="5"/>
  <c r="AA237" i="9" s="1"/>
  <c r="R195" i="5"/>
  <c r="AA195" i="9" s="1"/>
  <c r="R208" i="5"/>
  <c r="AA208" i="9" s="1"/>
  <c r="R52" i="5"/>
  <c r="AA52" i="9" s="1"/>
  <c r="R187" i="5"/>
  <c r="AA187" i="9" s="1"/>
  <c r="R26" i="5"/>
  <c r="AA26" i="9" s="1"/>
  <c r="R161" i="5"/>
  <c r="AA161" i="9" s="1"/>
  <c r="R216" i="5"/>
  <c r="AA216" i="9" s="1"/>
  <c r="R17" i="5"/>
  <c r="AA17" i="9" s="1"/>
  <c r="R174" i="5"/>
  <c r="AA174" i="9" s="1"/>
  <c r="R127" i="5"/>
  <c r="AA127" i="9" s="1"/>
  <c r="R91" i="5"/>
  <c r="AA91" i="9" s="1"/>
  <c r="R223" i="5"/>
  <c r="AA223" i="9" s="1"/>
  <c r="R97" i="5"/>
  <c r="AA97" i="9" s="1"/>
  <c r="R22" i="5"/>
  <c r="AA22" i="9" s="1"/>
  <c r="R69" i="5"/>
  <c r="AA69" i="9" s="1"/>
  <c r="R79" i="5"/>
  <c r="AA79" i="9" s="1"/>
  <c r="R133" i="5"/>
  <c r="AA133" i="9" s="1"/>
  <c r="R65" i="5"/>
  <c r="AA65" i="9" s="1"/>
  <c r="R251" i="5"/>
  <c r="AA251" i="9" s="1"/>
  <c r="R102" i="5"/>
  <c r="AA102" i="9" s="1"/>
  <c r="R111" i="5"/>
  <c r="AA111" i="9" s="1"/>
  <c r="R183" i="5"/>
  <c r="AA183" i="9" s="1"/>
  <c r="R172" i="5"/>
  <c r="AA172" i="9" s="1"/>
  <c r="R115" i="5"/>
  <c r="AA115" i="9" s="1"/>
  <c r="R58" i="5"/>
  <c r="AA58" i="9" s="1"/>
  <c r="R73" i="5"/>
  <c r="AA73" i="9" s="1"/>
  <c r="R113" i="5"/>
  <c r="AA113" i="9" s="1"/>
  <c r="R50" i="5"/>
  <c r="AA50" i="9" s="1"/>
  <c r="R99" i="5"/>
  <c r="AA99" i="9" s="1"/>
  <c r="R29" i="5"/>
  <c r="AA29" i="9" s="1"/>
  <c r="R90" i="5"/>
  <c r="AA90" i="9" s="1"/>
  <c r="R169" i="5"/>
  <c r="AA169" i="9" s="1"/>
  <c r="R235" i="5"/>
  <c r="AA235" i="9" s="1"/>
  <c r="R81" i="5"/>
  <c r="AA81" i="9" s="1"/>
  <c r="R153" i="5"/>
  <c r="AA153" i="9" s="1"/>
  <c r="R16" i="5"/>
  <c r="AA16" i="9" s="1"/>
  <c r="R242" i="5"/>
  <c r="AA242" i="9" s="1"/>
  <c r="R140" i="5"/>
  <c r="AA140" i="9" s="1"/>
  <c r="R202" i="5"/>
  <c r="AA202" i="9" s="1"/>
  <c r="R32" i="5"/>
  <c r="AA32" i="9" s="1"/>
  <c r="R82" i="5"/>
  <c r="AA82" i="9" s="1"/>
  <c r="R80" i="5"/>
  <c r="AA80" i="9" s="1"/>
  <c r="R218" i="5"/>
  <c r="AA218" i="9" s="1"/>
  <c r="R27" i="5"/>
  <c r="AA27" i="9" s="1"/>
  <c r="R118" i="5"/>
  <c r="AA118" i="9" s="1"/>
  <c r="R95" i="5"/>
  <c r="AA95" i="9" s="1"/>
  <c r="R253" i="5"/>
  <c r="AA253" i="9" s="1"/>
  <c r="R86" i="5"/>
  <c r="AA86" i="9" s="1"/>
  <c r="R88" i="5"/>
  <c r="AA88" i="9" s="1"/>
  <c r="R196" i="5"/>
  <c r="AA196" i="9" s="1"/>
  <c r="R107" i="5"/>
  <c r="AA107" i="9" s="1"/>
  <c r="R152" i="5"/>
  <c r="AA152" i="9" s="1"/>
  <c r="R24" i="5"/>
  <c r="AA24" i="9" s="1"/>
  <c r="R67" i="5"/>
  <c r="AA67" i="9" s="1"/>
  <c r="R83" i="5"/>
  <c r="AA83" i="9" s="1"/>
  <c r="R168" i="5"/>
  <c r="AA168" i="9" s="1"/>
  <c r="R23" i="5"/>
  <c r="AA23" i="9" s="1"/>
  <c r="R47" i="5"/>
  <c r="AA47" i="9" s="1"/>
  <c r="R221" i="5"/>
  <c r="AA221" i="9" s="1"/>
  <c r="R224" i="5"/>
  <c r="AA224" i="9" s="1"/>
  <c r="R130" i="5"/>
  <c r="AA130" i="9" s="1"/>
  <c r="R44" i="5"/>
  <c r="AA44" i="9" s="1"/>
  <c r="R250" i="5"/>
  <c r="AA250" i="9" s="1"/>
  <c r="R53" i="5"/>
  <c r="AA53" i="9" s="1"/>
  <c r="R101" i="5"/>
  <c r="AA101" i="9" s="1"/>
  <c r="R25" i="5"/>
  <c r="AA25" i="9" s="1"/>
  <c r="R150" i="5"/>
  <c r="AA150" i="9" s="1"/>
  <c r="R18" i="5"/>
  <c r="AA18" i="9" s="1"/>
  <c r="R46" i="5"/>
  <c r="AA46" i="9" s="1"/>
  <c r="R31" i="5"/>
  <c r="AA31" i="9" s="1"/>
  <c r="AA40" i="9"/>
  <c r="AZ167" i="7"/>
  <c r="BA167" i="7" s="1"/>
  <c r="P167" i="7" s="1"/>
  <c r="AZ469" i="7"/>
  <c r="BA469" i="7" s="1"/>
  <c r="P469" i="7" s="1"/>
  <c r="AZ400" i="7"/>
  <c r="BA400" i="7" s="1"/>
  <c r="P400" i="7" s="1"/>
  <c r="AZ113" i="7"/>
  <c r="BA113" i="7" s="1"/>
  <c r="P113" i="7" s="1"/>
  <c r="AZ465" i="7"/>
  <c r="BA465" i="7" s="1"/>
  <c r="P465" i="7" s="1"/>
  <c r="AZ209" i="7"/>
  <c r="BA209" i="7" s="1"/>
  <c r="P209" i="7" s="1"/>
  <c r="AZ435" i="7"/>
  <c r="BA435" i="7" s="1"/>
  <c r="P435" i="7" s="1"/>
  <c r="G55" i="6"/>
  <c r="G54" i="6"/>
  <c r="H54" i="6" s="1"/>
  <c r="AZ314" i="7"/>
  <c r="BA314" i="7" s="1"/>
  <c r="P314" i="7" s="1"/>
  <c r="AZ394" i="7"/>
  <c r="BA394" i="7" s="1"/>
  <c r="P394" i="7" s="1"/>
  <c r="AZ204" i="7"/>
  <c r="BA204" i="7" s="1"/>
  <c r="P204" i="7" s="1"/>
  <c r="AZ428" i="7"/>
  <c r="BA428" i="7" s="1"/>
  <c r="P428" i="7" s="1"/>
  <c r="AA230" i="9"/>
  <c r="M9" i="8"/>
  <c r="AA205" i="9"/>
  <c r="M8" i="8"/>
  <c r="AA204" i="9"/>
  <c r="AA203" i="9"/>
  <c r="M6" i="8"/>
  <c r="AZ397" i="7"/>
  <c r="BA397" i="7" s="1"/>
  <c r="P397" i="7" s="1"/>
  <c r="AA254" i="9"/>
  <c r="AA255" i="9"/>
  <c r="D19" i="14"/>
  <c r="G19" i="14" s="1"/>
  <c r="W47" i="8"/>
  <c r="AZ110" i="7"/>
  <c r="BA110" i="7" s="1"/>
  <c r="P110" i="7" s="1"/>
  <c r="AZ352" i="7"/>
  <c r="BA352" i="7" s="1"/>
  <c r="P352" i="7" s="1"/>
  <c r="BC352" i="7" s="1"/>
  <c r="AZ232" i="7"/>
  <c r="BA232" i="7" s="1"/>
  <c r="P232" i="7" s="1"/>
  <c r="AZ111" i="7"/>
  <c r="BA111" i="7" s="1"/>
  <c r="P111" i="7" s="1"/>
  <c r="AZ207" i="7"/>
  <c r="BA207" i="7" s="1"/>
  <c r="P207" i="7" s="1"/>
  <c r="AZ112" i="7"/>
  <c r="BA112" i="7" s="1"/>
  <c r="P112" i="7" s="1"/>
  <c r="AZ197" i="7"/>
  <c r="BA197" i="7" s="1"/>
  <c r="P197" i="7" s="1"/>
  <c r="AZ231" i="7"/>
  <c r="BA231" i="7" s="1"/>
  <c r="P231" i="7" s="1"/>
  <c r="AZ206" i="7"/>
  <c r="BA206" i="7" s="1"/>
  <c r="P206" i="7" s="1"/>
  <c r="AZ198" i="7"/>
  <c r="BA198" i="7" s="1"/>
  <c r="P198" i="7" s="1"/>
  <c r="BC198" i="7" s="1"/>
  <c r="AZ482" i="7"/>
  <c r="BA482" i="7" s="1"/>
  <c r="P482" i="7" s="1"/>
  <c r="AZ208" i="7"/>
  <c r="BA208" i="7" s="1"/>
  <c r="P208" i="7" s="1"/>
  <c r="AZ214" i="7"/>
  <c r="BA214" i="7" s="1"/>
  <c r="P214" i="7" s="1"/>
  <c r="BC214" i="7" s="1"/>
  <c r="AZ213" i="7"/>
  <c r="BA213" i="7" s="1"/>
  <c r="P213" i="7" s="1"/>
  <c r="BB213" i="7" s="1"/>
  <c r="AZ437" i="7"/>
  <c r="BA437" i="7" s="1"/>
  <c r="P437" i="7" s="1"/>
  <c r="AZ212" i="7"/>
  <c r="BA212" i="7" s="1"/>
  <c r="P212" i="7" s="1"/>
  <c r="AZ391" i="7"/>
  <c r="BA391" i="7" s="1"/>
  <c r="P391" i="7" s="1"/>
  <c r="BC391" i="7" s="1"/>
  <c r="AZ205" i="7"/>
  <c r="BA205" i="7" s="1"/>
  <c r="P205" i="7" s="1"/>
  <c r="AZ478" i="7"/>
  <c r="BA478" i="7" s="1"/>
  <c r="P478" i="7" s="1"/>
  <c r="AZ390" i="7"/>
  <c r="BA390" i="7" s="1"/>
  <c r="P390" i="7" s="1"/>
  <c r="BC390" i="7" s="1"/>
  <c r="AZ169" i="7"/>
  <c r="BA169" i="7" s="1"/>
  <c r="P169" i="7" s="1"/>
  <c r="AZ480" i="7"/>
  <c r="BA480" i="7" s="1"/>
  <c r="P480" i="7" s="1"/>
  <c r="AZ170" i="7"/>
  <c r="BA170" i="7" s="1"/>
  <c r="P170" i="7" s="1"/>
  <c r="AZ481" i="7"/>
  <c r="BA481" i="7" s="1"/>
  <c r="P481" i="7" s="1"/>
  <c r="AZ168" i="7"/>
  <c r="BA168" i="7" s="1"/>
  <c r="P168" i="7" s="1"/>
  <c r="AZ479" i="7"/>
  <c r="BA479" i="7" s="1"/>
  <c r="P479" i="7" s="1"/>
  <c r="AZ43" i="7"/>
  <c r="BA43" i="7" s="1"/>
  <c r="P43" i="7" s="1"/>
  <c r="AZ483" i="7"/>
  <c r="BA483" i="7" s="1"/>
  <c r="P483" i="7" s="1"/>
  <c r="AZ42" i="7"/>
  <c r="BA42" i="7" s="1"/>
  <c r="P42" i="7" s="1"/>
  <c r="AZ171" i="7"/>
  <c r="BA171" i="7" s="1"/>
  <c r="P171" i="7" s="1"/>
  <c r="AZ399" i="7"/>
  <c r="BA399" i="7" s="1"/>
  <c r="P399" i="7" s="1"/>
  <c r="AZ84" i="7"/>
  <c r="BA84" i="7" s="1"/>
  <c r="P84" i="7" s="1"/>
  <c r="AZ398" i="7"/>
  <c r="BA398" i="7" s="1"/>
  <c r="P398" i="7" s="1"/>
  <c r="AZ83" i="7"/>
  <c r="BA83" i="7" s="1"/>
  <c r="P83" i="7" s="1"/>
  <c r="AZ429" i="7"/>
  <c r="BA429" i="7" s="1"/>
  <c r="P429" i="7" s="1"/>
  <c r="AZ82" i="7"/>
  <c r="BA82" i="7" s="1"/>
  <c r="P82" i="7" s="1"/>
  <c r="AZ407" i="7"/>
  <c r="BA407" i="7" s="1"/>
  <c r="P407" i="7" s="1"/>
  <c r="AZ57" i="7"/>
  <c r="BA57" i="7" s="1"/>
  <c r="P57" i="7" s="1"/>
  <c r="AZ94" i="7"/>
  <c r="BA94" i="7" s="1"/>
  <c r="P94" i="7" s="1"/>
  <c r="AZ40" i="7"/>
  <c r="BA40" i="7" s="1"/>
  <c r="P40" i="7" s="1"/>
  <c r="AZ95" i="7"/>
  <c r="BA95" i="7" s="1"/>
  <c r="P95" i="7" s="1"/>
  <c r="AZ41" i="7"/>
  <c r="BA41" i="7" s="1"/>
  <c r="P41" i="7" s="1"/>
  <c r="AZ93" i="7"/>
  <c r="BA93" i="7" s="1"/>
  <c r="P93" i="7" s="1"/>
  <c r="AZ39" i="7"/>
  <c r="BA39" i="7" s="1"/>
  <c r="P39" i="7" s="1"/>
  <c r="AZ264" i="7"/>
  <c r="BA264" i="7" s="1"/>
  <c r="P264" i="7" s="1"/>
  <c r="AZ464" i="7"/>
  <c r="BA464" i="7" s="1"/>
  <c r="P464" i="7" s="1"/>
  <c r="AZ434" i="7"/>
  <c r="BA434" i="7" s="1"/>
  <c r="P434" i="7" s="1"/>
  <c r="AZ470" i="7"/>
  <c r="BA470" i="7" s="1"/>
  <c r="P470" i="7" s="1"/>
  <c r="AZ431" i="7"/>
  <c r="BA431" i="7" s="1"/>
  <c r="P431" i="7" s="1"/>
  <c r="AZ262" i="7"/>
  <c r="BA262" i="7" s="1"/>
  <c r="P262" i="7" s="1"/>
  <c r="AZ432" i="7"/>
  <c r="BA432" i="7" s="1"/>
  <c r="P432" i="7" s="1"/>
  <c r="AZ263" i="7"/>
  <c r="BA263" i="7" s="1"/>
  <c r="P263" i="7" s="1"/>
  <c r="AZ430" i="7"/>
  <c r="BA430" i="7" s="1"/>
  <c r="P430" i="7" s="1"/>
  <c r="AZ261" i="7"/>
  <c r="BA261" i="7" s="1"/>
  <c r="P261" i="7" s="1"/>
  <c r="AZ86" i="7"/>
  <c r="BA86" i="7" s="1"/>
  <c r="P86" i="7" s="1"/>
  <c r="AZ433" i="7"/>
  <c r="BA433" i="7" s="1"/>
  <c r="P433" i="7" s="1"/>
  <c r="H47" i="6"/>
  <c r="X44" i="8"/>
  <c r="T44" i="8"/>
  <c r="W44" i="8"/>
  <c r="T43" i="8"/>
  <c r="W43" i="8"/>
  <c r="X43" i="8"/>
  <c r="T47" i="8"/>
  <c r="X47" i="8"/>
  <c r="T37" i="8"/>
  <c r="X37" i="8"/>
  <c r="V37" i="8"/>
  <c r="W37" i="8"/>
  <c r="BB22" i="7"/>
  <c r="BC22" i="7"/>
  <c r="H38" i="6"/>
  <c r="H201" i="6"/>
  <c r="H146" i="6"/>
  <c r="H96" i="6"/>
  <c r="H62" i="6"/>
  <c r="H206" i="6"/>
  <c r="H250" i="6"/>
  <c r="H53" i="6"/>
  <c r="H99" i="6"/>
  <c r="H10" i="6"/>
  <c r="H97" i="6"/>
  <c r="H79" i="6"/>
  <c r="H195" i="6"/>
  <c r="H141" i="6"/>
  <c r="H64" i="6"/>
  <c r="H119" i="6"/>
  <c r="H248" i="6"/>
  <c r="H67" i="6"/>
  <c r="H218" i="6"/>
  <c r="H187" i="6"/>
  <c r="H219" i="6"/>
  <c r="H227" i="6"/>
  <c r="H129" i="6"/>
  <c r="H166" i="6"/>
  <c r="H59" i="6"/>
  <c r="H52" i="6"/>
  <c r="H174" i="6"/>
  <c r="H60" i="6"/>
  <c r="H131" i="6"/>
  <c r="H226" i="6"/>
  <c r="H105" i="6"/>
  <c r="H207" i="6"/>
  <c r="H175" i="6"/>
  <c r="H90" i="6"/>
  <c r="H235" i="6"/>
  <c r="H153" i="6"/>
  <c r="H16" i="6"/>
  <c r="H71" i="6"/>
  <c r="H176" i="6"/>
  <c r="H136" i="6"/>
  <c r="H18" i="6"/>
  <c r="H31" i="6"/>
  <c r="H118" i="6"/>
  <c r="T29" i="8"/>
  <c r="X29" i="8"/>
  <c r="V29" i="8"/>
  <c r="W29" i="8"/>
  <c r="W31" i="8"/>
  <c r="V31" i="8"/>
  <c r="X31" i="8"/>
  <c r="T31" i="8"/>
  <c r="H188" i="6"/>
  <c r="H70" i="6"/>
  <c r="H160" i="6"/>
  <c r="H232" i="6"/>
  <c r="H84" i="6"/>
  <c r="H36" i="6"/>
  <c r="H243" i="6"/>
  <c r="H95" i="6"/>
  <c r="H253" i="6"/>
  <c r="H88" i="6"/>
  <c r="H28" i="6"/>
  <c r="H149" i="6"/>
  <c r="H225" i="6"/>
  <c r="T42" i="8"/>
  <c r="X42" i="8"/>
  <c r="V42" i="8"/>
  <c r="W42" i="8"/>
  <c r="W39" i="8"/>
  <c r="V39" i="8"/>
  <c r="X39" i="8"/>
  <c r="T39" i="8"/>
  <c r="H184" i="6"/>
  <c r="BB346" i="7"/>
  <c r="BC346" i="7"/>
  <c r="H179" i="6"/>
  <c r="H197" i="6"/>
  <c r="H244" i="6"/>
  <c r="H100" i="6"/>
  <c r="H137" i="6"/>
  <c r="H157" i="6"/>
  <c r="H20" i="6"/>
  <c r="H230" i="6"/>
  <c r="H245" i="6"/>
  <c r="H124" i="6"/>
  <c r="H89" i="6"/>
  <c r="H103" i="6"/>
  <c r="H247" i="6"/>
  <c r="H210" i="6"/>
  <c r="H61" i="6"/>
  <c r="H221" i="6"/>
  <c r="H204" i="6"/>
  <c r="H224" i="6"/>
  <c r="H130" i="6"/>
  <c r="H183" i="6"/>
  <c r="H172" i="6"/>
  <c r="H115" i="6"/>
  <c r="H58" i="6"/>
  <c r="H85" i="6"/>
  <c r="H189" i="6"/>
  <c r="H199" i="6"/>
  <c r="H192" i="6"/>
  <c r="H198" i="6"/>
  <c r="H194" i="6"/>
  <c r="H76" i="6"/>
  <c r="H49" i="6"/>
  <c r="H147" i="6"/>
  <c r="H151" i="6"/>
  <c r="H164" i="6"/>
  <c r="H66" i="6"/>
  <c r="H104" i="6"/>
  <c r="H25" i="6"/>
  <c r="H82" i="6"/>
  <c r="H29" i="6"/>
  <c r="T28" i="8"/>
  <c r="X28" i="8"/>
  <c r="W28" i="8"/>
  <c r="V28" i="8"/>
  <c r="H208" i="6"/>
  <c r="H19" i="6"/>
  <c r="H117" i="6"/>
  <c r="H121" i="6"/>
  <c r="H223" i="6"/>
  <c r="H133" i="6"/>
  <c r="H249" i="6"/>
  <c r="BC99" i="7"/>
  <c r="BB99" i="7"/>
  <c r="H241" i="6"/>
  <c r="H27" i="6"/>
  <c r="X40" i="8"/>
  <c r="V40" i="8"/>
  <c r="W40" i="8"/>
  <c r="T40" i="8"/>
  <c r="BC348" i="7"/>
  <c r="BB348" i="7"/>
  <c r="H178" i="6"/>
  <c r="H78" i="6"/>
  <c r="H236" i="6"/>
  <c r="H138" i="6"/>
  <c r="H45" i="6"/>
  <c r="W35" i="8"/>
  <c r="V35" i="8"/>
  <c r="X35" i="8"/>
  <c r="T35" i="8"/>
  <c r="BC19" i="7"/>
  <c r="BB19" i="7"/>
  <c r="BC287" i="7"/>
  <c r="BB287" i="7"/>
  <c r="H185" i="6"/>
  <c r="H14" i="6"/>
  <c r="H213" i="6"/>
  <c r="H17" i="6"/>
  <c r="H145" i="6"/>
  <c r="H155" i="6"/>
  <c r="H170" i="6"/>
  <c r="H169" i="6"/>
  <c r="H81" i="6"/>
  <c r="H33" i="6"/>
  <c r="H182" i="6"/>
  <c r="H110" i="6"/>
  <c r="H46" i="6"/>
  <c r="X46" i="8"/>
  <c r="T46" i="8"/>
  <c r="W46" i="8"/>
  <c r="V46" i="8"/>
  <c r="BB463" i="7"/>
  <c r="BC463" i="7"/>
  <c r="H63" i="6"/>
  <c r="H48" i="6"/>
  <c r="H161" i="6"/>
  <c r="H43" i="6"/>
  <c r="H217" i="6"/>
  <c r="H122" i="6"/>
  <c r="H87" i="6"/>
  <c r="H158" i="6"/>
  <c r="H72" i="6"/>
  <c r="H120" i="6"/>
  <c r="H86" i="6"/>
  <c r="H196" i="6"/>
  <c r="H162" i="6"/>
  <c r="H57" i="6"/>
  <c r="H143" i="6"/>
  <c r="H98" i="6"/>
  <c r="H231" i="6"/>
  <c r="H109" i="6"/>
  <c r="X30" i="8"/>
  <c r="T30" i="8"/>
  <c r="V30" i="8"/>
  <c r="W30" i="8"/>
  <c r="H190" i="6"/>
  <c r="BC299" i="7"/>
  <c r="BB299" i="7"/>
  <c r="H200" i="6"/>
  <c r="BB288" i="7"/>
  <c r="BC288" i="7"/>
  <c r="H34" i="6"/>
  <c r="H205" i="6"/>
  <c r="H240" i="6"/>
  <c r="H12" i="6"/>
  <c r="H74" i="6"/>
  <c r="H167" i="6"/>
  <c r="H114" i="6"/>
  <c r="H186" i="6"/>
  <c r="H116" i="6"/>
  <c r="H128" i="6"/>
  <c r="H51" i="6"/>
  <c r="H239" i="6"/>
  <c r="H214" i="6"/>
  <c r="H177" i="6"/>
  <c r="H246" i="6"/>
  <c r="H171" i="6"/>
  <c r="H8" i="6"/>
  <c r="H125" i="6"/>
  <c r="H92" i="6"/>
  <c r="H242" i="6"/>
  <c r="H140" i="6"/>
  <c r="H202" i="6"/>
  <c r="H32" i="6"/>
  <c r="H56" i="6"/>
  <c r="H156" i="6"/>
  <c r="H165" i="6"/>
  <c r="H159" i="6"/>
  <c r="H135" i="6"/>
  <c r="T45" i="8"/>
  <c r="X45" i="8"/>
  <c r="V45" i="8"/>
  <c r="W45" i="8"/>
  <c r="H191" i="6"/>
  <c r="BC123" i="7"/>
  <c r="BB123" i="7"/>
  <c r="BC20" i="7"/>
  <c r="BB20" i="7"/>
  <c r="H142" i="6"/>
  <c r="H42" i="6"/>
  <c r="H106" i="6"/>
  <c r="H148" i="6"/>
  <c r="H163" i="6"/>
  <c r="H44" i="6"/>
  <c r="H101" i="6"/>
  <c r="BC243" i="7"/>
  <c r="BB243" i="7"/>
  <c r="H50" i="6"/>
  <c r="H134" i="6"/>
  <c r="H35" i="6"/>
  <c r="H220" i="6"/>
  <c r="H37" i="6"/>
  <c r="H91" i="6"/>
  <c r="H22" i="6"/>
  <c r="H69" i="6"/>
  <c r="H237" i="6"/>
  <c r="H15" i="6"/>
  <c r="H254" i="6"/>
  <c r="H11" i="6"/>
  <c r="H80" i="6"/>
  <c r="H108" i="6"/>
  <c r="H26" i="6"/>
  <c r="H94" i="6"/>
  <c r="H211" i="6"/>
  <c r="H154" i="6"/>
  <c r="H21" i="6"/>
  <c r="T34" i="8"/>
  <c r="X34" i="8"/>
  <c r="W34" i="8"/>
  <c r="V34" i="8"/>
  <c r="H9" i="6"/>
  <c r="H193" i="6"/>
  <c r="H216" i="6"/>
  <c r="H127" i="6"/>
  <c r="H93" i="6"/>
  <c r="H41" i="6"/>
  <c r="H238" i="6"/>
  <c r="H252" i="6"/>
  <c r="H233" i="6"/>
  <c r="H228" i="6"/>
  <c r="H112" i="6"/>
  <c r="H212" i="6"/>
  <c r="H181" i="6"/>
  <c r="H144" i="6"/>
  <c r="H180" i="6"/>
  <c r="H139" i="6"/>
  <c r="H229" i="6"/>
  <c r="H68" i="6"/>
  <c r="H234" i="6"/>
  <c r="H40" i="6"/>
  <c r="BC248" i="7"/>
  <c r="BB248" i="7"/>
  <c r="H107" i="6"/>
  <c r="H152" i="6"/>
  <c r="H24" i="6"/>
  <c r="H73" i="6"/>
  <c r="H113" i="6"/>
  <c r="H123" i="6"/>
  <c r="H132" i="6"/>
  <c r="H126" i="6"/>
  <c r="T33" i="8"/>
  <c r="X33" i="8"/>
  <c r="V33" i="8"/>
  <c r="W33" i="8"/>
  <c r="X41" i="8"/>
  <c r="T41" i="8"/>
  <c r="W41" i="8"/>
  <c r="V41" i="8"/>
  <c r="X32" i="8"/>
  <c r="V32" i="8"/>
  <c r="W32" i="8"/>
  <c r="T32" i="8"/>
  <c r="H65" i="6"/>
  <c r="H251" i="6"/>
  <c r="H102" i="6"/>
  <c r="H111" i="6"/>
  <c r="H203" i="6"/>
  <c r="H222" i="6"/>
  <c r="H75" i="6"/>
  <c r="H215" i="6"/>
  <c r="H209" i="6"/>
  <c r="H30" i="6"/>
  <c r="BB244" i="7"/>
  <c r="BC244" i="7"/>
  <c r="H150" i="6"/>
  <c r="H83" i="6"/>
  <c r="H168" i="6"/>
  <c r="H23" i="6"/>
  <c r="BC11" i="7"/>
  <c r="BB11" i="7"/>
  <c r="V36" i="8"/>
  <c r="X36" i="8"/>
  <c r="T36" i="8"/>
  <c r="W36" i="8"/>
  <c r="X38" i="8"/>
  <c r="T38" i="8"/>
  <c r="W38" i="8"/>
  <c r="V38" i="8"/>
  <c r="O102" i="7"/>
  <c r="N102" i="7"/>
  <c r="M102" i="7"/>
  <c r="L102" i="7"/>
  <c r="K102" i="7"/>
  <c r="J102" i="7"/>
  <c r="I102" i="7"/>
  <c r="H102" i="7"/>
  <c r="G102" i="7"/>
  <c r="F102" i="7"/>
  <c r="BC102" i="7" s="1"/>
  <c r="E102" i="7"/>
  <c r="BB102" i="7" s="1"/>
  <c r="O101" i="7"/>
  <c r="N101" i="7"/>
  <c r="M101" i="7"/>
  <c r="L101" i="7"/>
  <c r="K101" i="7"/>
  <c r="J101" i="7"/>
  <c r="I101" i="7"/>
  <c r="H101" i="7"/>
  <c r="G101" i="7"/>
  <c r="F101" i="7"/>
  <c r="BC101" i="7" s="1"/>
  <c r="E101" i="7"/>
  <c r="BB101" i="7" s="1"/>
  <c r="O444" i="7"/>
  <c r="N444" i="7"/>
  <c r="M444" i="7"/>
  <c r="L444" i="7"/>
  <c r="K444" i="7"/>
  <c r="J444" i="7"/>
  <c r="I444" i="7"/>
  <c r="H444" i="7"/>
  <c r="G444" i="7"/>
  <c r="F444" i="7"/>
  <c r="BC444" i="7" s="1"/>
  <c r="E444" i="7"/>
  <c r="BB444" i="7" s="1"/>
  <c r="O289" i="7"/>
  <c r="N289" i="7"/>
  <c r="M289" i="7"/>
  <c r="L289" i="7"/>
  <c r="K289" i="7"/>
  <c r="J289" i="7"/>
  <c r="I289" i="7"/>
  <c r="H289" i="7"/>
  <c r="G289" i="7"/>
  <c r="F289" i="7"/>
  <c r="BC289" i="7" s="1"/>
  <c r="E289" i="7"/>
  <c r="BB289" i="7" s="1"/>
  <c r="O51" i="7"/>
  <c r="N51" i="7"/>
  <c r="M51" i="7"/>
  <c r="L51" i="7"/>
  <c r="K51" i="7"/>
  <c r="J51" i="7"/>
  <c r="I51" i="7"/>
  <c r="H51" i="7"/>
  <c r="G51" i="7"/>
  <c r="F51" i="7"/>
  <c r="BC51" i="7" s="1"/>
  <c r="E51" i="7"/>
  <c r="BB51" i="7" s="1"/>
  <c r="O473" i="7"/>
  <c r="N473" i="7"/>
  <c r="M473" i="7"/>
  <c r="L473" i="7"/>
  <c r="K473" i="7"/>
  <c r="J473" i="7"/>
  <c r="I473" i="7"/>
  <c r="H473" i="7"/>
  <c r="G473" i="7"/>
  <c r="F473" i="7"/>
  <c r="BC473" i="7" s="1"/>
  <c r="E473" i="7"/>
  <c r="BB473" i="7" s="1"/>
  <c r="O483" i="7"/>
  <c r="N483" i="7"/>
  <c r="M483" i="7"/>
  <c r="L483" i="7"/>
  <c r="K483" i="7"/>
  <c r="J483" i="7"/>
  <c r="I483" i="7"/>
  <c r="H483" i="7"/>
  <c r="G483" i="7"/>
  <c r="F483" i="7"/>
  <c r="E483" i="7"/>
  <c r="O482" i="7"/>
  <c r="N482" i="7"/>
  <c r="M482" i="7"/>
  <c r="L482" i="7"/>
  <c r="K482" i="7"/>
  <c r="J482" i="7"/>
  <c r="I482" i="7"/>
  <c r="H482" i="7"/>
  <c r="G482" i="7"/>
  <c r="F482" i="7"/>
  <c r="E482" i="7"/>
  <c r="O481" i="7"/>
  <c r="N481" i="7"/>
  <c r="M481" i="7"/>
  <c r="L481" i="7"/>
  <c r="K481" i="7"/>
  <c r="J481" i="7"/>
  <c r="I481" i="7"/>
  <c r="H481" i="7"/>
  <c r="G481" i="7"/>
  <c r="F481" i="7"/>
  <c r="E481" i="7"/>
  <c r="O480" i="7"/>
  <c r="N480" i="7"/>
  <c r="M480" i="7"/>
  <c r="L480" i="7"/>
  <c r="K480" i="7"/>
  <c r="J480" i="7"/>
  <c r="I480" i="7"/>
  <c r="H480" i="7"/>
  <c r="G480" i="7"/>
  <c r="F480" i="7"/>
  <c r="E480" i="7"/>
  <c r="O479" i="7"/>
  <c r="N479" i="7"/>
  <c r="M479" i="7"/>
  <c r="L479" i="7"/>
  <c r="K479" i="7"/>
  <c r="J479" i="7"/>
  <c r="I479" i="7"/>
  <c r="H479" i="7"/>
  <c r="G479" i="7"/>
  <c r="F479" i="7"/>
  <c r="E479" i="7"/>
  <c r="O478" i="7"/>
  <c r="N478" i="7"/>
  <c r="M478" i="7"/>
  <c r="L478" i="7"/>
  <c r="K478" i="7"/>
  <c r="J478" i="7"/>
  <c r="I478" i="7"/>
  <c r="H478" i="7"/>
  <c r="G478" i="7"/>
  <c r="F478" i="7"/>
  <c r="E478" i="7"/>
  <c r="O477" i="7"/>
  <c r="N477" i="7"/>
  <c r="M477" i="7"/>
  <c r="L477" i="7"/>
  <c r="K477" i="7"/>
  <c r="J477" i="7"/>
  <c r="I477" i="7"/>
  <c r="H477" i="7"/>
  <c r="G477" i="7"/>
  <c r="F477" i="7"/>
  <c r="BC477" i="7" s="1"/>
  <c r="E477" i="7"/>
  <c r="BB477" i="7" s="1"/>
  <c r="O476" i="7"/>
  <c r="N476" i="7"/>
  <c r="M476" i="7"/>
  <c r="L476" i="7"/>
  <c r="K476" i="7"/>
  <c r="J476" i="7"/>
  <c r="I476" i="7"/>
  <c r="H476" i="7"/>
  <c r="G476" i="7"/>
  <c r="F476" i="7"/>
  <c r="BC476" i="7" s="1"/>
  <c r="E476" i="7"/>
  <c r="BB476" i="7" s="1"/>
  <c r="O475" i="7"/>
  <c r="N475" i="7"/>
  <c r="M475" i="7"/>
  <c r="L475" i="7"/>
  <c r="K475" i="7"/>
  <c r="J475" i="7"/>
  <c r="I475" i="7"/>
  <c r="H475" i="7"/>
  <c r="G475" i="7"/>
  <c r="F475" i="7"/>
  <c r="BC475" i="7" s="1"/>
  <c r="E475" i="7"/>
  <c r="BB475" i="7" s="1"/>
  <c r="F474" i="7"/>
  <c r="BC474" i="7" s="1"/>
  <c r="E474" i="7"/>
  <c r="BB474" i="7" s="1"/>
  <c r="O474" i="7"/>
  <c r="N474" i="7"/>
  <c r="M474" i="7"/>
  <c r="L474" i="7"/>
  <c r="K474" i="7"/>
  <c r="J474" i="7"/>
  <c r="I474" i="7"/>
  <c r="H474" i="7"/>
  <c r="G474" i="7"/>
  <c r="H440" i="7"/>
  <c r="G440" i="7"/>
  <c r="F440" i="7"/>
  <c r="BC440" i="7" s="1"/>
  <c r="E440" i="7"/>
  <c r="BB440" i="7" s="1"/>
  <c r="H439" i="7"/>
  <c r="G439" i="7"/>
  <c r="F439" i="7"/>
  <c r="BC439" i="7" s="1"/>
  <c r="E439" i="7"/>
  <c r="BB439" i="7" s="1"/>
  <c r="H438" i="7"/>
  <c r="G438" i="7"/>
  <c r="F438" i="7"/>
  <c r="BC438" i="7" s="1"/>
  <c r="E438" i="7"/>
  <c r="BB438" i="7" s="1"/>
  <c r="O472" i="7"/>
  <c r="N472" i="7"/>
  <c r="M472" i="7"/>
  <c r="L472" i="7"/>
  <c r="K472" i="7"/>
  <c r="J472" i="7"/>
  <c r="I472" i="7"/>
  <c r="H472" i="7"/>
  <c r="G472" i="7"/>
  <c r="F472" i="7"/>
  <c r="BC472" i="7" s="1"/>
  <c r="E472" i="7"/>
  <c r="BB472" i="7" s="1"/>
  <c r="I471" i="7"/>
  <c r="H471" i="7"/>
  <c r="G471" i="7"/>
  <c r="F471" i="7"/>
  <c r="E471" i="7"/>
  <c r="I470" i="7"/>
  <c r="H470" i="7"/>
  <c r="G470" i="7"/>
  <c r="F470" i="7"/>
  <c r="E470" i="7"/>
  <c r="I469" i="7"/>
  <c r="H469" i="7"/>
  <c r="G469" i="7"/>
  <c r="F469" i="7"/>
  <c r="E469" i="7"/>
  <c r="I468" i="7"/>
  <c r="H468" i="7"/>
  <c r="G468" i="7"/>
  <c r="F468" i="7"/>
  <c r="BC468" i="7" s="1"/>
  <c r="E468" i="7"/>
  <c r="BB468" i="7" s="1"/>
  <c r="I467" i="7"/>
  <c r="H467" i="7"/>
  <c r="G467" i="7"/>
  <c r="F467" i="7"/>
  <c r="BC467" i="7" s="1"/>
  <c r="E467" i="7"/>
  <c r="BB467" i="7" s="1"/>
  <c r="I466" i="7"/>
  <c r="H466" i="7"/>
  <c r="G466" i="7"/>
  <c r="F466" i="7"/>
  <c r="BC466" i="7" s="1"/>
  <c r="E466" i="7"/>
  <c r="BB466" i="7" s="1"/>
  <c r="O465" i="7"/>
  <c r="N465" i="7"/>
  <c r="M465" i="7"/>
  <c r="L465" i="7"/>
  <c r="K465" i="7"/>
  <c r="J465" i="7"/>
  <c r="I465" i="7"/>
  <c r="H465" i="7"/>
  <c r="G465" i="7"/>
  <c r="F465" i="7"/>
  <c r="E465" i="7"/>
  <c r="O464" i="7"/>
  <c r="N464" i="7"/>
  <c r="M464" i="7"/>
  <c r="L464" i="7"/>
  <c r="K464" i="7"/>
  <c r="J464" i="7"/>
  <c r="I464" i="7"/>
  <c r="H464" i="7"/>
  <c r="G464" i="7"/>
  <c r="F464" i="7"/>
  <c r="E464" i="7"/>
  <c r="O462" i="7"/>
  <c r="N462" i="7"/>
  <c r="M462" i="7"/>
  <c r="L462" i="7"/>
  <c r="K462" i="7"/>
  <c r="J462" i="7"/>
  <c r="I462" i="7"/>
  <c r="H462" i="7"/>
  <c r="G462" i="7"/>
  <c r="F462" i="7"/>
  <c r="BC462" i="7" s="1"/>
  <c r="E462" i="7"/>
  <c r="BB462" i="7" s="1"/>
  <c r="O461" i="7"/>
  <c r="N461" i="7"/>
  <c r="M461" i="7"/>
  <c r="L461" i="7"/>
  <c r="K461" i="7"/>
  <c r="J461" i="7"/>
  <c r="I461" i="7"/>
  <c r="H461" i="7"/>
  <c r="G461" i="7"/>
  <c r="F461" i="7"/>
  <c r="BC461" i="7" s="1"/>
  <c r="E461" i="7"/>
  <c r="BB461" i="7" s="1"/>
  <c r="O460" i="7"/>
  <c r="N460" i="7"/>
  <c r="M460" i="7"/>
  <c r="L460" i="7"/>
  <c r="K460" i="7"/>
  <c r="J460" i="7"/>
  <c r="I460" i="7"/>
  <c r="H460" i="7"/>
  <c r="G460" i="7"/>
  <c r="F460" i="7"/>
  <c r="BC460" i="7" s="1"/>
  <c r="E460" i="7"/>
  <c r="BB460" i="7" s="1"/>
  <c r="O459" i="7"/>
  <c r="N459" i="7"/>
  <c r="M459" i="7"/>
  <c r="L459" i="7"/>
  <c r="K459" i="7"/>
  <c r="J459" i="7"/>
  <c r="I459" i="7"/>
  <c r="H459" i="7"/>
  <c r="G459" i="7"/>
  <c r="F459" i="7"/>
  <c r="BC459" i="7" s="1"/>
  <c r="E459" i="7"/>
  <c r="BB459" i="7" s="1"/>
  <c r="O458" i="7"/>
  <c r="N458" i="7"/>
  <c r="M458" i="7"/>
  <c r="L458" i="7"/>
  <c r="K458" i="7"/>
  <c r="J458" i="7"/>
  <c r="I458" i="7"/>
  <c r="H458" i="7"/>
  <c r="G458" i="7"/>
  <c r="F458" i="7"/>
  <c r="BC458" i="7" s="1"/>
  <c r="E458" i="7"/>
  <c r="BB458" i="7" s="1"/>
  <c r="O457" i="7"/>
  <c r="N457" i="7"/>
  <c r="M457" i="7"/>
  <c r="L457" i="7"/>
  <c r="K457" i="7"/>
  <c r="J457" i="7"/>
  <c r="I457" i="7"/>
  <c r="H457" i="7"/>
  <c r="G457" i="7"/>
  <c r="F457" i="7"/>
  <c r="BC457" i="7" s="1"/>
  <c r="E457" i="7"/>
  <c r="BB457" i="7" s="1"/>
  <c r="O456" i="7"/>
  <c r="N456" i="7"/>
  <c r="M456" i="7"/>
  <c r="L456" i="7"/>
  <c r="K456" i="7"/>
  <c r="J456" i="7"/>
  <c r="I456" i="7"/>
  <c r="H456" i="7"/>
  <c r="G456" i="7"/>
  <c r="F456" i="7"/>
  <c r="BC456" i="7" s="1"/>
  <c r="E456" i="7"/>
  <c r="BB456" i="7" s="1"/>
  <c r="O455" i="7"/>
  <c r="N455" i="7"/>
  <c r="M455" i="7"/>
  <c r="L455" i="7"/>
  <c r="K455" i="7"/>
  <c r="J455" i="7"/>
  <c r="I455" i="7"/>
  <c r="H455" i="7"/>
  <c r="G455" i="7"/>
  <c r="F455" i="7"/>
  <c r="BC455" i="7" s="1"/>
  <c r="E455" i="7"/>
  <c r="BB455" i="7" s="1"/>
  <c r="O454" i="7"/>
  <c r="N454" i="7"/>
  <c r="M454" i="7"/>
  <c r="L454" i="7"/>
  <c r="K454" i="7"/>
  <c r="J454" i="7"/>
  <c r="I454" i="7"/>
  <c r="H454" i="7"/>
  <c r="G454" i="7"/>
  <c r="F454" i="7"/>
  <c r="BC454" i="7" s="1"/>
  <c r="E454" i="7"/>
  <c r="BB454" i="7" s="1"/>
  <c r="O453" i="7"/>
  <c r="N453" i="7"/>
  <c r="M453" i="7"/>
  <c r="L453" i="7"/>
  <c r="K453" i="7"/>
  <c r="J453" i="7"/>
  <c r="I453" i="7"/>
  <c r="H453" i="7"/>
  <c r="G453" i="7"/>
  <c r="F453" i="7"/>
  <c r="BC453" i="7" s="1"/>
  <c r="E453" i="7"/>
  <c r="BB453" i="7" s="1"/>
  <c r="O452" i="7"/>
  <c r="N452" i="7"/>
  <c r="M452" i="7"/>
  <c r="L452" i="7"/>
  <c r="K452" i="7"/>
  <c r="J452" i="7"/>
  <c r="I452" i="7"/>
  <c r="H452" i="7"/>
  <c r="G452" i="7"/>
  <c r="F452" i="7"/>
  <c r="BC452" i="7" s="1"/>
  <c r="E452" i="7"/>
  <c r="BB452" i="7" s="1"/>
  <c r="O451" i="7"/>
  <c r="N451" i="7"/>
  <c r="M451" i="7"/>
  <c r="L451" i="7"/>
  <c r="K451" i="7"/>
  <c r="J451" i="7"/>
  <c r="I451" i="7"/>
  <c r="H451" i="7"/>
  <c r="G451" i="7"/>
  <c r="F451" i="7"/>
  <c r="BC451" i="7" s="1"/>
  <c r="E451" i="7"/>
  <c r="BB451" i="7" s="1"/>
  <c r="O450" i="7"/>
  <c r="N450" i="7"/>
  <c r="M450" i="7"/>
  <c r="L450" i="7"/>
  <c r="K450" i="7"/>
  <c r="J450" i="7"/>
  <c r="I450" i="7"/>
  <c r="H450" i="7"/>
  <c r="G450" i="7"/>
  <c r="F450" i="7"/>
  <c r="BC450" i="7" s="1"/>
  <c r="E450" i="7"/>
  <c r="BB450" i="7" s="1"/>
  <c r="O449" i="7"/>
  <c r="N449" i="7"/>
  <c r="M449" i="7"/>
  <c r="L449" i="7"/>
  <c r="K449" i="7"/>
  <c r="J449" i="7"/>
  <c r="I449" i="7"/>
  <c r="H449" i="7"/>
  <c r="G449" i="7"/>
  <c r="F449" i="7"/>
  <c r="E449" i="7"/>
  <c r="O448" i="7"/>
  <c r="N448" i="7"/>
  <c r="M448" i="7"/>
  <c r="L448" i="7"/>
  <c r="K448" i="7"/>
  <c r="J448" i="7"/>
  <c r="I448" i="7"/>
  <c r="H448" i="7"/>
  <c r="G448" i="7"/>
  <c r="F448" i="7"/>
  <c r="BC448" i="7" s="1"/>
  <c r="E448" i="7"/>
  <c r="BB448" i="7" s="1"/>
  <c r="O447" i="7"/>
  <c r="N447" i="7"/>
  <c r="M447" i="7"/>
  <c r="L447" i="7"/>
  <c r="K447" i="7"/>
  <c r="J447" i="7"/>
  <c r="I447" i="7"/>
  <c r="H447" i="7"/>
  <c r="G447" i="7"/>
  <c r="F447" i="7"/>
  <c r="E447" i="7"/>
  <c r="I446" i="7"/>
  <c r="H446" i="7"/>
  <c r="G446" i="7"/>
  <c r="F446" i="7"/>
  <c r="BC446" i="7" s="1"/>
  <c r="E446" i="7"/>
  <c r="BB446" i="7" s="1"/>
  <c r="O445" i="7"/>
  <c r="N445" i="7"/>
  <c r="M445" i="7"/>
  <c r="L445" i="7"/>
  <c r="K445" i="7"/>
  <c r="J445" i="7"/>
  <c r="I445" i="7"/>
  <c r="H445" i="7"/>
  <c r="G445" i="7"/>
  <c r="F445" i="7"/>
  <c r="BC445" i="7" s="1"/>
  <c r="E445" i="7"/>
  <c r="BB445" i="7" s="1"/>
  <c r="O443" i="7"/>
  <c r="N443" i="7"/>
  <c r="M443" i="7"/>
  <c r="L443" i="7"/>
  <c r="K443" i="7"/>
  <c r="J443" i="7"/>
  <c r="I443" i="7"/>
  <c r="H443" i="7"/>
  <c r="G443" i="7"/>
  <c r="F443" i="7"/>
  <c r="BC443" i="7" s="1"/>
  <c r="E443" i="7"/>
  <c r="BB443" i="7" s="1"/>
  <c r="O442" i="7"/>
  <c r="N442" i="7"/>
  <c r="M442" i="7"/>
  <c r="L442" i="7"/>
  <c r="K442" i="7"/>
  <c r="J442" i="7"/>
  <c r="I442" i="7"/>
  <c r="H442" i="7"/>
  <c r="G442" i="7"/>
  <c r="F442" i="7"/>
  <c r="BC442" i="7" s="1"/>
  <c r="E442" i="7"/>
  <c r="BB442" i="7" s="1"/>
  <c r="O441" i="7"/>
  <c r="N441" i="7"/>
  <c r="M441" i="7"/>
  <c r="L441" i="7"/>
  <c r="K441" i="7"/>
  <c r="J441" i="7"/>
  <c r="I441" i="7"/>
  <c r="H441" i="7"/>
  <c r="G441" i="7"/>
  <c r="F441" i="7"/>
  <c r="BC441" i="7" s="1"/>
  <c r="E441" i="7"/>
  <c r="BB441" i="7" s="1"/>
  <c r="O437" i="7"/>
  <c r="N437" i="7"/>
  <c r="M437" i="7"/>
  <c r="L437" i="7"/>
  <c r="K437" i="7"/>
  <c r="J437" i="7"/>
  <c r="I437" i="7"/>
  <c r="H437" i="7"/>
  <c r="G437" i="7"/>
  <c r="F437" i="7"/>
  <c r="E437" i="7"/>
  <c r="O436" i="7"/>
  <c r="N436" i="7"/>
  <c r="M436" i="7"/>
  <c r="L436" i="7"/>
  <c r="K436" i="7"/>
  <c r="J436" i="7"/>
  <c r="I436" i="7"/>
  <c r="H436" i="7"/>
  <c r="G436" i="7"/>
  <c r="F436" i="7"/>
  <c r="E436" i="7"/>
  <c r="O435" i="7"/>
  <c r="N435" i="7"/>
  <c r="M435" i="7"/>
  <c r="L435" i="7"/>
  <c r="K435" i="7"/>
  <c r="J435" i="7"/>
  <c r="I435" i="7"/>
  <c r="H435" i="7"/>
  <c r="G435" i="7"/>
  <c r="F435" i="7"/>
  <c r="E435" i="7"/>
  <c r="O434" i="7"/>
  <c r="N434" i="7"/>
  <c r="M434" i="7"/>
  <c r="L434" i="7"/>
  <c r="K434" i="7"/>
  <c r="J434" i="7"/>
  <c r="I434" i="7"/>
  <c r="H434" i="7"/>
  <c r="G434" i="7"/>
  <c r="F434" i="7"/>
  <c r="E434" i="7"/>
  <c r="O433" i="7"/>
  <c r="N433" i="7"/>
  <c r="M433" i="7"/>
  <c r="L433" i="7"/>
  <c r="K433" i="7"/>
  <c r="J433" i="7"/>
  <c r="I433" i="7"/>
  <c r="H433" i="7"/>
  <c r="G433" i="7"/>
  <c r="F433" i="7"/>
  <c r="E433" i="7"/>
  <c r="O432" i="7"/>
  <c r="N432" i="7"/>
  <c r="M432" i="7"/>
  <c r="L432" i="7"/>
  <c r="K432" i="7"/>
  <c r="J432" i="7"/>
  <c r="I432" i="7"/>
  <c r="H432" i="7"/>
  <c r="G432" i="7"/>
  <c r="F432" i="7"/>
  <c r="E432" i="7"/>
  <c r="O431" i="7"/>
  <c r="N431" i="7"/>
  <c r="M431" i="7"/>
  <c r="L431" i="7"/>
  <c r="K431" i="7"/>
  <c r="J431" i="7"/>
  <c r="I431" i="7"/>
  <c r="H431" i="7"/>
  <c r="G431" i="7"/>
  <c r="F431" i="7"/>
  <c r="E431" i="7"/>
  <c r="O430" i="7"/>
  <c r="N430" i="7"/>
  <c r="M430" i="7"/>
  <c r="L430" i="7"/>
  <c r="K430" i="7"/>
  <c r="J430" i="7"/>
  <c r="I430" i="7"/>
  <c r="H430" i="7"/>
  <c r="G430" i="7"/>
  <c r="F430" i="7"/>
  <c r="E430" i="7"/>
  <c r="O429" i="7"/>
  <c r="N429" i="7"/>
  <c r="M429" i="7"/>
  <c r="L429" i="7"/>
  <c r="K429" i="7"/>
  <c r="J429" i="7"/>
  <c r="I429" i="7"/>
  <c r="H429" i="7"/>
  <c r="G429" i="7"/>
  <c r="F429" i="7"/>
  <c r="E429" i="7"/>
  <c r="O428" i="7"/>
  <c r="N428" i="7"/>
  <c r="M428" i="7"/>
  <c r="L428" i="7"/>
  <c r="K428" i="7"/>
  <c r="J428" i="7"/>
  <c r="I428" i="7"/>
  <c r="H428" i="7"/>
  <c r="G428" i="7"/>
  <c r="F428" i="7"/>
  <c r="E428" i="7"/>
  <c r="O427" i="7"/>
  <c r="N427" i="7"/>
  <c r="M427" i="7"/>
  <c r="L427" i="7"/>
  <c r="K427" i="7"/>
  <c r="J427" i="7"/>
  <c r="I427" i="7"/>
  <c r="H427" i="7"/>
  <c r="G427" i="7"/>
  <c r="F427" i="7"/>
  <c r="BC427" i="7" s="1"/>
  <c r="E427" i="7"/>
  <c r="BB427" i="7" s="1"/>
  <c r="O426" i="7"/>
  <c r="N426" i="7"/>
  <c r="M426" i="7"/>
  <c r="L426" i="7"/>
  <c r="K426" i="7"/>
  <c r="J426" i="7"/>
  <c r="I426" i="7"/>
  <c r="H426" i="7"/>
  <c r="G426" i="7"/>
  <c r="F426" i="7"/>
  <c r="BC426" i="7" s="1"/>
  <c r="E426" i="7"/>
  <c r="BB426" i="7" s="1"/>
  <c r="O425" i="7"/>
  <c r="N425" i="7"/>
  <c r="M425" i="7"/>
  <c r="L425" i="7"/>
  <c r="K425" i="7"/>
  <c r="J425" i="7"/>
  <c r="I425" i="7"/>
  <c r="H425" i="7"/>
  <c r="G425" i="7"/>
  <c r="F425" i="7"/>
  <c r="BC425" i="7" s="1"/>
  <c r="E425" i="7"/>
  <c r="BB425" i="7" s="1"/>
  <c r="O424" i="7"/>
  <c r="N424" i="7"/>
  <c r="M424" i="7"/>
  <c r="L424" i="7"/>
  <c r="K424" i="7"/>
  <c r="J424" i="7"/>
  <c r="I424" i="7"/>
  <c r="H424" i="7"/>
  <c r="G424" i="7"/>
  <c r="F424" i="7"/>
  <c r="BC424" i="7" s="1"/>
  <c r="E424" i="7"/>
  <c r="BB424" i="7" s="1"/>
  <c r="O423" i="7"/>
  <c r="N423" i="7"/>
  <c r="M423" i="7"/>
  <c r="L423" i="7"/>
  <c r="K423" i="7"/>
  <c r="J423" i="7"/>
  <c r="I423" i="7"/>
  <c r="H423" i="7"/>
  <c r="G423" i="7"/>
  <c r="F423" i="7"/>
  <c r="BC423" i="7" s="1"/>
  <c r="E423" i="7"/>
  <c r="BB423" i="7" s="1"/>
  <c r="O422" i="7"/>
  <c r="N422" i="7"/>
  <c r="M422" i="7"/>
  <c r="L422" i="7"/>
  <c r="K422" i="7"/>
  <c r="J422" i="7"/>
  <c r="I422" i="7"/>
  <c r="H422" i="7"/>
  <c r="G422" i="7"/>
  <c r="F422" i="7"/>
  <c r="BC422" i="7" s="1"/>
  <c r="E422" i="7"/>
  <c r="BB422" i="7" s="1"/>
  <c r="O421" i="7"/>
  <c r="N421" i="7"/>
  <c r="M421" i="7"/>
  <c r="L421" i="7"/>
  <c r="K421" i="7"/>
  <c r="J421" i="7"/>
  <c r="I421" i="7"/>
  <c r="H421" i="7"/>
  <c r="G421" i="7"/>
  <c r="F421" i="7"/>
  <c r="BC421" i="7" s="1"/>
  <c r="E421" i="7"/>
  <c r="BB421" i="7" s="1"/>
  <c r="O420" i="7"/>
  <c r="N420" i="7"/>
  <c r="M420" i="7"/>
  <c r="L420" i="7"/>
  <c r="K420" i="7"/>
  <c r="J420" i="7"/>
  <c r="I420" i="7"/>
  <c r="H420" i="7"/>
  <c r="G420" i="7"/>
  <c r="F420" i="7"/>
  <c r="BC420" i="7" s="1"/>
  <c r="E420" i="7"/>
  <c r="BB420" i="7" s="1"/>
  <c r="O419" i="7"/>
  <c r="N419" i="7"/>
  <c r="M419" i="7"/>
  <c r="L419" i="7"/>
  <c r="K419" i="7"/>
  <c r="J419" i="7"/>
  <c r="I419" i="7"/>
  <c r="H419" i="7"/>
  <c r="G419" i="7"/>
  <c r="F419" i="7"/>
  <c r="BC419" i="7" s="1"/>
  <c r="E419" i="7"/>
  <c r="BB419" i="7" s="1"/>
  <c r="O418" i="7"/>
  <c r="N418" i="7"/>
  <c r="M418" i="7"/>
  <c r="L418" i="7"/>
  <c r="K418" i="7"/>
  <c r="J418" i="7"/>
  <c r="I418" i="7"/>
  <c r="H418" i="7"/>
  <c r="G418" i="7"/>
  <c r="F418" i="7"/>
  <c r="BC418" i="7" s="1"/>
  <c r="E418" i="7"/>
  <c r="BB418" i="7" s="1"/>
  <c r="O417" i="7"/>
  <c r="N417" i="7"/>
  <c r="M417" i="7"/>
  <c r="L417" i="7"/>
  <c r="K417" i="7"/>
  <c r="J417" i="7"/>
  <c r="I417" i="7"/>
  <c r="H417" i="7"/>
  <c r="G417" i="7"/>
  <c r="F417" i="7"/>
  <c r="BC417" i="7" s="1"/>
  <c r="E417" i="7"/>
  <c r="BB417" i="7" s="1"/>
  <c r="O416" i="7"/>
  <c r="N416" i="7"/>
  <c r="M416" i="7"/>
  <c r="L416" i="7"/>
  <c r="K416" i="7"/>
  <c r="J416" i="7"/>
  <c r="I416" i="7"/>
  <c r="H416" i="7"/>
  <c r="G416" i="7"/>
  <c r="F416" i="7"/>
  <c r="BC416" i="7" s="1"/>
  <c r="E416" i="7"/>
  <c r="BB416" i="7" s="1"/>
  <c r="O415" i="7"/>
  <c r="N415" i="7"/>
  <c r="M415" i="7"/>
  <c r="L415" i="7"/>
  <c r="K415" i="7"/>
  <c r="J415" i="7"/>
  <c r="I415" i="7"/>
  <c r="H415" i="7"/>
  <c r="G415" i="7"/>
  <c r="F415" i="7"/>
  <c r="BC415" i="7" s="1"/>
  <c r="E415" i="7"/>
  <c r="BB415" i="7" s="1"/>
  <c r="O414" i="7"/>
  <c r="N414" i="7"/>
  <c r="M414" i="7"/>
  <c r="L414" i="7"/>
  <c r="K414" i="7"/>
  <c r="J414" i="7"/>
  <c r="I414" i="7"/>
  <c r="H414" i="7"/>
  <c r="G414" i="7"/>
  <c r="F414" i="7"/>
  <c r="BC414" i="7" s="1"/>
  <c r="E414" i="7"/>
  <c r="BB414" i="7" s="1"/>
  <c r="O413" i="7"/>
  <c r="N413" i="7"/>
  <c r="M413" i="7"/>
  <c r="L413" i="7"/>
  <c r="K413" i="7"/>
  <c r="J413" i="7"/>
  <c r="I413" i="7"/>
  <c r="H413" i="7"/>
  <c r="G413" i="7"/>
  <c r="F413" i="7"/>
  <c r="BC413" i="7" s="1"/>
  <c r="E413" i="7"/>
  <c r="BB413" i="7" s="1"/>
  <c r="O412" i="7"/>
  <c r="N412" i="7"/>
  <c r="M412" i="7"/>
  <c r="L412" i="7"/>
  <c r="K412" i="7"/>
  <c r="J412" i="7"/>
  <c r="I412" i="7"/>
  <c r="H412" i="7"/>
  <c r="G412" i="7"/>
  <c r="F412" i="7"/>
  <c r="BC412" i="7" s="1"/>
  <c r="E412" i="7"/>
  <c r="BB412" i="7" s="1"/>
  <c r="O411" i="7"/>
  <c r="N411" i="7"/>
  <c r="M411" i="7"/>
  <c r="L411" i="7"/>
  <c r="K411" i="7"/>
  <c r="J411" i="7"/>
  <c r="I411" i="7"/>
  <c r="H411" i="7"/>
  <c r="G411" i="7"/>
  <c r="F411" i="7"/>
  <c r="BC411" i="7" s="1"/>
  <c r="E411" i="7"/>
  <c r="BB411" i="7" s="1"/>
  <c r="O410" i="7"/>
  <c r="N410" i="7"/>
  <c r="M410" i="7"/>
  <c r="L410" i="7"/>
  <c r="K410" i="7"/>
  <c r="J410" i="7"/>
  <c r="I410" i="7"/>
  <c r="H410" i="7"/>
  <c r="G410" i="7"/>
  <c r="F410" i="7"/>
  <c r="BC410" i="7" s="1"/>
  <c r="E410" i="7"/>
  <c r="BB410" i="7" s="1"/>
  <c r="O409" i="7"/>
  <c r="N409" i="7"/>
  <c r="M409" i="7"/>
  <c r="L409" i="7"/>
  <c r="K409" i="7"/>
  <c r="J409" i="7"/>
  <c r="I409" i="7"/>
  <c r="H409" i="7"/>
  <c r="G409" i="7"/>
  <c r="F409" i="7"/>
  <c r="BC409" i="7" s="1"/>
  <c r="E409" i="7"/>
  <c r="BB409" i="7" s="1"/>
  <c r="O408" i="7"/>
  <c r="N408" i="7"/>
  <c r="M408" i="7"/>
  <c r="L408" i="7"/>
  <c r="K408" i="7"/>
  <c r="J408" i="7"/>
  <c r="I408" i="7"/>
  <c r="H408" i="7"/>
  <c r="G408" i="7"/>
  <c r="F408" i="7"/>
  <c r="E408" i="7"/>
  <c r="O407" i="7"/>
  <c r="N407" i="7"/>
  <c r="M407" i="7"/>
  <c r="L407" i="7"/>
  <c r="K407" i="7"/>
  <c r="J407" i="7"/>
  <c r="I407" i="7"/>
  <c r="H407" i="7"/>
  <c r="G407" i="7"/>
  <c r="F407" i="7"/>
  <c r="E407" i="7"/>
  <c r="O406" i="7"/>
  <c r="N406" i="7"/>
  <c r="M406" i="7"/>
  <c r="L406" i="7"/>
  <c r="K406" i="7"/>
  <c r="J406" i="7"/>
  <c r="I406" i="7"/>
  <c r="H406" i="7"/>
  <c r="G406" i="7"/>
  <c r="F406" i="7"/>
  <c r="BC406" i="7" s="1"/>
  <c r="E406" i="7"/>
  <c r="BB406" i="7" s="1"/>
  <c r="O405" i="7"/>
  <c r="N405" i="7"/>
  <c r="M405" i="7"/>
  <c r="L405" i="7"/>
  <c r="K405" i="7"/>
  <c r="J405" i="7"/>
  <c r="I405" i="7"/>
  <c r="H405" i="7"/>
  <c r="G405" i="7"/>
  <c r="F405" i="7"/>
  <c r="BC405" i="7" s="1"/>
  <c r="E405" i="7"/>
  <c r="BB405" i="7" s="1"/>
  <c r="I404" i="7"/>
  <c r="H404" i="7"/>
  <c r="G404" i="7"/>
  <c r="F404" i="7"/>
  <c r="BC404" i="7" s="1"/>
  <c r="E404" i="7"/>
  <c r="BB404" i="7" s="1"/>
  <c r="O403" i="7"/>
  <c r="N403" i="7"/>
  <c r="M403" i="7"/>
  <c r="L403" i="7"/>
  <c r="K403" i="7"/>
  <c r="J403" i="7"/>
  <c r="I403" i="7"/>
  <c r="H403" i="7"/>
  <c r="G403" i="7"/>
  <c r="F403" i="7"/>
  <c r="BC403" i="7" s="1"/>
  <c r="E403" i="7"/>
  <c r="BB403" i="7" s="1"/>
  <c r="O402" i="7"/>
  <c r="N402" i="7"/>
  <c r="M402" i="7"/>
  <c r="L402" i="7"/>
  <c r="K402" i="7"/>
  <c r="J402" i="7"/>
  <c r="I402" i="7"/>
  <c r="H402" i="7"/>
  <c r="G402" i="7"/>
  <c r="F402" i="7"/>
  <c r="BC402" i="7" s="1"/>
  <c r="E402" i="7"/>
  <c r="BB402" i="7" s="1"/>
  <c r="O401" i="7"/>
  <c r="N401" i="7"/>
  <c r="M401" i="7"/>
  <c r="L401" i="7"/>
  <c r="K401" i="7"/>
  <c r="J401" i="7"/>
  <c r="I401" i="7"/>
  <c r="H401" i="7"/>
  <c r="G401" i="7"/>
  <c r="F401" i="7"/>
  <c r="BC401" i="7" s="1"/>
  <c r="E401" i="7"/>
  <c r="BB401" i="7" s="1"/>
  <c r="O400" i="7"/>
  <c r="N400" i="7"/>
  <c r="M400" i="7"/>
  <c r="L400" i="7"/>
  <c r="K400" i="7"/>
  <c r="J400" i="7"/>
  <c r="I400" i="7"/>
  <c r="H400" i="7"/>
  <c r="G400" i="7"/>
  <c r="F400" i="7"/>
  <c r="E400" i="7"/>
  <c r="O399" i="7"/>
  <c r="N399" i="7"/>
  <c r="M399" i="7"/>
  <c r="L399" i="7"/>
  <c r="K399" i="7"/>
  <c r="J399" i="7"/>
  <c r="I399" i="7"/>
  <c r="H399" i="7"/>
  <c r="G399" i="7"/>
  <c r="F399" i="7"/>
  <c r="E399" i="7"/>
  <c r="O398" i="7"/>
  <c r="N398" i="7"/>
  <c r="M398" i="7"/>
  <c r="L398" i="7"/>
  <c r="K398" i="7"/>
  <c r="J398" i="7"/>
  <c r="I398" i="7"/>
  <c r="H398" i="7"/>
  <c r="G398" i="7"/>
  <c r="F398" i="7"/>
  <c r="E398" i="7"/>
  <c r="O397" i="7"/>
  <c r="N397" i="7"/>
  <c r="M397" i="7"/>
  <c r="L397" i="7"/>
  <c r="K397" i="7"/>
  <c r="J397" i="7"/>
  <c r="I397" i="7"/>
  <c r="H397" i="7"/>
  <c r="G397" i="7"/>
  <c r="F397" i="7"/>
  <c r="E397" i="7"/>
  <c r="O396" i="7"/>
  <c r="N396" i="7"/>
  <c r="M396" i="7"/>
  <c r="L396" i="7"/>
  <c r="K396" i="7"/>
  <c r="J396" i="7"/>
  <c r="I396" i="7"/>
  <c r="H396" i="7"/>
  <c r="G396" i="7"/>
  <c r="F396" i="7"/>
  <c r="BC396" i="7" s="1"/>
  <c r="E396" i="7"/>
  <c r="BB396" i="7" s="1"/>
  <c r="O395" i="7"/>
  <c r="N395" i="7"/>
  <c r="M395" i="7"/>
  <c r="L395" i="7"/>
  <c r="K395" i="7"/>
  <c r="J395" i="7"/>
  <c r="I395" i="7"/>
  <c r="H395" i="7"/>
  <c r="G395" i="7"/>
  <c r="F395" i="7"/>
  <c r="BC395" i="7" s="1"/>
  <c r="E395" i="7"/>
  <c r="BB395" i="7" s="1"/>
  <c r="O394" i="7"/>
  <c r="N394" i="7"/>
  <c r="M394" i="7"/>
  <c r="L394" i="7"/>
  <c r="K394" i="7"/>
  <c r="J394" i="7"/>
  <c r="I394" i="7"/>
  <c r="H394" i="7"/>
  <c r="G394" i="7"/>
  <c r="F394" i="7"/>
  <c r="E394" i="7"/>
  <c r="O393" i="7"/>
  <c r="N393" i="7"/>
  <c r="M393" i="7"/>
  <c r="L393" i="7"/>
  <c r="K393" i="7"/>
  <c r="J393" i="7"/>
  <c r="I393" i="7"/>
  <c r="H393" i="7"/>
  <c r="G393" i="7"/>
  <c r="F393" i="7"/>
  <c r="BC393" i="7" s="1"/>
  <c r="E393" i="7"/>
  <c r="BB393" i="7" s="1"/>
  <c r="I392" i="7"/>
  <c r="H392" i="7"/>
  <c r="G392" i="7"/>
  <c r="F392" i="7"/>
  <c r="BC392" i="7" s="1"/>
  <c r="E392" i="7"/>
  <c r="BB392" i="7" s="1"/>
  <c r="O388" i="7"/>
  <c r="N388" i="7"/>
  <c r="M388" i="7"/>
  <c r="L388" i="7"/>
  <c r="K388" i="7"/>
  <c r="J388" i="7"/>
  <c r="I388" i="7"/>
  <c r="H388" i="7"/>
  <c r="G388" i="7"/>
  <c r="F388" i="7"/>
  <c r="BC388" i="7" s="1"/>
  <c r="E388" i="7"/>
  <c r="BB388" i="7" s="1"/>
  <c r="O387" i="7"/>
  <c r="N387" i="7"/>
  <c r="M387" i="7"/>
  <c r="L387" i="7"/>
  <c r="K387" i="7"/>
  <c r="J387" i="7"/>
  <c r="I387" i="7"/>
  <c r="H387" i="7"/>
  <c r="G387" i="7"/>
  <c r="F387" i="7"/>
  <c r="BC387" i="7" s="1"/>
  <c r="E387" i="7"/>
  <c r="BB387" i="7" s="1"/>
  <c r="O386" i="7"/>
  <c r="N386" i="7"/>
  <c r="M386" i="7"/>
  <c r="L386" i="7"/>
  <c r="K386" i="7"/>
  <c r="J386" i="7"/>
  <c r="I386" i="7"/>
  <c r="H386" i="7"/>
  <c r="G386" i="7"/>
  <c r="F386" i="7"/>
  <c r="BC386" i="7" s="1"/>
  <c r="E386" i="7"/>
  <c r="BB386" i="7" s="1"/>
  <c r="O385" i="7"/>
  <c r="N385" i="7"/>
  <c r="M385" i="7"/>
  <c r="L385" i="7"/>
  <c r="K385" i="7"/>
  <c r="J385" i="7"/>
  <c r="I385" i="7"/>
  <c r="H385" i="7"/>
  <c r="G385" i="7"/>
  <c r="F385" i="7"/>
  <c r="BC385" i="7" s="1"/>
  <c r="E385" i="7"/>
  <c r="BB385" i="7" s="1"/>
  <c r="O384" i="7"/>
  <c r="N384" i="7"/>
  <c r="M384" i="7"/>
  <c r="L384" i="7"/>
  <c r="K384" i="7"/>
  <c r="J384" i="7"/>
  <c r="I384" i="7"/>
  <c r="H384" i="7"/>
  <c r="G384" i="7"/>
  <c r="F384" i="7"/>
  <c r="BC384" i="7" s="1"/>
  <c r="E384" i="7"/>
  <c r="BB384" i="7" s="1"/>
  <c r="O383" i="7"/>
  <c r="N383" i="7"/>
  <c r="M383" i="7"/>
  <c r="L383" i="7"/>
  <c r="K383" i="7"/>
  <c r="J383" i="7"/>
  <c r="I383" i="7"/>
  <c r="H383" i="7"/>
  <c r="G383" i="7"/>
  <c r="F383" i="7"/>
  <c r="BC383" i="7" s="1"/>
  <c r="E383" i="7"/>
  <c r="BB383" i="7" s="1"/>
  <c r="I382" i="7"/>
  <c r="H382" i="7"/>
  <c r="G382" i="7"/>
  <c r="F382" i="7"/>
  <c r="BC382" i="7" s="1"/>
  <c r="E382" i="7"/>
  <c r="BB382" i="7" s="1"/>
  <c r="O381" i="7"/>
  <c r="N381" i="7"/>
  <c r="M381" i="7"/>
  <c r="L381" i="7"/>
  <c r="K381" i="7"/>
  <c r="J381" i="7"/>
  <c r="I381" i="7"/>
  <c r="H381" i="7"/>
  <c r="G381" i="7"/>
  <c r="F381" i="7"/>
  <c r="BC381" i="7" s="1"/>
  <c r="E381" i="7"/>
  <c r="BB381" i="7" s="1"/>
  <c r="I380" i="7"/>
  <c r="H380" i="7"/>
  <c r="G380" i="7"/>
  <c r="F380" i="7"/>
  <c r="BC380" i="7" s="1"/>
  <c r="E380" i="7"/>
  <c r="BB380" i="7" s="1"/>
  <c r="O379" i="7"/>
  <c r="N379" i="7"/>
  <c r="M379" i="7"/>
  <c r="L379" i="7"/>
  <c r="K379" i="7"/>
  <c r="J379" i="7"/>
  <c r="I379" i="7"/>
  <c r="H379" i="7"/>
  <c r="G379" i="7"/>
  <c r="F379" i="7"/>
  <c r="BC379" i="7" s="1"/>
  <c r="E379" i="7"/>
  <c r="BB379" i="7" s="1"/>
  <c r="O378" i="7"/>
  <c r="N378" i="7"/>
  <c r="M378" i="7"/>
  <c r="L378" i="7"/>
  <c r="K378" i="7"/>
  <c r="J378" i="7"/>
  <c r="I378" i="7"/>
  <c r="H378" i="7"/>
  <c r="G378" i="7"/>
  <c r="F378" i="7"/>
  <c r="BC378" i="7" s="1"/>
  <c r="E378" i="7"/>
  <c r="BB378" i="7" s="1"/>
  <c r="I377" i="7"/>
  <c r="H377" i="7"/>
  <c r="G377" i="7"/>
  <c r="F377" i="7"/>
  <c r="BC377" i="7" s="1"/>
  <c r="E377" i="7"/>
  <c r="BB377" i="7" s="1"/>
  <c r="I376" i="7"/>
  <c r="H376" i="7"/>
  <c r="G376" i="7"/>
  <c r="F376" i="7"/>
  <c r="BC376" i="7" s="1"/>
  <c r="E376" i="7"/>
  <c r="BB376" i="7" s="1"/>
  <c r="O375" i="7"/>
  <c r="N375" i="7"/>
  <c r="M375" i="7"/>
  <c r="L375" i="7"/>
  <c r="K375" i="7"/>
  <c r="J375" i="7"/>
  <c r="I375" i="7"/>
  <c r="H375" i="7"/>
  <c r="G375" i="7"/>
  <c r="F375" i="7"/>
  <c r="BC375" i="7" s="1"/>
  <c r="E375" i="7"/>
  <c r="BB375" i="7" s="1"/>
  <c r="O374" i="7"/>
  <c r="N374" i="7"/>
  <c r="M374" i="7"/>
  <c r="L374" i="7"/>
  <c r="K374" i="7"/>
  <c r="J374" i="7"/>
  <c r="I374" i="7"/>
  <c r="H374" i="7"/>
  <c r="G374" i="7"/>
  <c r="F374" i="7"/>
  <c r="BC374" i="7" s="1"/>
  <c r="E374" i="7"/>
  <c r="BB374" i="7" s="1"/>
  <c r="O373" i="7"/>
  <c r="N373" i="7"/>
  <c r="M373" i="7"/>
  <c r="L373" i="7"/>
  <c r="K373" i="7"/>
  <c r="J373" i="7"/>
  <c r="I373" i="7"/>
  <c r="H373" i="7"/>
  <c r="G373" i="7"/>
  <c r="F373" i="7"/>
  <c r="BC373" i="7" s="1"/>
  <c r="E373" i="7"/>
  <c r="BB373" i="7" s="1"/>
  <c r="O372" i="7"/>
  <c r="N372" i="7"/>
  <c r="M372" i="7"/>
  <c r="L372" i="7"/>
  <c r="K372" i="7"/>
  <c r="J372" i="7"/>
  <c r="I372" i="7"/>
  <c r="H372" i="7"/>
  <c r="G372" i="7"/>
  <c r="F372" i="7"/>
  <c r="BC372" i="7" s="1"/>
  <c r="E372" i="7"/>
  <c r="BB372" i="7" s="1"/>
  <c r="I371" i="7"/>
  <c r="H371" i="7"/>
  <c r="G371" i="7"/>
  <c r="F371" i="7"/>
  <c r="BC371" i="7" s="1"/>
  <c r="E371" i="7"/>
  <c r="BB371" i="7" s="1"/>
  <c r="O370" i="7"/>
  <c r="N370" i="7"/>
  <c r="M370" i="7"/>
  <c r="L370" i="7"/>
  <c r="K370" i="7"/>
  <c r="J370" i="7"/>
  <c r="I370" i="7"/>
  <c r="H370" i="7"/>
  <c r="G370" i="7"/>
  <c r="F370" i="7"/>
  <c r="BC370" i="7" s="1"/>
  <c r="E370" i="7"/>
  <c r="BB370" i="7" s="1"/>
  <c r="O369" i="7"/>
  <c r="N369" i="7"/>
  <c r="M369" i="7"/>
  <c r="L369" i="7"/>
  <c r="K369" i="7"/>
  <c r="J369" i="7"/>
  <c r="I369" i="7"/>
  <c r="H369" i="7"/>
  <c r="G369" i="7"/>
  <c r="F369" i="7"/>
  <c r="BC369" i="7" s="1"/>
  <c r="E369" i="7"/>
  <c r="BB369" i="7" s="1"/>
  <c r="I368" i="7"/>
  <c r="H368" i="7"/>
  <c r="G368" i="7"/>
  <c r="F368" i="7"/>
  <c r="BC368" i="7" s="1"/>
  <c r="E368" i="7"/>
  <c r="BB368" i="7" s="1"/>
  <c r="O367" i="7"/>
  <c r="N367" i="7"/>
  <c r="M367" i="7"/>
  <c r="L367" i="7"/>
  <c r="K367" i="7"/>
  <c r="J367" i="7"/>
  <c r="I367" i="7"/>
  <c r="H367" i="7"/>
  <c r="G367" i="7"/>
  <c r="F367" i="7"/>
  <c r="BC367" i="7" s="1"/>
  <c r="E367" i="7"/>
  <c r="BB367" i="7" s="1"/>
  <c r="O366" i="7"/>
  <c r="N366" i="7"/>
  <c r="M366" i="7"/>
  <c r="L366" i="7"/>
  <c r="K366" i="7"/>
  <c r="J366" i="7"/>
  <c r="I366" i="7"/>
  <c r="H366" i="7"/>
  <c r="G366" i="7"/>
  <c r="F366" i="7"/>
  <c r="BC366" i="7" s="1"/>
  <c r="E366" i="7"/>
  <c r="BB366" i="7" s="1"/>
  <c r="O365" i="7"/>
  <c r="N365" i="7"/>
  <c r="M365" i="7"/>
  <c r="L365" i="7"/>
  <c r="K365" i="7"/>
  <c r="J365" i="7"/>
  <c r="I365" i="7"/>
  <c r="H365" i="7"/>
  <c r="G365" i="7"/>
  <c r="F365" i="7"/>
  <c r="BC365" i="7" s="1"/>
  <c r="E365" i="7"/>
  <c r="BB365" i="7" s="1"/>
  <c r="I364" i="7"/>
  <c r="H364" i="7"/>
  <c r="G364" i="7"/>
  <c r="F364" i="7"/>
  <c r="BC364" i="7" s="1"/>
  <c r="E364" i="7"/>
  <c r="BB364" i="7" s="1"/>
  <c r="O363" i="7"/>
  <c r="N363" i="7"/>
  <c r="M363" i="7"/>
  <c r="L363" i="7"/>
  <c r="K363" i="7"/>
  <c r="J363" i="7"/>
  <c r="I363" i="7"/>
  <c r="H363" i="7"/>
  <c r="G363" i="7"/>
  <c r="F363" i="7"/>
  <c r="BC363" i="7" s="1"/>
  <c r="E363" i="7"/>
  <c r="BB363" i="7" s="1"/>
  <c r="O362" i="7"/>
  <c r="N362" i="7"/>
  <c r="M362" i="7"/>
  <c r="L362" i="7"/>
  <c r="K362" i="7"/>
  <c r="J362" i="7"/>
  <c r="I362" i="7"/>
  <c r="H362" i="7"/>
  <c r="G362" i="7"/>
  <c r="F362" i="7"/>
  <c r="BC362" i="7" s="1"/>
  <c r="E362" i="7"/>
  <c r="BB362" i="7" s="1"/>
  <c r="O361" i="7"/>
  <c r="N361" i="7"/>
  <c r="M361" i="7"/>
  <c r="L361" i="7"/>
  <c r="K361" i="7"/>
  <c r="J361" i="7"/>
  <c r="I361" i="7"/>
  <c r="H361" i="7"/>
  <c r="G361" i="7"/>
  <c r="F361" i="7"/>
  <c r="BC361" i="7" s="1"/>
  <c r="E361" i="7"/>
  <c r="BB361" i="7" s="1"/>
  <c r="O360" i="7"/>
  <c r="N360" i="7"/>
  <c r="M360" i="7"/>
  <c r="L360" i="7"/>
  <c r="K360" i="7"/>
  <c r="J360" i="7"/>
  <c r="I360" i="7"/>
  <c r="H360" i="7"/>
  <c r="G360" i="7"/>
  <c r="F360" i="7"/>
  <c r="BC360" i="7" s="1"/>
  <c r="E360" i="7"/>
  <c r="BB360" i="7" s="1"/>
  <c r="O359" i="7"/>
  <c r="N359" i="7"/>
  <c r="M359" i="7"/>
  <c r="L359" i="7"/>
  <c r="K359" i="7"/>
  <c r="J359" i="7"/>
  <c r="I359" i="7"/>
  <c r="H359" i="7"/>
  <c r="G359" i="7"/>
  <c r="F359" i="7"/>
  <c r="BC359" i="7" s="1"/>
  <c r="E359" i="7"/>
  <c r="BB359" i="7" s="1"/>
  <c r="I358" i="7"/>
  <c r="H358" i="7"/>
  <c r="G358" i="7"/>
  <c r="F358" i="7"/>
  <c r="BC358" i="7" s="1"/>
  <c r="E358" i="7"/>
  <c r="BB358" i="7" s="1"/>
  <c r="O357" i="7"/>
  <c r="N357" i="7"/>
  <c r="M357" i="7"/>
  <c r="L357" i="7"/>
  <c r="K357" i="7"/>
  <c r="J357" i="7"/>
  <c r="I357" i="7"/>
  <c r="H357" i="7"/>
  <c r="G357" i="7"/>
  <c r="F357" i="7"/>
  <c r="BC357" i="7" s="1"/>
  <c r="E357" i="7"/>
  <c r="BB357" i="7" s="1"/>
  <c r="O356" i="7"/>
  <c r="N356" i="7"/>
  <c r="M356" i="7"/>
  <c r="L356" i="7"/>
  <c r="K356" i="7"/>
  <c r="J356" i="7"/>
  <c r="I356" i="7"/>
  <c r="H356" i="7"/>
  <c r="G356" i="7"/>
  <c r="F356" i="7"/>
  <c r="BC356" i="7" s="1"/>
  <c r="E356" i="7"/>
  <c r="BB356" i="7" s="1"/>
  <c r="O355" i="7"/>
  <c r="N355" i="7"/>
  <c r="M355" i="7"/>
  <c r="L355" i="7"/>
  <c r="K355" i="7"/>
  <c r="J355" i="7"/>
  <c r="I355" i="7"/>
  <c r="H355" i="7"/>
  <c r="G355" i="7"/>
  <c r="F355" i="7"/>
  <c r="BC355" i="7" s="1"/>
  <c r="E355" i="7"/>
  <c r="BB355" i="7" s="1"/>
  <c r="O354" i="7"/>
  <c r="N354" i="7"/>
  <c r="M354" i="7"/>
  <c r="L354" i="7"/>
  <c r="K354" i="7"/>
  <c r="J354" i="7"/>
  <c r="I354" i="7"/>
  <c r="H354" i="7"/>
  <c r="G354" i="7"/>
  <c r="F354" i="7"/>
  <c r="BC354" i="7" s="1"/>
  <c r="E354" i="7"/>
  <c r="BB354" i="7" s="1"/>
  <c r="O353" i="7"/>
  <c r="N353" i="7"/>
  <c r="M353" i="7"/>
  <c r="L353" i="7"/>
  <c r="K353" i="7"/>
  <c r="J353" i="7"/>
  <c r="I353" i="7"/>
  <c r="H353" i="7"/>
  <c r="G353" i="7"/>
  <c r="F353" i="7"/>
  <c r="BC353" i="7" s="1"/>
  <c r="E353" i="7"/>
  <c r="BB353" i="7" s="1"/>
  <c r="O351" i="7"/>
  <c r="N351" i="7"/>
  <c r="M351" i="7"/>
  <c r="L351" i="7"/>
  <c r="K351" i="7"/>
  <c r="J351" i="7"/>
  <c r="I351" i="7"/>
  <c r="H351" i="7"/>
  <c r="G351" i="7"/>
  <c r="F351" i="7"/>
  <c r="BC351" i="7" s="1"/>
  <c r="E351" i="7"/>
  <c r="BB351" i="7" s="1"/>
  <c r="O350" i="7"/>
  <c r="N350" i="7"/>
  <c r="M350" i="7"/>
  <c r="L350" i="7"/>
  <c r="K350" i="7"/>
  <c r="J350" i="7"/>
  <c r="I350" i="7"/>
  <c r="H350" i="7"/>
  <c r="G350" i="7"/>
  <c r="F350" i="7"/>
  <c r="BC350" i="7" s="1"/>
  <c r="E350" i="7"/>
  <c r="BB350" i="7" s="1"/>
  <c r="O349" i="7"/>
  <c r="N349" i="7"/>
  <c r="M349" i="7"/>
  <c r="L349" i="7"/>
  <c r="K349" i="7"/>
  <c r="J349" i="7"/>
  <c r="I349" i="7"/>
  <c r="H349" i="7"/>
  <c r="G349" i="7"/>
  <c r="F349" i="7"/>
  <c r="BC349" i="7" s="1"/>
  <c r="E349" i="7"/>
  <c r="BB349" i="7" s="1"/>
  <c r="O347" i="7"/>
  <c r="N347" i="7"/>
  <c r="M347" i="7"/>
  <c r="L347" i="7"/>
  <c r="K347" i="7"/>
  <c r="J347" i="7"/>
  <c r="I347" i="7"/>
  <c r="H347" i="7"/>
  <c r="G347" i="7"/>
  <c r="F347" i="7"/>
  <c r="BC347" i="7" s="1"/>
  <c r="E347" i="7"/>
  <c r="BB347" i="7" s="1"/>
  <c r="O345" i="7"/>
  <c r="N345" i="7"/>
  <c r="M345" i="7"/>
  <c r="L345" i="7"/>
  <c r="K345" i="7"/>
  <c r="J345" i="7"/>
  <c r="I345" i="7"/>
  <c r="H345" i="7"/>
  <c r="G345" i="7"/>
  <c r="F345" i="7"/>
  <c r="BC345" i="7" s="1"/>
  <c r="E345" i="7"/>
  <c r="BB345" i="7" s="1"/>
  <c r="O344" i="7"/>
  <c r="N344" i="7"/>
  <c r="M344" i="7"/>
  <c r="L344" i="7"/>
  <c r="K344" i="7"/>
  <c r="J344" i="7"/>
  <c r="I344" i="7"/>
  <c r="H344" i="7"/>
  <c r="G344" i="7"/>
  <c r="F344" i="7"/>
  <c r="BC344" i="7" s="1"/>
  <c r="E344" i="7"/>
  <c r="BB344" i="7" s="1"/>
  <c r="O343" i="7"/>
  <c r="N343" i="7"/>
  <c r="M343" i="7"/>
  <c r="L343" i="7"/>
  <c r="K343" i="7"/>
  <c r="J343" i="7"/>
  <c r="I343" i="7"/>
  <c r="H343" i="7"/>
  <c r="G343" i="7"/>
  <c r="F343" i="7"/>
  <c r="BC343" i="7" s="1"/>
  <c r="E343" i="7"/>
  <c r="BB343" i="7" s="1"/>
  <c r="O342" i="7"/>
  <c r="N342" i="7"/>
  <c r="M342" i="7"/>
  <c r="L342" i="7"/>
  <c r="K342" i="7"/>
  <c r="J342" i="7"/>
  <c r="I342" i="7"/>
  <c r="H342" i="7"/>
  <c r="G342" i="7"/>
  <c r="F342" i="7"/>
  <c r="BC342" i="7" s="1"/>
  <c r="E342" i="7"/>
  <c r="BB342" i="7" s="1"/>
  <c r="O341" i="7"/>
  <c r="N341" i="7"/>
  <c r="M341" i="7"/>
  <c r="L341" i="7"/>
  <c r="K341" i="7"/>
  <c r="J341" i="7"/>
  <c r="I341" i="7"/>
  <c r="H341" i="7"/>
  <c r="G341" i="7"/>
  <c r="F341" i="7"/>
  <c r="BC341" i="7" s="1"/>
  <c r="E341" i="7"/>
  <c r="BB341" i="7" s="1"/>
  <c r="O340" i="7"/>
  <c r="N340" i="7"/>
  <c r="M340" i="7"/>
  <c r="L340" i="7"/>
  <c r="K340" i="7"/>
  <c r="J340" i="7"/>
  <c r="I340" i="7"/>
  <c r="H340" i="7"/>
  <c r="G340" i="7"/>
  <c r="F340" i="7"/>
  <c r="BC340" i="7" s="1"/>
  <c r="E340" i="7"/>
  <c r="BB340" i="7" s="1"/>
  <c r="O339" i="7"/>
  <c r="N339" i="7"/>
  <c r="M339" i="7"/>
  <c r="L339" i="7"/>
  <c r="K339" i="7"/>
  <c r="J339" i="7"/>
  <c r="I339" i="7"/>
  <c r="H339" i="7"/>
  <c r="G339" i="7"/>
  <c r="F339" i="7"/>
  <c r="BC339" i="7" s="1"/>
  <c r="E339" i="7"/>
  <c r="BB339" i="7" s="1"/>
  <c r="O338" i="7"/>
  <c r="N338" i="7"/>
  <c r="M338" i="7"/>
  <c r="L338" i="7"/>
  <c r="K338" i="7"/>
  <c r="J338" i="7"/>
  <c r="I338" i="7"/>
  <c r="H338" i="7"/>
  <c r="G338" i="7"/>
  <c r="F338" i="7"/>
  <c r="BC338" i="7" s="1"/>
  <c r="E338" i="7"/>
  <c r="BB338" i="7" s="1"/>
  <c r="O337" i="7"/>
  <c r="N337" i="7"/>
  <c r="M337" i="7"/>
  <c r="L337" i="7"/>
  <c r="K337" i="7"/>
  <c r="J337" i="7"/>
  <c r="I337" i="7"/>
  <c r="H337" i="7"/>
  <c r="G337" i="7"/>
  <c r="F337" i="7"/>
  <c r="BC337" i="7" s="1"/>
  <c r="E337" i="7"/>
  <c r="BB337" i="7" s="1"/>
  <c r="O336" i="7"/>
  <c r="N336" i="7"/>
  <c r="M336" i="7"/>
  <c r="L336" i="7"/>
  <c r="K336" i="7"/>
  <c r="J336" i="7"/>
  <c r="I336" i="7"/>
  <c r="H336" i="7"/>
  <c r="G336" i="7"/>
  <c r="F336" i="7"/>
  <c r="BC336" i="7" s="1"/>
  <c r="E336" i="7"/>
  <c r="BB336" i="7" s="1"/>
  <c r="O335" i="7"/>
  <c r="N335" i="7"/>
  <c r="M335" i="7"/>
  <c r="L335" i="7"/>
  <c r="K335" i="7"/>
  <c r="J335" i="7"/>
  <c r="I335" i="7"/>
  <c r="H335" i="7"/>
  <c r="G335" i="7"/>
  <c r="F335" i="7"/>
  <c r="BC335" i="7" s="1"/>
  <c r="E335" i="7"/>
  <c r="BB335" i="7" s="1"/>
  <c r="O334" i="7"/>
  <c r="N334" i="7"/>
  <c r="M334" i="7"/>
  <c r="L334" i="7"/>
  <c r="K334" i="7"/>
  <c r="J334" i="7"/>
  <c r="I334" i="7"/>
  <c r="H334" i="7"/>
  <c r="G334" i="7"/>
  <c r="F334" i="7"/>
  <c r="BC334" i="7" s="1"/>
  <c r="E334" i="7"/>
  <c r="BB334" i="7" s="1"/>
  <c r="O333" i="7"/>
  <c r="N333" i="7"/>
  <c r="M333" i="7"/>
  <c r="L333" i="7"/>
  <c r="K333" i="7"/>
  <c r="J333" i="7"/>
  <c r="I333" i="7"/>
  <c r="H333" i="7"/>
  <c r="G333" i="7"/>
  <c r="F333" i="7"/>
  <c r="BC333" i="7" s="1"/>
  <c r="E333" i="7"/>
  <c r="BB333" i="7" s="1"/>
  <c r="O332" i="7"/>
  <c r="N332" i="7"/>
  <c r="M332" i="7"/>
  <c r="L332" i="7"/>
  <c r="K332" i="7"/>
  <c r="J332" i="7"/>
  <c r="I332" i="7"/>
  <c r="H332" i="7"/>
  <c r="G332" i="7"/>
  <c r="F332" i="7"/>
  <c r="BC332" i="7" s="1"/>
  <c r="E332" i="7"/>
  <c r="BB332" i="7" s="1"/>
  <c r="O331" i="7"/>
  <c r="N331" i="7"/>
  <c r="M331" i="7"/>
  <c r="L331" i="7"/>
  <c r="K331" i="7"/>
  <c r="J331" i="7"/>
  <c r="I331" i="7"/>
  <c r="H331" i="7"/>
  <c r="G331" i="7"/>
  <c r="F331" i="7"/>
  <c r="BC331" i="7" s="1"/>
  <c r="E331" i="7"/>
  <c r="BB331" i="7" s="1"/>
  <c r="O330" i="7"/>
  <c r="N330" i="7"/>
  <c r="M330" i="7"/>
  <c r="L330" i="7"/>
  <c r="K330" i="7"/>
  <c r="J330" i="7"/>
  <c r="I330" i="7"/>
  <c r="H330" i="7"/>
  <c r="G330" i="7"/>
  <c r="F330" i="7"/>
  <c r="BC330" i="7" s="1"/>
  <c r="E330" i="7"/>
  <c r="BB330" i="7" s="1"/>
  <c r="O329" i="7"/>
  <c r="N329" i="7"/>
  <c r="M329" i="7"/>
  <c r="L329" i="7"/>
  <c r="K329" i="7"/>
  <c r="J329" i="7"/>
  <c r="I329" i="7"/>
  <c r="H329" i="7"/>
  <c r="G329" i="7"/>
  <c r="F329" i="7"/>
  <c r="BC329" i="7" s="1"/>
  <c r="E329" i="7"/>
  <c r="BB329" i="7" s="1"/>
  <c r="O328" i="7"/>
  <c r="N328" i="7"/>
  <c r="M328" i="7"/>
  <c r="L328" i="7"/>
  <c r="K328" i="7"/>
  <c r="J328" i="7"/>
  <c r="I328" i="7"/>
  <c r="H328" i="7"/>
  <c r="G328" i="7"/>
  <c r="F328" i="7"/>
  <c r="BC328" i="7" s="1"/>
  <c r="E328" i="7"/>
  <c r="BB328" i="7" s="1"/>
  <c r="O327" i="7"/>
  <c r="N327" i="7"/>
  <c r="M327" i="7"/>
  <c r="L327" i="7"/>
  <c r="K327" i="7"/>
  <c r="J327" i="7"/>
  <c r="I327" i="7"/>
  <c r="H327" i="7"/>
  <c r="G327" i="7"/>
  <c r="F327" i="7"/>
  <c r="BC327" i="7" s="1"/>
  <c r="E327" i="7"/>
  <c r="BB327" i="7" s="1"/>
  <c r="O326" i="7"/>
  <c r="N326" i="7"/>
  <c r="M326" i="7"/>
  <c r="L326" i="7"/>
  <c r="K326" i="7"/>
  <c r="J326" i="7"/>
  <c r="I326" i="7"/>
  <c r="H326" i="7"/>
  <c r="G326" i="7"/>
  <c r="F326" i="7"/>
  <c r="BC326" i="7" s="1"/>
  <c r="E326" i="7"/>
  <c r="BB326" i="7" s="1"/>
  <c r="O325" i="7"/>
  <c r="N325" i="7"/>
  <c r="M325" i="7"/>
  <c r="L325" i="7"/>
  <c r="K325" i="7"/>
  <c r="J325" i="7"/>
  <c r="I325" i="7"/>
  <c r="H325" i="7"/>
  <c r="G325" i="7"/>
  <c r="F325" i="7"/>
  <c r="BC325" i="7" s="1"/>
  <c r="E325" i="7"/>
  <c r="BB325" i="7" s="1"/>
  <c r="O324" i="7"/>
  <c r="N324" i="7"/>
  <c r="M324" i="7"/>
  <c r="L324" i="7"/>
  <c r="K324" i="7"/>
  <c r="J324" i="7"/>
  <c r="I324" i="7"/>
  <c r="H324" i="7"/>
  <c r="G324" i="7"/>
  <c r="F324" i="7"/>
  <c r="BC324" i="7" s="1"/>
  <c r="E324" i="7"/>
  <c r="BB324" i="7" s="1"/>
  <c r="O323" i="7"/>
  <c r="N323" i="7"/>
  <c r="M323" i="7"/>
  <c r="L323" i="7"/>
  <c r="K323" i="7"/>
  <c r="J323" i="7"/>
  <c r="I323" i="7"/>
  <c r="H323" i="7"/>
  <c r="G323" i="7"/>
  <c r="F323" i="7"/>
  <c r="BC323" i="7" s="1"/>
  <c r="E323" i="7"/>
  <c r="BB323" i="7" s="1"/>
  <c r="O322" i="7"/>
  <c r="N322" i="7"/>
  <c r="M322" i="7"/>
  <c r="L322" i="7"/>
  <c r="K322" i="7"/>
  <c r="J322" i="7"/>
  <c r="I322" i="7"/>
  <c r="H322" i="7"/>
  <c r="G322" i="7"/>
  <c r="F322" i="7"/>
  <c r="BC322" i="7" s="1"/>
  <c r="E322" i="7"/>
  <c r="BB322" i="7" s="1"/>
  <c r="O321" i="7"/>
  <c r="N321" i="7"/>
  <c r="M321" i="7"/>
  <c r="L321" i="7"/>
  <c r="K321" i="7"/>
  <c r="J321" i="7"/>
  <c r="I321" i="7"/>
  <c r="H321" i="7"/>
  <c r="G321" i="7"/>
  <c r="F321" i="7"/>
  <c r="BC321" i="7" s="1"/>
  <c r="E321" i="7"/>
  <c r="BB321" i="7" s="1"/>
  <c r="O320" i="7"/>
  <c r="N320" i="7"/>
  <c r="M320" i="7"/>
  <c r="L320" i="7"/>
  <c r="K320" i="7"/>
  <c r="J320" i="7"/>
  <c r="I320" i="7"/>
  <c r="H320" i="7"/>
  <c r="G320" i="7"/>
  <c r="F320" i="7"/>
  <c r="BC320" i="7" s="1"/>
  <c r="E320" i="7"/>
  <c r="BB320" i="7" s="1"/>
  <c r="O319" i="7"/>
  <c r="N319" i="7"/>
  <c r="M319" i="7"/>
  <c r="L319" i="7"/>
  <c r="K319" i="7"/>
  <c r="J319" i="7"/>
  <c r="I319" i="7"/>
  <c r="H319" i="7"/>
  <c r="G319" i="7"/>
  <c r="F319" i="7"/>
  <c r="BC319" i="7" s="1"/>
  <c r="E319" i="7"/>
  <c r="BB319" i="7" s="1"/>
  <c r="O318" i="7"/>
  <c r="N318" i="7"/>
  <c r="M318" i="7"/>
  <c r="L318" i="7"/>
  <c r="K318" i="7"/>
  <c r="J318" i="7"/>
  <c r="I318" i="7"/>
  <c r="H318" i="7"/>
  <c r="G318" i="7"/>
  <c r="F318" i="7"/>
  <c r="BC318" i="7" s="1"/>
  <c r="E318" i="7"/>
  <c r="BB318" i="7" s="1"/>
  <c r="O317" i="7"/>
  <c r="N317" i="7"/>
  <c r="M317" i="7"/>
  <c r="L317" i="7"/>
  <c r="K317" i="7"/>
  <c r="J317" i="7"/>
  <c r="I317" i="7"/>
  <c r="H317" i="7"/>
  <c r="G317" i="7"/>
  <c r="F317" i="7"/>
  <c r="BC317" i="7" s="1"/>
  <c r="E317" i="7"/>
  <c r="BB317" i="7" s="1"/>
  <c r="O316" i="7"/>
  <c r="N316" i="7"/>
  <c r="M316" i="7"/>
  <c r="L316" i="7"/>
  <c r="K316" i="7"/>
  <c r="J316" i="7"/>
  <c r="I316" i="7"/>
  <c r="H316" i="7"/>
  <c r="G316" i="7"/>
  <c r="F316" i="7"/>
  <c r="BC316" i="7" s="1"/>
  <c r="E316" i="7"/>
  <c r="BB316" i="7" s="1"/>
  <c r="O315" i="7"/>
  <c r="N315" i="7"/>
  <c r="M315" i="7"/>
  <c r="L315" i="7"/>
  <c r="K315" i="7"/>
  <c r="J315" i="7"/>
  <c r="I315" i="7"/>
  <c r="H315" i="7"/>
  <c r="G315" i="7"/>
  <c r="F315" i="7"/>
  <c r="BC315" i="7" s="1"/>
  <c r="E315" i="7"/>
  <c r="BB315" i="7" s="1"/>
  <c r="O314" i="7"/>
  <c r="N314" i="7"/>
  <c r="M314" i="7"/>
  <c r="L314" i="7"/>
  <c r="K314" i="7"/>
  <c r="J314" i="7"/>
  <c r="I314" i="7"/>
  <c r="H314" i="7"/>
  <c r="G314" i="7"/>
  <c r="F314" i="7"/>
  <c r="E314" i="7"/>
  <c r="O313" i="7"/>
  <c r="N313" i="7"/>
  <c r="M313" i="7"/>
  <c r="L313" i="7"/>
  <c r="K313" i="7"/>
  <c r="J313" i="7"/>
  <c r="I313" i="7"/>
  <c r="H313" i="7"/>
  <c r="G313" i="7"/>
  <c r="F313" i="7"/>
  <c r="BC313" i="7" s="1"/>
  <c r="E313" i="7"/>
  <c r="BB313" i="7" s="1"/>
  <c r="O312" i="7"/>
  <c r="N312" i="7"/>
  <c r="M312" i="7"/>
  <c r="L312" i="7"/>
  <c r="K312" i="7"/>
  <c r="J312" i="7"/>
  <c r="I312" i="7"/>
  <c r="H312" i="7"/>
  <c r="G312" i="7"/>
  <c r="F312" i="7"/>
  <c r="BC312" i="7" s="1"/>
  <c r="E312" i="7"/>
  <c r="BB312" i="7" s="1"/>
  <c r="O311" i="7"/>
  <c r="N311" i="7"/>
  <c r="M311" i="7"/>
  <c r="L311" i="7"/>
  <c r="K311" i="7"/>
  <c r="J311" i="7"/>
  <c r="I311" i="7"/>
  <c r="H311" i="7"/>
  <c r="G311" i="7"/>
  <c r="F311" i="7"/>
  <c r="BC311" i="7" s="1"/>
  <c r="E311" i="7"/>
  <c r="BB311" i="7" s="1"/>
  <c r="O310" i="7"/>
  <c r="N310" i="7"/>
  <c r="M310" i="7"/>
  <c r="L310" i="7"/>
  <c r="K310" i="7"/>
  <c r="J310" i="7"/>
  <c r="I310" i="7"/>
  <c r="H310" i="7"/>
  <c r="G310" i="7"/>
  <c r="F310" i="7"/>
  <c r="BC310" i="7" s="1"/>
  <c r="E310" i="7"/>
  <c r="BB310" i="7" s="1"/>
  <c r="I309" i="7"/>
  <c r="H309" i="7"/>
  <c r="G309" i="7"/>
  <c r="F309" i="7"/>
  <c r="BC309" i="7" s="1"/>
  <c r="E309" i="7"/>
  <c r="BB309" i="7" s="1"/>
  <c r="O308" i="7"/>
  <c r="N308" i="7"/>
  <c r="M308" i="7"/>
  <c r="L308" i="7"/>
  <c r="K308" i="7"/>
  <c r="J308" i="7"/>
  <c r="I308" i="7"/>
  <c r="H308" i="7"/>
  <c r="G308" i="7"/>
  <c r="F308" i="7"/>
  <c r="BC308" i="7" s="1"/>
  <c r="E308" i="7"/>
  <c r="BB308" i="7" s="1"/>
  <c r="O307" i="7"/>
  <c r="N307" i="7"/>
  <c r="M307" i="7"/>
  <c r="L307" i="7"/>
  <c r="K307" i="7"/>
  <c r="J307" i="7"/>
  <c r="I307" i="7"/>
  <c r="H307" i="7"/>
  <c r="G307" i="7"/>
  <c r="F307" i="7"/>
  <c r="BC307" i="7" s="1"/>
  <c r="E307" i="7"/>
  <c r="BB307" i="7" s="1"/>
  <c r="O306" i="7"/>
  <c r="N306" i="7"/>
  <c r="M306" i="7"/>
  <c r="L306" i="7"/>
  <c r="K306" i="7"/>
  <c r="J306" i="7"/>
  <c r="I306" i="7"/>
  <c r="H306" i="7"/>
  <c r="G306" i="7"/>
  <c r="F306" i="7"/>
  <c r="BC306" i="7" s="1"/>
  <c r="E306" i="7"/>
  <c r="BB306" i="7" s="1"/>
  <c r="O305" i="7"/>
  <c r="N305" i="7"/>
  <c r="M305" i="7"/>
  <c r="L305" i="7"/>
  <c r="K305" i="7"/>
  <c r="J305" i="7"/>
  <c r="I305" i="7"/>
  <c r="H305" i="7"/>
  <c r="G305" i="7"/>
  <c r="F305" i="7"/>
  <c r="BC305" i="7" s="1"/>
  <c r="E305" i="7"/>
  <c r="BB305" i="7" s="1"/>
  <c r="O304" i="7"/>
  <c r="N304" i="7"/>
  <c r="M304" i="7"/>
  <c r="L304" i="7"/>
  <c r="K304" i="7"/>
  <c r="J304" i="7"/>
  <c r="I304" i="7"/>
  <c r="H304" i="7"/>
  <c r="G304" i="7"/>
  <c r="F304" i="7"/>
  <c r="BC304" i="7" s="1"/>
  <c r="E304" i="7"/>
  <c r="BB304" i="7" s="1"/>
  <c r="O303" i="7"/>
  <c r="N303" i="7"/>
  <c r="M303" i="7"/>
  <c r="L303" i="7"/>
  <c r="K303" i="7"/>
  <c r="J303" i="7"/>
  <c r="I303" i="7"/>
  <c r="H303" i="7"/>
  <c r="G303" i="7"/>
  <c r="F303" i="7"/>
  <c r="BC303" i="7" s="1"/>
  <c r="E303" i="7"/>
  <c r="BB303" i="7" s="1"/>
  <c r="O302" i="7"/>
  <c r="N302" i="7"/>
  <c r="M302" i="7"/>
  <c r="L302" i="7"/>
  <c r="K302" i="7"/>
  <c r="J302" i="7"/>
  <c r="I302" i="7"/>
  <c r="H302" i="7"/>
  <c r="G302" i="7"/>
  <c r="F302" i="7"/>
  <c r="BC302" i="7" s="1"/>
  <c r="E302" i="7"/>
  <c r="BB302" i="7" s="1"/>
  <c r="I301" i="7"/>
  <c r="H301" i="7"/>
  <c r="G301" i="7"/>
  <c r="F301" i="7"/>
  <c r="BC301" i="7" s="1"/>
  <c r="E301" i="7"/>
  <c r="BB301" i="7" s="1"/>
  <c r="O300" i="7"/>
  <c r="N300" i="7"/>
  <c r="M300" i="7"/>
  <c r="L300" i="7"/>
  <c r="K300" i="7"/>
  <c r="J300" i="7"/>
  <c r="I300" i="7"/>
  <c r="H300" i="7"/>
  <c r="G300" i="7"/>
  <c r="F300" i="7"/>
  <c r="BC300" i="7" s="1"/>
  <c r="E300" i="7"/>
  <c r="BB300" i="7" s="1"/>
  <c r="O298" i="7"/>
  <c r="N298" i="7"/>
  <c r="M298" i="7"/>
  <c r="L298" i="7"/>
  <c r="K298" i="7"/>
  <c r="J298" i="7"/>
  <c r="I298" i="7"/>
  <c r="H298" i="7"/>
  <c r="G298" i="7"/>
  <c r="F298" i="7"/>
  <c r="BC298" i="7" s="1"/>
  <c r="E298" i="7"/>
  <c r="BB298" i="7" s="1"/>
  <c r="O297" i="7"/>
  <c r="N297" i="7"/>
  <c r="M297" i="7"/>
  <c r="L297" i="7"/>
  <c r="K297" i="7"/>
  <c r="J297" i="7"/>
  <c r="I297" i="7"/>
  <c r="H297" i="7"/>
  <c r="G297" i="7"/>
  <c r="F297" i="7"/>
  <c r="BC297" i="7" s="1"/>
  <c r="E297" i="7"/>
  <c r="BB297" i="7" s="1"/>
  <c r="O296" i="7"/>
  <c r="N296" i="7"/>
  <c r="M296" i="7"/>
  <c r="L296" i="7"/>
  <c r="K296" i="7"/>
  <c r="J296" i="7"/>
  <c r="I296" i="7"/>
  <c r="H296" i="7"/>
  <c r="G296" i="7"/>
  <c r="F296" i="7"/>
  <c r="BC296" i="7" s="1"/>
  <c r="E296" i="7"/>
  <c r="BB296" i="7" s="1"/>
  <c r="O295" i="7"/>
  <c r="N295" i="7"/>
  <c r="M295" i="7"/>
  <c r="L295" i="7"/>
  <c r="K295" i="7"/>
  <c r="J295" i="7"/>
  <c r="I295" i="7"/>
  <c r="H295" i="7"/>
  <c r="G295" i="7"/>
  <c r="F295" i="7"/>
  <c r="BC295" i="7" s="1"/>
  <c r="E295" i="7"/>
  <c r="BB295" i="7" s="1"/>
  <c r="O294" i="7"/>
  <c r="N294" i="7"/>
  <c r="M294" i="7"/>
  <c r="L294" i="7"/>
  <c r="K294" i="7"/>
  <c r="J294" i="7"/>
  <c r="I294" i="7"/>
  <c r="H294" i="7"/>
  <c r="G294" i="7"/>
  <c r="F294" i="7"/>
  <c r="BC294" i="7" s="1"/>
  <c r="E294" i="7"/>
  <c r="BB294" i="7" s="1"/>
  <c r="O293" i="7"/>
  <c r="N293" i="7"/>
  <c r="M293" i="7"/>
  <c r="L293" i="7"/>
  <c r="K293" i="7"/>
  <c r="J293" i="7"/>
  <c r="I293" i="7"/>
  <c r="H293" i="7"/>
  <c r="G293" i="7"/>
  <c r="F293" i="7"/>
  <c r="BC293" i="7" s="1"/>
  <c r="E293" i="7"/>
  <c r="BB293" i="7" s="1"/>
  <c r="O292" i="7"/>
  <c r="N292" i="7"/>
  <c r="M292" i="7"/>
  <c r="L292" i="7"/>
  <c r="K292" i="7"/>
  <c r="J292" i="7"/>
  <c r="I292" i="7"/>
  <c r="H292" i="7"/>
  <c r="G292" i="7"/>
  <c r="F292" i="7"/>
  <c r="BC292" i="7" s="1"/>
  <c r="E292" i="7"/>
  <c r="BB292" i="7" s="1"/>
  <c r="O291" i="7"/>
  <c r="N291" i="7"/>
  <c r="M291" i="7"/>
  <c r="L291" i="7"/>
  <c r="K291" i="7"/>
  <c r="J291" i="7"/>
  <c r="I291" i="7"/>
  <c r="H291" i="7"/>
  <c r="G291" i="7"/>
  <c r="F291" i="7"/>
  <c r="BC291" i="7" s="1"/>
  <c r="E291" i="7"/>
  <c r="BB291" i="7" s="1"/>
  <c r="O290" i="7"/>
  <c r="N290" i="7"/>
  <c r="M290" i="7"/>
  <c r="L290" i="7"/>
  <c r="K290" i="7"/>
  <c r="J290" i="7"/>
  <c r="I290" i="7"/>
  <c r="H290" i="7"/>
  <c r="G290" i="7"/>
  <c r="F290" i="7"/>
  <c r="BC290" i="7" s="1"/>
  <c r="E290" i="7"/>
  <c r="BB290" i="7" s="1"/>
  <c r="O286" i="7"/>
  <c r="N286" i="7"/>
  <c r="M286" i="7"/>
  <c r="L286" i="7"/>
  <c r="K286" i="7"/>
  <c r="J286" i="7"/>
  <c r="I286" i="7"/>
  <c r="H286" i="7"/>
  <c r="G286" i="7"/>
  <c r="F286" i="7"/>
  <c r="BC286" i="7" s="1"/>
  <c r="E286" i="7"/>
  <c r="BB286" i="7" s="1"/>
  <c r="O285" i="7"/>
  <c r="N285" i="7"/>
  <c r="M285" i="7"/>
  <c r="L285" i="7"/>
  <c r="K285" i="7"/>
  <c r="J285" i="7"/>
  <c r="I285" i="7"/>
  <c r="H285" i="7"/>
  <c r="G285" i="7"/>
  <c r="F285" i="7"/>
  <c r="BC285" i="7" s="1"/>
  <c r="E285" i="7"/>
  <c r="BB285" i="7" s="1"/>
  <c r="O284" i="7"/>
  <c r="N284" i="7"/>
  <c r="M284" i="7"/>
  <c r="L284" i="7"/>
  <c r="K284" i="7"/>
  <c r="J284" i="7"/>
  <c r="I284" i="7"/>
  <c r="H284" i="7"/>
  <c r="G284" i="7"/>
  <c r="F284" i="7"/>
  <c r="BC284" i="7" s="1"/>
  <c r="E284" i="7"/>
  <c r="BB284" i="7" s="1"/>
  <c r="O283" i="7"/>
  <c r="N283" i="7"/>
  <c r="M283" i="7"/>
  <c r="L283" i="7"/>
  <c r="K283" i="7"/>
  <c r="J283" i="7"/>
  <c r="I283" i="7"/>
  <c r="H283" i="7"/>
  <c r="G283" i="7"/>
  <c r="F283" i="7"/>
  <c r="BC283" i="7" s="1"/>
  <c r="E283" i="7"/>
  <c r="BB283" i="7" s="1"/>
  <c r="O282" i="7"/>
  <c r="N282" i="7"/>
  <c r="M282" i="7"/>
  <c r="L282" i="7"/>
  <c r="K282" i="7"/>
  <c r="J282" i="7"/>
  <c r="I282" i="7"/>
  <c r="H282" i="7"/>
  <c r="G282" i="7"/>
  <c r="F282" i="7"/>
  <c r="BC282" i="7" s="1"/>
  <c r="E282" i="7"/>
  <c r="BB282" i="7" s="1"/>
  <c r="O281" i="7"/>
  <c r="N281" i="7"/>
  <c r="M281" i="7"/>
  <c r="L281" i="7"/>
  <c r="K281" i="7"/>
  <c r="J281" i="7"/>
  <c r="I281" i="7"/>
  <c r="H281" i="7"/>
  <c r="G281" i="7"/>
  <c r="F281" i="7"/>
  <c r="BC281" i="7" s="1"/>
  <c r="E281" i="7"/>
  <c r="BB281" i="7" s="1"/>
  <c r="O280" i="7"/>
  <c r="N280" i="7"/>
  <c r="M280" i="7"/>
  <c r="L280" i="7"/>
  <c r="K280" i="7"/>
  <c r="J280" i="7"/>
  <c r="I280" i="7"/>
  <c r="H280" i="7"/>
  <c r="G280" i="7"/>
  <c r="F280" i="7"/>
  <c r="BC280" i="7" s="1"/>
  <c r="E280" i="7"/>
  <c r="BB280" i="7" s="1"/>
  <c r="O279" i="7"/>
  <c r="N279" i="7"/>
  <c r="M279" i="7"/>
  <c r="L279" i="7"/>
  <c r="K279" i="7"/>
  <c r="J279" i="7"/>
  <c r="I279" i="7"/>
  <c r="H279" i="7"/>
  <c r="G279" i="7"/>
  <c r="F279" i="7"/>
  <c r="BC279" i="7" s="1"/>
  <c r="E279" i="7"/>
  <c r="BB279" i="7" s="1"/>
  <c r="O278" i="7"/>
  <c r="N278" i="7"/>
  <c r="M278" i="7"/>
  <c r="L278" i="7"/>
  <c r="K278" i="7"/>
  <c r="J278" i="7"/>
  <c r="I278" i="7"/>
  <c r="H278" i="7"/>
  <c r="G278" i="7"/>
  <c r="F278" i="7"/>
  <c r="BC278" i="7" s="1"/>
  <c r="E278" i="7"/>
  <c r="BB278" i="7" s="1"/>
  <c r="O277" i="7"/>
  <c r="N277" i="7"/>
  <c r="M277" i="7"/>
  <c r="L277" i="7"/>
  <c r="K277" i="7"/>
  <c r="J277" i="7"/>
  <c r="I277" i="7"/>
  <c r="H277" i="7"/>
  <c r="G277" i="7"/>
  <c r="F277" i="7"/>
  <c r="BC277" i="7" s="1"/>
  <c r="E277" i="7"/>
  <c r="BB277" i="7" s="1"/>
  <c r="O276" i="7"/>
  <c r="N276" i="7"/>
  <c r="M276" i="7"/>
  <c r="L276" i="7"/>
  <c r="K276" i="7"/>
  <c r="J276" i="7"/>
  <c r="I276" i="7"/>
  <c r="H276" i="7"/>
  <c r="G276" i="7"/>
  <c r="F276" i="7"/>
  <c r="BC276" i="7" s="1"/>
  <c r="E276" i="7"/>
  <c r="BB276" i="7" s="1"/>
  <c r="I275" i="7"/>
  <c r="H275" i="7"/>
  <c r="G275" i="7"/>
  <c r="F275" i="7"/>
  <c r="BC275" i="7" s="1"/>
  <c r="E275" i="7"/>
  <c r="BB275" i="7" s="1"/>
  <c r="O274" i="7"/>
  <c r="N274" i="7"/>
  <c r="M274" i="7"/>
  <c r="L274" i="7"/>
  <c r="K274" i="7"/>
  <c r="J274" i="7"/>
  <c r="I274" i="7"/>
  <c r="H274" i="7"/>
  <c r="G274" i="7"/>
  <c r="F274" i="7"/>
  <c r="BC274" i="7" s="1"/>
  <c r="E274" i="7"/>
  <c r="BB274" i="7" s="1"/>
  <c r="O273" i="7"/>
  <c r="N273" i="7"/>
  <c r="M273" i="7"/>
  <c r="L273" i="7"/>
  <c r="K273" i="7"/>
  <c r="J273" i="7"/>
  <c r="I273" i="7"/>
  <c r="H273" i="7"/>
  <c r="G273" i="7"/>
  <c r="F273" i="7"/>
  <c r="BC273" i="7" s="1"/>
  <c r="E273" i="7"/>
  <c r="BB273" i="7" s="1"/>
  <c r="O272" i="7"/>
  <c r="N272" i="7"/>
  <c r="M272" i="7"/>
  <c r="L272" i="7"/>
  <c r="K272" i="7"/>
  <c r="J272" i="7"/>
  <c r="I272" i="7"/>
  <c r="H272" i="7"/>
  <c r="G272" i="7"/>
  <c r="F272" i="7"/>
  <c r="BC272" i="7" s="1"/>
  <c r="E272" i="7"/>
  <c r="BB272" i="7" s="1"/>
  <c r="O271" i="7"/>
  <c r="N271" i="7"/>
  <c r="M271" i="7"/>
  <c r="L271" i="7"/>
  <c r="K271" i="7"/>
  <c r="J271" i="7"/>
  <c r="I271" i="7"/>
  <c r="H271" i="7"/>
  <c r="G271" i="7"/>
  <c r="F271" i="7"/>
  <c r="BC271" i="7" s="1"/>
  <c r="E271" i="7"/>
  <c r="BB271" i="7" s="1"/>
  <c r="O270" i="7"/>
  <c r="N270" i="7"/>
  <c r="M270" i="7"/>
  <c r="L270" i="7"/>
  <c r="K270" i="7"/>
  <c r="J270" i="7"/>
  <c r="I270" i="7"/>
  <c r="H270" i="7"/>
  <c r="G270" i="7"/>
  <c r="F270" i="7"/>
  <c r="BC270" i="7" s="1"/>
  <c r="E270" i="7"/>
  <c r="BB270" i="7" s="1"/>
  <c r="O269" i="7"/>
  <c r="N269" i="7"/>
  <c r="M269" i="7"/>
  <c r="L269" i="7"/>
  <c r="K269" i="7"/>
  <c r="J269" i="7"/>
  <c r="I269" i="7"/>
  <c r="H269" i="7"/>
  <c r="G269" i="7"/>
  <c r="F269" i="7"/>
  <c r="BC269" i="7" s="1"/>
  <c r="E269" i="7"/>
  <c r="BB269" i="7" s="1"/>
  <c r="I268" i="7"/>
  <c r="H268" i="7"/>
  <c r="G268" i="7"/>
  <c r="F268" i="7"/>
  <c r="BC268" i="7" s="1"/>
  <c r="E268" i="7"/>
  <c r="BB268" i="7" s="1"/>
  <c r="I267" i="7"/>
  <c r="H267" i="7"/>
  <c r="G267" i="7"/>
  <c r="F267" i="7"/>
  <c r="BC267" i="7" s="1"/>
  <c r="E267" i="7"/>
  <c r="BB267" i="7" s="1"/>
  <c r="O266" i="7"/>
  <c r="N266" i="7"/>
  <c r="M266" i="7"/>
  <c r="L266" i="7"/>
  <c r="K266" i="7"/>
  <c r="J266" i="7"/>
  <c r="I266" i="7"/>
  <c r="H266" i="7"/>
  <c r="G266" i="7"/>
  <c r="F266" i="7"/>
  <c r="BC266" i="7" s="1"/>
  <c r="E266" i="7"/>
  <c r="BB266" i="7" s="1"/>
  <c r="O265" i="7"/>
  <c r="N265" i="7"/>
  <c r="M265" i="7"/>
  <c r="L265" i="7"/>
  <c r="K265" i="7"/>
  <c r="J265" i="7"/>
  <c r="I265" i="7"/>
  <c r="H265" i="7"/>
  <c r="G265" i="7"/>
  <c r="F265" i="7"/>
  <c r="BC265" i="7" s="1"/>
  <c r="E265" i="7"/>
  <c r="BB265" i="7" s="1"/>
  <c r="O264" i="7"/>
  <c r="N264" i="7"/>
  <c r="M264" i="7"/>
  <c r="L264" i="7"/>
  <c r="K264" i="7"/>
  <c r="J264" i="7"/>
  <c r="I264" i="7"/>
  <c r="H264" i="7"/>
  <c r="G264" i="7"/>
  <c r="F264" i="7"/>
  <c r="E264" i="7"/>
  <c r="O263" i="7"/>
  <c r="N263" i="7"/>
  <c r="M263" i="7"/>
  <c r="L263" i="7"/>
  <c r="K263" i="7"/>
  <c r="J263" i="7"/>
  <c r="I263" i="7"/>
  <c r="H263" i="7"/>
  <c r="G263" i="7"/>
  <c r="F263" i="7"/>
  <c r="E263" i="7"/>
  <c r="O262" i="7"/>
  <c r="N262" i="7"/>
  <c r="M262" i="7"/>
  <c r="L262" i="7"/>
  <c r="K262" i="7"/>
  <c r="J262" i="7"/>
  <c r="I262" i="7"/>
  <c r="H262" i="7"/>
  <c r="G262" i="7"/>
  <c r="F262" i="7"/>
  <c r="E262" i="7"/>
  <c r="O261" i="7"/>
  <c r="N261" i="7"/>
  <c r="M261" i="7"/>
  <c r="L261" i="7"/>
  <c r="K261" i="7"/>
  <c r="J261" i="7"/>
  <c r="I261" i="7"/>
  <c r="H261" i="7"/>
  <c r="G261" i="7"/>
  <c r="F261" i="7"/>
  <c r="E261" i="7"/>
  <c r="O260" i="7"/>
  <c r="N260" i="7"/>
  <c r="M260" i="7"/>
  <c r="L260" i="7"/>
  <c r="K260" i="7"/>
  <c r="J260" i="7"/>
  <c r="I260" i="7"/>
  <c r="H260" i="7"/>
  <c r="G260" i="7"/>
  <c r="F260" i="7"/>
  <c r="BC260" i="7" s="1"/>
  <c r="E260" i="7"/>
  <c r="BB260" i="7" s="1"/>
  <c r="O259" i="7"/>
  <c r="N259" i="7"/>
  <c r="M259" i="7"/>
  <c r="L259" i="7"/>
  <c r="K259" i="7"/>
  <c r="J259" i="7"/>
  <c r="I259" i="7"/>
  <c r="H259" i="7"/>
  <c r="G259" i="7"/>
  <c r="F259" i="7"/>
  <c r="BC259" i="7" s="1"/>
  <c r="E259" i="7"/>
  <c r="BB259" i="7" s="1"/>
  <c r="O258" i="7"/>
  <c r="N258" i="7"/>
  <c r="M258" i="7"/>
  <c r="L258" i="7"/>
  <c r="K258" i="7"/>
  <c r="J258" i="7"/>
  <c r="I258" i="7"/>
  <c r="H258" i="7"/>
  <c r="G258" i="7"/>
  <c r="F258" i="7"/>
  <c r="BC258" i="7" s="1"/>
  <c r="E258" i="7"/>
  <c r="BB258" i="7" s="1"/>
  <c r="O257" i="7"/>
  <c r="N257" i="7"/>
  <c r="M257" i="7"/>
  <c r="L257" i="7"/>
  <c r="K257" i="7"/>
  <c r="J257" i="7"/>
  <c r="I257" i="7"/>
  <c r="H257" i="7"/>
  <c r="G257" i="7"/>
  <c r="F257" i="7"/>
  <c r="BC257" i="7" s="1"/>
  <c r="E257" i="7"/>
  <c r="BB257" i="7" s="1"/>
  <c r="O256" i="7"/>
  <c r="N256" i="7"/>
  <c r="M256" i="7"/>
  <c r="L256" i="7"/>
  <c r="K256" i="7"/>
  <c r="J256" i="7"/>
  <c r="I256" i="7"/>
  <c r="H256" i="7"/>
  <c r="G256" i="7"/>
  <c r="F256" i="7"/>
  <c r="BC256" i="7" s="1"/>
  <c r="E256" i="7"/>
  <c r="BB256" i="7" s="1"/>
  <c r="I255" i="7"/>
  <c r="H255" i="7"/>
  <c r="G255" i="7"/>
  <c r="F255" i="7"/>
  <c r="BC255" i="7" s="1"/>
  <c r="E255" i="7"/>
  <c r="BB255" i="7" s="1"/>
  <c r="O254" i="7"/>
  <c r="N254" i="7"/>
  <c r="M254" i="7"/>
  <c r="L254" i="7"/>
  <c r="K254" i="7"/>
  <c r="J254" i="7"/>
  <c r="I254" i="7"/>
  <c r="H254" i="7"/>
  <c r="G254" i="7"/>
  <c r="F254" i="7"/>
  <c r="BC254" i="7" s="1"/>
  <c r="E254" i="7"/>
  <c r="BB254" i="7" s="1"/>
  <c r="O253" i="7"/>
  <c r="N253" i="7"/>
  <c r="M253" i="7"/>
  <c r="L253" i="7"/>
  <c r="K253" i="7"/>
  <c r="J253" i="7"/>
  <c r="I253" i="7"/>
  <c r="H253" i="7"/>
  <c r="G253" i="7"/>
  <c r="F253" i="7"/>
  <c r="BC253" i="7" s="1"/>
  <c r="E253" i="7"/>
  <c r="BB253" i="7" s="1"/>
  <c r="O252" i="7"/>
  <c r="N252" i="7"/>
  <c r="M252" i="7"/>
  <c r="L252" i="7"/>
  <c r="K252" i="7"/>
  <c r="J252" i="7"/>
  <c r="I252" i="7"/>
  <c r="H252" i="7"/>
  <c r="G252" i="7"/>
  <c r="F252" i="7"/>
  <c r="BC252" i="7" s="1"/>
  <c r="E252" i="7"/>
  <c r="BB252" i="7" s="1"/>
  <c r="O251" i="7"/>
  <c r="N251" i="7"/>
  <c r="M251" i="7"/>
  <c r="L251" i="7"/>
  <c r="K251" i="7"/>
  <c r="J251" i="7"/>
  <c r="I251" i="7"/>
  <c r="H251" i="7"/>
  <c r="G251" i="7"/>
  <c r="F251" i="7"/>
  <c r="BC251" i="7" s="1"/>
  <c r="E251" i="7"/>
  <c r="BB251" i="7" s="1"/>
  <c r="O250" i="7"/>
  <c r="N250" i="7"/>
  <c r="M250" i="7"/>
  <c r="L250" i="7"/>
  <c r="K250" i="7"/>
  <c r="J250" i="7"/>
  <c r="I250" i="7"/>
  <c r="H250" i="7"/>
  <c r="G250" i="7"/>
  <c r="F250" i="7"/>
  <c r="E250" i="7"/>
  <c r="O249" i="7"/>
  <c r="N249" i="7"/>
  <c r="M249" i="7"/>
  <c r="L249" i="7"/>
  <c r="K249" i="7"/>
  <c r="J249" i="7"/>
  <c r="I249" i="7"/>
  <c r="H249" i="7"/>
  <c r="G249" i="7"/>
  <c r="F249" i="7"/>
  <c r="BC249" i="7" s="1"/>
  <c r="E249" i="7"/>
  <c r="BB249" i="7" s="1"/>
  <c r="O247" i="7"/>
  <c r="N247" i="7"/>
  <c r="M247" i="7"/>
  <c r="L247" i="7"/>
  <c r="K247" i="7"/>
  <c r="J247" i="7"/>
  <c r="I247" i="7"/>
  <c r="H247" i="7"/>
  <c r="G247" i="7"/>
  <c r="F247" i="7"/>
  <c r="BC247" i="7" s="1"/>
  <c r="E247" i="7"/>
  <c r="BB247" i="7" s="1"/>
  <c r="O246" i="7"/>
  <c r="N246" i="7"/>
  <c r="M246" i="7"/>
  <c r="L246" i="7"/>
  <c r="K246" i="7"/>
  <c r="J246" i="7"/>
  <c r="I246" i="7"/>
  <c r="H246" i="7"/>
  <c r="G246" i="7"/>
  <c r="F246" i="7"/>
  <c r="BC246" i="7" s="1"/>
  <c r="E246" i="7"/>
  <c r="BB246" i="7" s="1"/>
  <c r="O245" i="7"/>
  <c r="N245" i="7"/>
  <c r="M245" i="7"/>
  <c r="L245" i="7"/>
  <c r="K245" i="7"/>
  <c r="J245" i="7"/>
  <c r="I245" i="7"/>
  <c r="H245" i="7"/>
  <c r="G245" i="7"/>
  <c r="F245" i="7"/>
  <c r="BC245" i="7" s="1"/>
  <c r="E245" i="7"/>
  <c r="BB245" i="7" s="1"/>
  <c r="O242" i="7"/>
  <c r="N242" i="7"/>
  <c r="M242" i="7"/>
  <c r="L242" i="7"/>
  <c r="K242" i="7"/>
  <c r="J242" i="7"/>
  <c r="I242" i="7"/>
  <c r="H242" i="7"/>
  <c r="G242" i="7"/>
  <c r="F242" i="7"/>
  <c r="BC242" i="7" s="1"/>
  <c r="E242" i="7"/>
  <c r="BB242" i="7" s="1"/>
  <c r="O241" i="7"/>
  <c r="N241" i="7"/>
  <c r="M241" i="7"/>
  <c r="L241" i="7"/>
  <c r="K241" i="7"/>
  <c r="J241" i="7"/>
  <c r="I241" i="7"/>
  <c r="H241" i="7"/>
  <c r="G241" i="7"/>
  <c r="F241" i="7"/>
  <c r="BC241" i="7" s="1"/>
  <c r="E241" i="7"/>
  <c r="BB241" i="7" s="1"/>
  <c r="O240" i="7"/>
  <c r="N240" i="7"/>
  <c r="M240" i="7"/>
  <c r="L240" i="7"/>
  <c r="K240" i="7"/>
  <c r="J240" i="7"/>
  <c r="I240" i="7"/>
  <c r="H240" i="7"/>
  <c r="G240" i="7"/>
  <c r="F240" i="7"/>
  <c r="BC240" i="7" s="1"/>
  <c r="E240" i="7"/>
  <c r="BB240" i="7" s="1"/>
  <c r="O239" i="7"/>
  <c r="N239" i="7"/>
  <c r="M239" i="7"/>
  <c r="L239" i="7"/>
  <c r="K239" i="7"/>
  <c r="J239" i="7"/>
  <c r="I239" i="7"/>
  <c r="H239" i="7"/>
  <c r="G239" i="7"/>
  <c r="F239" i="7"/>
  <c r="BC239" i="7" s="1"/>
  <c r="E239" i="7"/>
  <c r="BB239" i="7" s="1"/>
  <c r="O238" i="7"/>
  <c r="N238" i="7"/>
  <c r="M238" i="7"/>
  <c r="L238" i="7"/>
  <c r="K238" i="7"/>
  <c r="J238" i="7"/>
  <c r="I238" i="7"/>
  <c r="H238" i="7"/>
  <c r="G238" i="7"/>
  <c r="F238" i="7"/>
  <c r="BC238" i="7" s="1"/>
  <c r="E238" i="7"/>
  <c r="BB238" i="7" s="1"/>
  <c r="O237" i="7"/>
  <c r="N237" i="7"/>
  <c r="M237" i="7"/>
  <c r="L237" i="7"/>
  <c r="K237" i="7"/>
  <c r="J237" i="7"/>
  <c r="I237" i="7"/>
  <c r="H237" i="7"/>
  <c r="G237" i="7"/>
  <c r="F237" i="7"/>
  <c r="BC237" i="7" s="1"/>
  <c r="E237" i="7"/>
  <c r="BB237" i="7" s="1"/>
  <c r="O236" i="7"/>
  <c r="N236" i="7"/>
  <c r="M236" i="7"/>
  <c r="L236" i="7"/>
  <c r="K236" i="7"/>
  <c r="J236" i="7"/>
  <c r="I236" i="7"/>
  <c r="H236" i="7"/>
  <c r="G236" i="7"/>
  <c r="F236" i="7"/>
  <c r="BC236" i="7" s="1"/>
  <c r="E236" i="7"/>
  <c r="BB236" i="7" s="1"/>
  <c r="O235" i="7"/>
  <c r="N235" i="7"/>
  <c r="M235" i="7"/>
  <c r="L235" i="7"/>
  <c r="K235" i="7"/>
  <c r="J235" i="7"/>
  <c r="I235" i="7"/>
  <c r="H235" i="7"/>
  <c r="G235" i="7"/>
  <c r="F235" i="7"/>
  <c r="BC235" i="7" s="1"/>
  <c r="E235" i="7"/>
  <c r="BB235" i="7" s="1"/>
  <c r="O234" i="7"/>
  <c r="N234" i="7"/>
  <c r="M234" i="7"/>
  <c r="L234" i="7"/>
  <c r="K234" i="7"/>
  <c r="J234" i="7"/>
  <c r="I234" i="7"/>
  <c r="H234" i="7"/>
  <c r="G234" i="7"/>
  <c r="F234" i="7"/>
  <c r="BC234" i="7" s="1"/>
  <c r="E234" i="7"/>
  <c r="BB234" i="7" s="1"/>
  <c r="O233" i="7"/>
  <c r="N233" i="7"/>
  <c r="M233" i="7"/>
  <c r="L233" i="7"/>
  <c r="K233" i="7"/>
  <c r="J233" i="7"/>
  <c r="I233" i="7"/>
  <c r="H233" i="7"/>
  <c r="G233" i="7"/>
  <c r="F233" i="7"/>
  <c r="BC233" i="7" s="1"/>
  <c r="E233" i="7"/>
  <c r="BB233" i="7" s="1"/>
  <c r="O232" i="7"/>
  <c r="N232" i="7"/>
  <c r="M232" i="7"/>
  <c r="L232" i="7"/>
  <c r="K232" i="7"/>
  <c r="J232" i="7"/>
  <c r="I232" i="7"/>
  <c r="H232" i="7"/>
  <c r="G232" i="7"/>
  <c r="F232" i="7"/>
  <c r="E232" i="7"/>
  <c r="O231" i="7"/>
  <c r="N231" i="7"/>
  <c r="M231" i="7"/>
  <c r="L231" i="7"/>
  <c r="K231" i="7"/>
  <c r="J231" i="7"/>
  <c r="I231" i="7"/>
  <c r="H231" i="7"/>
  <c r="G231" i="7"/>
  <c r="F231" i="7"/>
  <c r="E231" i="7"/>
  <c r="O230" i="7"/>
  <c r="N230" i="7"/>
  <c r="M230" i="7"/>
  <c r="L230" i="7"/>
  <c r="K230" i="7"/>
  <c r="J230" i="7"/>
  <c r="I230" i="7"/>
  <c r="H230" i="7"/>
  <c r="G230" i="7"/>
  <c r="F230" i="7"/>
  <c r="BC230" i="7" s="1"/>
  <c r="E230" i="7"/>
  <c r="BB230" i="7" s="1"/>
  <c r="O229" i="7"/>
  <c r="N229" i="7"/>
  <c r="M229" i="7"/>
  <c r="L229" i="7"/>
  <c r="K229" i="7"/>
  <c r="J229" i="7"/>
  <c r="I229" i="7"/>
  <c r="H229" i="7"/>
  <c r="G229" i="7"/>
  <c r="F229" i="7"/>
  <c r="BC229" i="7" s="1"/>
  <c r="E229" i="7"/>
  <c r="BB229" i="7" s="1"/>
  <c r="O228" i="7"/>
  <c r="N228" i="7"/>
  <c r="M228" i="7"/>
  <c r="L228" i="7"/>
  <c r="K228" i="7"/>
  <c r="J228" i="7"/>
  <c r="I228" i="7"/>
  <c r="H228" i="7"/>
  <c r="G228" i="7"/>
  <c r="F228" i="7"/>
  <c r="BC228" i="7" s="1"/>
  <c r="E228" i="7"/>
  <c r="BB228" i="7" s="1"/>
  <c r="O227" i="7"/>
  <c r="N227" i="7"/>
  <c r="M227" i="7"/>
  <c r="L227" i="7"/>
  <c r="K227" i="7"/>
  <c r="J227" i="7"/>
  <c r="I227" i="7"/>
  <c r="H227" i="7"/>
  <c r="G227" i="7"/>
  <c r="F227" i="7"/>
  <c r="BC227" i="7" s="1"/>
  <c r="E227" i="7"/>
  <c r="BB227" i="7" s="1"/>
  <c r="O226" i="7"/>
  <c r="N226" i="7"/>
  <c r="M226" i="7"/>
  <c r="L226" i="7"/>
  <c r="K226" i="7"/>
  <c r="J226" i="7"/>
  <c r="I226" i="7"/>
  <c r="H226" i="7"/>
  <c r="G226" i="7"/>
  <c r="F226" i="7"/>
  <c r="BC226" i="7" s="1"/>
  <c r="E226" i="7"/>
  <c r="BB226" i="7" s="1"/>
  <c r="O225" i="7"/>
  <c r="N225" i="7"/>
  <c r="M225" i="7"/>
  <c r="L225" i="7"/>
  <c r="K225" i="7"/>
  <c r="J225" i="7"/>
  <c r="I225" i="7"/>
  <c r="H225" i="7"/>
  <c r="G225" i="7"/>
  <c r="F225" i="7"/>
  <c r="BC225" i="7" s="1"/>
  <c r="E225" i="7"/>
  <c r="BB225" i="7" s="1"/>
  <c r="O224" i="7"/>
  <c r="N224" i="7"/>
  <c r="M224" i="7"/>
  <c r="L224" i="7"/>
  <c r="K224" i="7"/>
  <c r="J224" i="7"/>
  <c r="I224" i="7"/>
  <c r="H224" i="7"/>
  <c r="G224" i="7"/>
  <c r="F224" i="7"/>
  <c r="BC224" i="7" s="1"/>
  <c r="E224" i="7"/>
  <c r="BB224" i="7" s="1"/>
  <c r="O223" i="7"/>
  <c r="N223" i="7"/>
  <c r="M223" i="7"/>
  <c r="L223" i="7"/>
  <c r="K223" i="7"/>
  <c r="J223" i="7"/>
  <c r="I223" i="7"/>
  <c r="H223" i="7"/>
  <c r="G223" i="7"/>
  <c r="F223" i="7"/>
  <c r="BC223" i="7" s="1"/>
  <c r="E223" i="7"/>
  <c r="BB223" i="7" s="1"/>
  <c r="O222" i="7"/>
  <c r="N222" i="7"/>
  <c r="M222" i="7"/>
  <c r="L222" i="7"/>
  <c r="K222" i="7"/>
  <c r="J222" i="7"/>
  <c r="I222" i="7"/>
  <c r="H222" i="7"/>
  <c r="G222" i="7"/>
  <c r="F222" i="7"/>
  <c r="BC222" i="7" s="1"/>
  <c r="E222" i="7"/>
  <c r="BB222" i="7" s="1"/>
  <c r="O221" i="7"/>
  <c r="N221" i="7"/>
  <c r="M221" i="7"/>
  <c r="L221" i="7"/>
  <c r="K221" i="7"/>
  <c r="J221" i="7"/>
  <c r="I221" i="7"/>
  <c r="H221" i="7"/>
  <c r="G221" i="7"/>
  <c r="F221" i="7"/>
  <c r="BC221" i="7" s="1"/>
  <c r="E221" i="7"/>
  <c r="BB221" i="7" s="1"/>
  <c r="O220" i="7"/>
  <c r="N220" i="7"/>
  <c r="M220" i="7"/>
  <c r="L220" i="7"/>
  <c r="K220" i="7"/>
  <c r="J220" i="7"/>
  <c r="I220" i="7"/>
  <c r="H220" i="7"/>
  <c r="G220" i="7"/>
  <c r="F220" i="7"/>
  <c r="BC220" i="7" s="1"/>
  <c r="E220" i="7"/>
  <c r="BB220" i="7" s="1"/>
  <c r="O219" i="7"/>
  <c r="N219" i="7"/>
  <c r="M219" i="7"/>
  <c r="L219" i="7"/>
  <c r="K219" i="7"/>
  <c r="J219" i="7"/>
  <c r="I219" i="7"/>
  <c r="H219" i="7"/>
  <c r="G219" i="7"/>
  <c r="F219" i="7"/>
  <c r="BC219" i="7" s="1"/>
  <c r="E219" i="7"/>
  <c r="BB219" i="7" s="1"/>
  <c r="O218" i="7"/>
  <c r="N218" i="7"/>
  <c r="M218" i="7"/>
  <c r="L218" i="7"/>
  <c r="K218" i="7"/>
  <c r="J218" i="7"/>
  <c r="I218" i="7"/>
  <c r="H218" i="7"/>
  <c r="G218" i="7"/>
  <c r="F218" i="7"/>
  <c r="BC218" i="7" s="1"/>
  <c r="E218" i="7"/>
  <c r="BB218" i="7" s="1"/>
  <c r="I217" i="7"/>
  <c r="H217" i="7"/>
  <c r="G217" i="7"/>
  <c r="F217" i="7"/>
  <c r="BC217" i="7" s="1"/>
  <c r="E217" i="7"/>
  <c r="BB217" i="7" s="1"/>
  <c r="O216" i="7"/>
  <c r="N216" i="7"/>
  <c r="M216" i="7"/>
  <c r="L216" i="7"/>
  <c r="K216" i="7"/>
  <c r="J216" i="7"/>
  <c r="I216" i="7"/>
  <c r="H216" i="7"/>
  <c r="G216" i="7"/>
  <c r="F216" i="7"/>
  <c r="BC216" i="7" s="1"/>
  <c r="E216" i="7"/>
  <c r="BB216" i="7" s="1"/>
  <c r="O215" i="7"/>
  <c r="N215" i="7"/>
  <c r="M215" i="7"/>
  <c r="L215" i="7"/>
  <c r="K215" i="7"/>
  <c r="J215" i="7"/>
  <c r="I215" i="7"/>
  <c r="H215" i="7"/>
  <c r="G215" i="7"/>
  <c r="F215" i="7"/>
  <c r="BC215" i="7" s="1"/>
  <c r="E215" i="7"/>
  <c r="BB215" i="7" s="1"/>
  <c r="O212" i="7"/>
  <c r="N212" i="7"/>
  <c r="M212" i="7"/>
  <c r="L212" i="7"/>
  <c r="K212" i="7"/>
  <c r="J212" i="7"/>
  <c r="I212" i="7"/>
  <c r="H212" i="7"/>
  <c r="G212" i="7"/>
  <c r="F212" i="7"/>
  <c r="E212" i="7"/>
  <c r="O211" i="7"/>
  <c r="N211" i="7"/>
  <c r="M211" i="7"/>
  <c r="L211" i="7"/>
  <c r="K211" i="7"/>
  <c r="J211" i="7"/>
  <c r="I211" i="7"/>
  <c r="H211" i="7"/>
  <c r="G211" i="7"/>
  <c r="F211" i="7"/>
  <c r="BC211" i="7" s="1"/>
  <c r="E211" i="7"/>
  <c r="BB211" i="7" s="1"/>
  <c r="O210" i="7"/>
  <c r="N210" i="7"/>
  <c r="M210" i="7"/>
  <c r="L210" i="7"/>
  <c r="K210" i="7"/>
  <c r="J210" i="7"/>
  <c r="I210" i="7"/>
  <c r="H210" i="7"/>
  <c r="G210" i="7"/>
  <c r="F210" i="7"/>
  <c r="BC210" i="7" s="1"/>
  <c r="E210" i="7"/>
  <c r="BB210" i="7" s="1"/>
  <c r="O209" i="7"/>
  <c r="N209" i="7"/>
  <c r="M209" i="7"/>
  <c r="L209" i="7"/>
  <c r="K209" i="7"/>
  <c r="J209" i="7"/>
  <c r="I209" i="7"/>
  <c r="H209" i="7"/>
  <c r="G209" i="7"/>
  <c r="F209" i="7"/>
  <c r="E209" i="7"/>
  <c r="O208" i="7"/>
  <c r="N208" i="7"/>
  <c r="M208" i="7"/>
  <c r="L208" i="7"/>
  <c r="K208" i="7"/>
  <c r="J208" i="7"/>
  <c r="I208" i="7"/>
  <c r="H208" i="7"/>
  <c r="G208" i="7"/>
  <c r="F208" i="7"/>
  <c r="E208" i="7"/>
  <c r="O207" i="7"/>
  <c r="N207" i="7"/>
  <c r="M207" i="7"/>
  <c r="L207" i="7"/>
  <c r="K207" i="7"/>
  <c r="J207" i="7"/>
  <c r="I207" i="7"/>
  <c r="H207" i="7"/>
  <c r="G207" i="7"/>
  <c r="F207" i="7"/>
  <c r="E207" i="7"/>
  <c r="O206" i="7"/>
  <c r="N206" i="7"/>
  <c r="M206" i="7"/>
  <c r="L206" i="7"/>
  <c r="K206" i="7"/>
  <c r="J206" i="7"/>
  <c r="I206" i="7"/>
  <c r="H206" i="7"/>
  <c r="G206" i="7"/>
  <c r="F206" i="7"/>
  <c r="E206" i="7"/>
  <c r="O205" i="7"/>
  <c r="N205" i="7"/>
  <c r="M205" i="7"/>
  <c r="L205" i="7"/>
  <c r="K205" i="7"/>
  <c r="J205" i="7"/>
  <c r="I205" i="7"/>
  <c r="H205" i="7"/>
  <c r="G205" i="7"/>
  <c r="F205" i="7"/>
  <c r="E205" i="7"/>
  <c r="O204" i="7"/>
  <c r="N204" i="7"/>
  <c r="M204" i="7"/>
  <c r="L204" i="7"/>
  <c r="K204" i="7"/>
  <c r="J204" i="7"/>
  <c r="I204" i="7"/>
  <c r="H204" i="7"/>
  <c r="G204" i="7"/>
  <c r="F204" i="7"/>
  <c r="E204" i="7"/>
  <c r="O203" i="7"/>
  <c r="N203" i="7"/>
  <c r="M203" i="7"/>
  <c r="L203" i="7"/>
  <c r="K203" i="7"/>
  <c r="J203" i="7"/>
  <c r="I203" i="7"/>
  <c r="H203" i="7"/>
  <c r="G203" i="7"/>
  <c r="F203" i="7"/>
  <c r="BC203" i="7" s="1"/>
  <c r="E203" i="7"/>
  <c r="BB203" i="7" s="1"/>
  <c r="O202" i="7"/>
  <c r="N202" i="7"/>
  <c r="M202" i="7"/>
  <c r="L202" i="7"/>
  <c r="K202" i="7"/>
  <c r="J202" i="7"/>
  <c r="I202" i="7"/>
  <c r="H202" i="7"/>
  <c r="G202" i="7"/>
  <c r="F202" i="7"/>
  <c r="BC202" i="7" s="1"/>
  <c r="E202" i="7"/>
  <c r="BB202" i="7" s="1"/>
  <c r="O201" i="7"/>
  <c r="N201" i="7"/>
  <c r="M201" i="7"/>
  <c r="L201" i="7"/>
  <c r="K201" i="7"/>
  <c r="J201" i="7"/>
  <c r="I201" i="7"/>
  <c r="H201" i="7"/>
  <c r="G201" i="7"/>
  <c r="F201" i="7"/>
  <c r="BC201" i="7" s="1"/>
  <c r="E201" i="7"/>
  <c r="BB201" i="7" s="1"/>
  <c r="O200" i="7"/>
  <c r="N200" i="7"/>
  <c r="M200" i="7"/>
  <c r="L200" i="7"/>
  <c r="K200" i="7"/>
  <c r="J200" i="7"/>
  <c r="I200" i="7"/>
  <c r="H200" i="7"/>
  <c r="G200" i="7"/>
  <c r="F200" i="7"/>
  <c r="BC200" i="7" s="1"/>
  <c r="E200" i="7"/>
  <c r="BB200" i="7" s="1"/>
  <c r="O199" i="7"/>
  <c r="N199" i="7"/>
  <c r="M199" i="7"/>
  <c r="L199" i="7"/>
  <c r="K199" i="7"/>
  <c r="J199" i="7"/>
  <c r="I199" i="7"/>
  <c r="H199" i="7"/>
  <c r="G199" i="7"/>
  <c r="F199" i="7"/>
  <c r="BC199" i="7" s="1"/>
  <c r="E199" i="7"/>
  <c r="BB199" i="7" s="1"/>
  <c r="O197" i="7"/>
  <c r="N197" i="7"/>
  <c r="M197" i="7"/>
  <c r="L197" i="7"/>
  <c r="K197" i="7"/>
  <c r="J197" i="7"/>
  <c r="I197" i="7"/>
  <c r="H197" i="7"/>
  <c r="G197" i="7"/>
  <c r="F197" i="7"/>
  <c r="E197" i="7"/>
  <c r="O196" i="7"/>
  <c r="N196" i="7"/>
  <c r="M196" i="7"/>
  <c r="L196" i="7"/>
  <c r="K196" i="7"/>
  <c r="J196" i="7"/>
  <c r="I196" i="7"/>
  <c r="H196" i="7"/>
  <c r="G196" i="7"/>
  <c r="F196" i="7"/>
  <c r="BC196" i="7" s="1"/>
  <c r="E196" i="7"/>
  <c r="BB196" i="7" s="1"/>
  <c r="O195" i="7"/>
  <c r="N195" i="7"/>
  <c r="M195" i="7"/>
  <c r="L195" i="7"/>
  <c r="K195" i="7"/>
  <c r="J195" i="7"/>
  <c r="I195" i="7"/>
  <c r="H195" i="7"/>
  <c r="G195" i="7"/>
  <c r="F195" i="7"/>
  <c r="BC195" i="7" s="1"/>
  <c r="E195" i="7"/>
  <c r="BB195" i="7" s="1"/>
  <c r="O194" i="7"/>
  <c r="N194" i="7"/>
  <c r="M194" i="7"/>
  <c r="L194" i="7"/>
  <c r="K194" i="7"/>
  <c r="J194" i="7"/>
  <c r="I194" i="7"/>
  <c r="H194" i="7"/>
  <c r="G194" i="7"/>
  <c r="F194" i="7"/>
  <c r="BC194" i="7" s="1"/>
  <c r="E194" i="7"/>
  <c r="BB194" i="7" s="1"/>
  <c r="O193" i="7"/>
  <c r="N193" i="7"/>
  <c r="M193" i="7"/>
  <c r="L193" i="7"/>
  <c r="K193" i="7"/>
  <c r="J193" i="7"/>
  <c r="I193" i="7"/>
  <c r="H193" i="7"/>
  <c r="G193" i="7"/>
  <c r="F193" i="7"/>
  <c r="BC193" i="7" s="1"/>
  <c r="E193" i="7"/>
  <c r="BB193" i="7" s="1"/>
  <c r="O192" i="7"/>
  <c r="N192" i="7"/>
  <c r="M192" i="7"/>
  <c r="L192" i="7"/>
  <c r="K192" i="7"/>
  <c r="J192" i="7"/>
  <c r="I192" i="7"/>
  <c r="H192" i="7"/>
  <c r="G192" i="7"/>
  <c r="F192" i="7"/>
  <c r="BC192" i="7" s="1"/>
  <c r="E192" i="7"/>
  <c r="BB192" i="7" s="1"/>
  <c r="I191" i="7"/>
  <c r="H191" i="7"/>
  <c r="G191" i="7"/>
  <c r="F191" i="7"/>
  <c r="BC191" i="7" s="1"/>
  <c r="E191" i="7"/>
  <c r="BB191" i="7" s="1"/>
  <c r="O190" i="7"/>
  <c r="N190" i="7"/>
  <c r="M190" i="7"/>
  <c r="L190" i="7"/>
  <c r="K190" i="7"/>
  <c r="J190" i="7"/>
  <c r="I190" i="7"/>
  <c r="H190" i="7"/>
  <c r="G190" i="7"/>
  <c r="F190" i="7"/>
  <c r="BC190" i="7" s="1"/>
  <c r="E190" i="7"/>
  <c r="BB190" i="7" s="1"/>
  <c r="O189" i="7"/>
  <c r="N189" i="7"/>
  <c r="M189" i="7"/>
  <c r="L189" i="7"/>
  <c r="K189" i="7"/>
  <c r="J189" i="7"/>
  <c r="I189" i="7"/>
  <c r="H189" i="7"/>
  <c r="G189" i="7"/>
  <c r="F189" i="7"/>
  <c r="BC189" i="7" s="1"/>
  <c r="E189" i="7"/>
  <c r="BB189" i="7" s="1"/>
  <c r="O188" i="7"/>
  <c r="N188" i="7"/>
  <c r="M188" i="7"/>
  <c r="L188" i="7"/>
  <c r="K188" i="7"/>
  <c r="J188" i="7"/>
  <c r="I188" i="7"/>
  <c r="H188" i="7"/>
  <c r="G188" i="7"/>
  <c r="F188" i="7"/>
  <c r="BC188" i="7" s="1"/>
  <c r="E188" i="7"/>
  <c r="BB188" i="7" s="1"/>
  <c r="O187" i="7"/>
  <c r="N187" i="7"/>
  <c r="M187" i="7"/>
  <c r="L187" i="7"/>
  <c r="K187" i="7"/>
  <c r="J187" i="7"/>
  <c r="I187" i="7"/>
  <c r="H187" i="7"/>
  <c r="G187" i="7"/>
  <c r="F187" i="7"/>
  <c r="BC187" i="7" s="1"/>
  <c r="E187" i="7"/>
  <c r="BB187" i="7" s="1"/>
  <c r="O186" i="7"/>
  <c r="N186" i="7"/>
  <c r="M186" i="7"/>
  <c r="L186" i="7"/>
  <c r="K186" i="7"/>
  <c r="J186" i="7"/>
  <c r="I186" i="7"/>
  <c r="H186" i="7"/>
  <c r="G186" i="7"/>
  <c r="F186" i="7"/>
  <c r="BC186" i="7" s="1"/>
  <c r="E186" i="7"/>
  <c r="BB186" i="7" s="1"/>
  <c r="O185" i="7"/>
  <c r="N185" i="7"/>
  <c r="M185" i="7"/>
  <c r="L185" i="7"/>
  <c r="K185" i="7"/>
  <c r="J185" i="7"/>
  <c r="I185" i="7"/>
  <c r="H185" i="7"/>
  <c r="G185" i="7"/>
  <c r="F185" i="7"/>
  <c r="BC185" i="7" s="1"/>
  <c r="E185" i="7"/>
  <c r="BB185" i="7" s="1"/>
  <c r="O184" i="7"/>
  <c r="N184" i="7"/>
  <c r="M184" i="7"/>
  <c r="L184" i="7"/>
  <c r="K184" i="7"/>
  <c r="J184" i="7"/>
  <c r="I184" i="7"/>
  <c r="H184" i="7"/>
  <c r="G184" i="7"/>
  <c r="F184" i="7"/>
  <c r="BC184" i="7" s="1"/>
  <c r="E184" i="7"/>
  <c r="O183" i="7"/>
  <c r="N183" i="7"/>
  <c r="M183" i="7"/>
  <c r="L183" i="7"/>
  <c r="K183" i="7"/>
  <c r="J183" i="7"/>
  <c r="I183" i="7"/>
  <c r="H183" i="7"/>
  <c r="G183" i="7"/>
  <c r="F183" i="7"/>
  <c r="BC183" i="7" s="1"/>
  <c r="E183" i="7"/>
  <c r="BB183" i="7" s="1"/>
  <c r="O182" i="7"/>
  <c r="N182" i="7"/>
  <c r="M182" i="7"/>
  <c r="L182" i="7"/>
  <c r="K182" i="7"/>
  <c r="J182" i="7"/>
  <c r="I182" i="7"/>
  <c r="H182" i="7"/>
  <c r="G182" i="7"/>
  <c r="F182" i="7"/>
  <c r="BC182" i="7" s="1"/>
  <c r="E182" i="7"/>
  <c r="BB182" i="7" s="1"/>
  <c r="O181" i="7"/>
  <c r="N181" i="7"/>
  <c r="M181" i="7"/>
  <c r="L181" i="7"/>
  <c r="K181" i="7"/>
  <c r="J181" i="7"/>
  <c r="I181" i="7"/>
  <c r="H181" i="7"/>
  <c r="G181" i="7"/>
  <c r="F181" i="7"/>
  <c r="BC181" i="7" s="1"/>
  <c r="E181" i="7"/>
  <c r="BB181" i="7" s="1"/>
  <c r="O180" i="7"/>
  <c r="N180" i="7"/>
  <c r="M180" i="7"/>
  <c r="L180" i="7"/>
  <c r="K180" i="7"/>
  <c r="J180" i="7"/>
  <c r="I180" i="7"/>
  <c r="H180" i="7"/>
  <c r="G180" i="7"/>
  <c r="F180" i="7"/>
  <c r="BC180" i="7" s="1"/>
  <c r="E180" i="7"/>
  <c r="BB180" i="7" s="1"/>
  <c r="O179" i="7"/>
  <c r="N179" i="7"/>
  <c r="M179" i="7"/>
  <c r="L179" i="7"/>
  <c r="K179" i="7"/>
  <c r="J179" i="7"/>
  <c r="I179" i="7"/>
  <c r="H179" i="7"/>
  <c r="G179" i="7"/>
  <c r="F179" i="7"/>
  <c r="BC179" i="7" s="1"/>
  <c r="E179" i="7"/>
  <c r="BB179" i="7" s="1"/>
  <c r="O178" i="7"/>
  <c r="N178" i="7"/>
  <c r="M178" i="7"/>
  <c r="L178" i="7"/>
  <c r="K178" i="7"/>
  <c r="J178" i="7"/>
  <c r="I178" i="7"/>
  <c r="H178" i="7"/>
  <c r="G178" i="7"/>
  <c r="F178" i="7"/>
  <c r="BC178" i="7" s="1"/>
  <c r="E178" i="7"/>
  <c r="BB178" i="7" s="1"/>
  <c r="O177" i="7"/>
  <c r="N177" i="7"/>
  <c r="M177" i="7"/>
  <c r="L177" i="7"/>
  <c r="K177" i="7"/>
  <c r="J177" i="7"/>
  <c r="I177" i="7"/>
  <c r="H177" i="7"/>
  <c r="G177" i="7"/>
  <c r="F177" i="7"/>
  <c r="BC177" i="7" s="1"/>
  <c r="E177" i="7"/>
  <c r="BB177" i="7" s="1"/>
  <c r="I176" i="7"/>
  <c r="H176" i="7"/>
  <c r="G176" i="7"/>
  <c r="F176" i="7"/>
  <c r="BC176" i="7" s="1"/>
  <c r="E176" i="7"/>
  <c r="BB176" i="7" s="1"/>
  <c r="O175" i="7"/>
  <c r="N175" i="7"/>
  <c r="M175" i="7"/>
  <c r="L175" i="7"/>
  <c r="K175" i="7"/>
  <c r="J175" i="7"/>
  <c r="I175" i="7"/>
  <c r="H175" i="7"/>
  <c r="G175" i="7"/>
  <c r="F175" i="7"/>
  <c r="BC175" i="7" s="1"/>
  <c r="E175" i="7"/>
  <c r="BB175" i="7" s="1"/>
  <c r="N174" i="7"/>
  <c r="M174" i="7"/>
  <c r="L174" i="7"/>
  <c r="K174" i="7"/>
  <c r="J174" i="7"/>
  <c r="I174" i="7"/>
  <c r="H174" i="7"/>
  <c r="G174" i="7"/>
  <c r="F174" i="7"/>
  <c r="BC174" i="7" s="1"/>
  <c r="E174" i="7"/>
  <c r="BB174" i="7" s="1"/>
  <c r="O173" i="7"/>
  <c r="N173" i="7"/>
  <c r="M173" i="7"/>
  <c r="L173" i="7"/>
  <c r="K173" i="7"/>
  <c r="J173" i="7"/>
  <c r="I173" i="7"/>
  <c r="H173" i="7"/>
  <c r="G173" i="7"/>
  <c r="F173" i="7"/>
  <c r="BC173" i="7" s="1"/>
  <c r="E173" i="7"/>
  <c r="BB173" i="7" s="1"/>
  <c r="O172" i="7"/>
  <c r="N172" i="7"/>
  <c r="M172" i="7"/>
  <c r="L172" i="7"/>
  <c r="K172" i="7"/>
  <c r="J172" i="7"/>
  <c r="I172" i="7"/>
  <c r="H172" i="7"/>
  <c r="G172" i="7"/>
  <c r="F172" i="7"/>
  <c r="BC172" i="7" s="1"/>
  <c r="E172" i="7"/>
  <c r="BB172" i="7" s="1"/>
  <c r="O171" i="7"/>
  <c r="N171" i="7"/>
  <c r="M171" i="7"/>
  <c r="L171" i="7"/>
  <c r="K171" i="7"/>
  <c r="J171" i="7"/>
  <c r="I171" i="7"/>
  <c r="H171" i="7"/>
  <c r="G171" i="7"/>
  <c r="F171" i="7"/>
  <c r="E171" i="7"/>
  <c r="O170" i="7"/>
  <c r="N170" i="7"/>
  <c r="M170" i="7"/>
  <c r="L170" i="7"/>
  <c r="K170" i="7"/>
  <c r="J170" i="7"/>
  <c r="I170" i="7"/>
  <c r="H170" i="7"/>
  <c r="G170" i="7"/>
  <c r="F170" i="7"/>
  <c r="E170" i="7"/>
  <c r="O169" i="7"/>
  <c r="N169" i="7"/>
  <c r="M169" i="7"/>
  <c r="L169" i="7"/>
  <c r="K169" i="7"/>
  <c r="J169" i="7"/>
  <c r="I169" i="7"/>
  <c r="H169" i="7"/>
  <c r="G169" i="7"/>
  <c r="F169" i="7"/>
  <c r="E169" i="7"/>
  <c r="O168" i="7"/>
  <c r="N168" i="7"/>
  <c r="M168" i="7"/>
  <c r="L168" i="7"/>
  <c r="K168" i="7"/>
  <c r="J168" i="7"/>
  <c r="I168" i="7"/>
  <c r="H168" i="7"/>
  <c r="G168" i="7"/>
  <c r="F168" i="7"/>
  <c r="E168" i="7"/>
  <c r="O167" i="7"/>
  <c r="N167" i="7"/>
  <c r="M167" i="7"/>
  <c r="L167" i="7"/>
  <c r="K167" i="7"/>
  <c r="J167" i="7"/>
  <c r="I167" i="7"/>
  <c r="H167" i="7"/>
  <c r="G167" i="7"/>
  <c r="F167" i="7"/>
  <c r="E167" i="7"/>
  <c r="O166" i="7"/>
  <c r="N166" i="7"/>
  <c r="M166" i="7"/>
  <c r="L166" i="7"/>
  <c r="K166" i="7"/>
  <c r="J166" i="7"/>
  <c r="I166" i="7"/>
  <c r="H166" i="7"/>
  <c r="G166" i="7"/>
  <c r="F166" i="7"/>
  <c r="BC166" i="7" s="1"/>
  <c r="E166" i="7"/>
  <c r="BB166" i="7" s="1"/>
  <c r="O165" i="7"/>
  <c r="N165" i="7"/>
  <c r="M165" i="7"/>
  <c r="L165" i="7"/>
  <c r="K165" i="7"/>
  <c r="J165" i="7"/>
  <c r="I165" i="7"/>
  <c r="H165" i="7"/>
  <c r="G165" i="7"/>
  <c r="F165" i="7"/>
  <c r="BC165" i="7" s="1"/>
  <c r="E165" i="7"/>
  <c r="BB165" i="7" s="1"/>
  <c r="O164" i="7"/>
  <c r="N164" i="7"/>
  <c r="M164" i="7"/>
  <c r="L164" i="7"/>
  <c r="K164" i="7"/>
  <c r="J164" i="7"/>
  <c r="I164" i="7"/>
  <c r="H164" i="7"/>
  <c r="G164" i="7"/>
  <c r="F164" i="7"/>
  <c r="BC164" i="7" s="1"/>
  <c r="E164" i="7"/>
  <c r="BB164" i="7" s="1"/>
  <c r="O163" i="7"/>
  <c r="N163" i="7"/>
  <c r="M163" i="7"/>
  <c r="L163" i="7"/>
  <c r="K163" i="7"/>
  <c r="J163" i="7"/>
  <c r="I163" i="7"/>
  <c r="H163" i="7"/>
  <c r="G163" i="7"/>
  <c r="F163" i="7"/>
  <c r="BC163" i="7" s="1"/>
  <c r="E163" i="7"/>
  <c r="BB163" i="7" s="1"/>
  <c r="O162" i="7"/>
  <c r="N162" i="7"/>
  <c r="M162" i="7"/>
  <c r="L162" i="7"/>
  <c r="K162" i="7"/>
  <c r="J162" i="7"/>
  <c r="I162" i="7"/>
  <c r="H162" i="7"/>
  <c r="G162" i="7"/>
  <c r="F162" i="7"/>
  <c r="BC162" i="7" s="1"/>
  <c r="E162" i="7"/>
  <c r="BB162" i="7" s="1"/>
  <c r="O161" i="7"/>
  <c r="N161" i="7"/>
  <c r="M161" i="7"/>
  <c r="L161" i="7"/>
  <c r="K161" i="7"/>
  <c r="J161" i="7"/>
  <c r="I161" i="7"/>
  <c r="H161" i="7"/>
  <c r="G161" i="7"/>
  <c r="F161" i="7"/>
  <c r="BC161" i="7" s="1"/>
  <c r="E161" i="7"/>
  <c r="BB161" i="7" s="1"/>
  <c r="O160" i="7"/>
  <c r="N160" i="7"/>
  <c r="M160" i="7"/>
  <c r="L160" i="7"/>
  <c r="K160" i="7"/>
  <c r="J160" i="7"/>
  <c r="I160" i="7"/>
  <c r="H160" i="7"/>
  <c r="G160" i="7"/>
  <c r="F160" i="7"/>
  <c r="BC160" i="7" s="1"/>
  <c r="E160" i="7"/>
  <c r="BB160" i="7" s="1"/>
  <c r="O159" i="7"/>
  <c r="N159" i="7"/>
  <c r="M159" i="7"/>
  <c r="L159" i="7"/>
  <c r="K159" i="7"/>
  <c r="J159" i="7"/>
  <c r="I159" i="7"/>
  <c r="H159" i="7"/>
  <c r="G159" i="7"/>
  <c r="F159" i="7"/>
  <c r="BC159" i="7" s="1"/>
  <c r="E159" i="7"/>
  <c r="BB159" i="7" s="1"/>
  <c r="O158" i="7"/>
  <c r="N158" i="7"/>
  <c r="M158" i="7"/>
  <c r="L158" i="7"/>
  <c r="K158" i="7"/>
  <c r="J158" i="7"/>
  <c r="I158" i="7"/>
  <c r="H158" i="7"/>
  <c r="G158" i="7"/>
  <c r="F158" i="7"/>
  <c r="BC158" i="7" s="1"/>
  <c r="E158" i="7"/>
  <c r="BB158" i="7" s="1"/>
  <c r="O157" i="7"/>
  <c r="N157" i="7"/>
  <c r="M157" i="7"/>
  <c r="L157" i="7"/>
  <c r="K157" i="7"/>
  <c r="J157" i="7"/>
  <c r="I157" i="7"/>
  <c r="H157" i="7"/>
  <c r="G157" i="7"/>
  <c r="F157" i="7"/>
  <c r="BC157" i="7" s="1"/>
  <c r="E157" i="7"/>
  <c r="BB157" i="7" s="1"/>
  <c r="I156" i="7"/>
  <c r="H156" i="7"/>
  <c r="G156" i="7"/>
  <c r="F156" i="7"/>
  <c r="BC156" i="7" s="1"/>
  <c r="E156" i="7"/>
  <c r="BB156" i="7" s="1"/>
  <c r="O155" i="7"/>
  <c r="N155" i="7"/>
  <c r="M155" i="7"/>
  <c r="L155" i="7"/>
  <c r="K155" i="7"/>
  <c r="J155" i="7"/>
  <c r="I155" i="7"/>
  <c r="H155" i="7"/>
  <c r="G155" i="7"/>
  <c r="F155" i="7"/>
  <c r="BC155" i="7" s="1"/>
  <c r="E155" i="7"/>
  <c r="BB155" i="7" s="1"/>
  <c r="O154" i="7"/>
  <c r="N154" i="7"/>
  <c r="M154" i="7"/>
  <c r="L154" i="7"/>
  <c r="K154" i="7"/>
  <c r="J154" i="7"/>
  <c r="I154" i="7"/>
  <c r="H154" i="7"/>
  <c r="G154" i="7"/>
  <c r="F154" i="7"/>
  <c r="BC154" i="7" s="1"/>
  <c r="E154" i="7"/>
  <c r="BB154" i="7" s="1"/>
  <c r="O153" i="7"/>
  <c r="N153" i="7"/>
  <c r="M153" i="7"/>
  <c r="L153" i="7"/>
  <c r="K153" i="7"/>
  <c r="J153" i="7"/>
  <c r="I153" i="7"/>
  <c r="H153" i="7"/>
  <c r="G153" i="7"/>
  <c r="F153" i="7"/>
  <c r="BC153" i="7" s="1"/>
  <c r="E153" i="7"/>
  <c r="BB153" i="7" s="1"/>
  <c r="O152" i="7"/>
  <c r="N152" i="7"/>
  <c r="M152" i="7"/>
  <c r="L152" i="7"/>
  <c r="K152" i="7"/>
  <c r="J152" i="7"/>
  <c r="I152" i="7"/>
  <c r="H152" i="7"/>
  <c r="G152" i="7"/>
  <c r="F152" i="7"/>
  <c r="BC152" i="7" s="1"/>
  <c r="E152" i="7"/>
  <c r="BB152" i="7" s="1"/>
  <c r="O151" i="7"/>
  <c r="N151" i="7"/>
  <c r="M151" i="7"/>
  <c r="L151" i="7"/>
  <c r="K151" i="7"/>
  <c r="J151" i="7"/>
  <c r="I151" i="7"/>
  <c r="H151" i="7"/>
  <c r="G151" i="7"/>
  <c r="F151" i="7"/>
  <c r="BC151" i="7" s="1"/>
  <c r="E151" i="7"/>
  <c r="BB151" i="7" s="1"/>
  <c r="O150" i="7"/>
  <c r="N150" i="7"/>
  <c r="M150" i="7"/>
  <c r="L150" i="7"/>
  <c r="K150" i="7"/>
  <c r="J150" i="7"/>
  <c r="I150" i="7"/>
  <c r="H150" i="7"/>
  <c r="G150" i="7"/>
  <c r="F150" i="7"/>
  <c r="E150" i="7"/>
  <c r="O149" i="7"/>
  <c r="N149" i="7"/>
  <c r="M149" i="7"/>
  <c r="L149" i="7"/>
  <c r="K149" i="7"/>
  <c r="J149" i="7"/>
  <c r="I149" i="7"/>
  <c r="H149" i="7"/>
  <c r="G149" i="7"/>
  <c r="F149" i="7"/>
  <c r="BC149" i="7" s="1"/>
  <c r="E149" i="7"/>
  <c r="BB149" i="7" s="1"/>
  <c r="O148" i="7"/>
  <c r="N148" i="7"/>
  <c r="M148" i="7"/>
  <c r="L148" i="7"/>
  <c r="K148" i="7"/>
  <c r="J148" i="7"/>
  <c r="I148" i="7"/>
  <c r="H148" i="7"/>
  <c r="G148" i="7"/>
  <c r="F148" i="7"/>
  <c r="BC148" i="7" s="1"/>
  <c r="E148" i="7"/>
  <c r="BB148" i="7" s="1"/>
  <c r="O147" i="7"/>
  <c r="N147" i="7"/>
  <c r="M147" i="7"/>
  <c r="L147" i="7"/>
  <c r="K147" i="7"/>
  <c r="J147" i="7"/>
  <c r="I147" i="7"/>
  <c r="H147" i="7"/>
  <c r="G147" i="7"/>
  <c r="F147" i="7"/>
  <c r="BC147" i="7" s="1"/>
  <c r="E147" i="7"/>
  <c r="BB147" i="7" s="1"/>
  <c r="O146" i="7"/>
  <c r="N146" i="7"/>
  <c r="M146" i="7"/>
  <c r="L146" i="7"/>
  <c r="K146" i="7"/>
  <c r="J146" i="7"/>
  <c r="I146" i="7"/>
  <c r="H146" i="7"/>
  <c r="G146" i="7"/>
  <c r="F146" i="7"/>
  <c r="BC146" i="7" s="1"/>
  <c r="E146" i="7"/>
  <c r="BB146" i="7" s="1"/>
  <c r="O145" i="7"/>
  <c r="N145" i="7"/>
  <c r="M145" i="7"/>
  <c r="L145" i="7"/>
  <c r="K145" i="7"/>
  <c r="J145" i="7"/>
  <c r="I145" i="7"/>
  <c r="H145" i="7"/>
  <c r="G145" i="7"/>
  <c r="F145" i="7"/>
  <c r="BC145" i="7" s="1"/>
  <c r="E145" i="7"/>
  <c r="BB145" i="7" s="1"/>
  <c r="O144" i="7"/>
  <c r="N144" i="7"/>
  <c r="M144" i="7"/>
  <c r="L144" i="7"/>
  <c r="K144" i="7"/>
  <c r="J144" i="7"/>
  <c r="I144" i="7"/>
  <c r="H144" i="7"/>
  <c r="G144" i="7"/>
  <c r="F144" i="7"/>
  <c r="BC144" i="7" s="1"/>
  <c r="E144" i="7"/>
  <c r="BB144" i="7" s="1"/>
  <c r="I143" i="7"/>
  <c r="H143" i="7"/>
  <c r="G143" i="7"/>
  <c r="F143" i="7"/>
  <c r="BC143" i="7" s="1"/>
  <c r="E143" i="7"/>
  <c r="BB143" i="7" s="1"/>
  <c r="O142" i="7"/>
  <c r="N142" i="7"/>
  <c r="M142" i="7"/>
  <c r="L142" i="7"/>
  <c r="K142" i="7"/>
  <c r="J142" i="7"/>
  <c r="I142" i="7"/>
  <c r="H142" i="7"/>
  <c r="G142" i="7"/>
  <c r="F142" i="7"/>
  <c r="BC142" i="7" s="1"/>
  <c r="E142" i="7"/>
  <c r="BB142" i="7" s="1"/>
  <c r="O141" i="7"/>
  <c r="N141" i="7"/>
  <c r="M141" i="7"/>
  <c r="L141" i="7"/>
  <c r="K141" i="7"/>
  <c r="J141" i="7"/>
  <c r="I141" i="7"/>
  <c r="H141" i="7"/>
  <c r="G141" i="7"/>
  <c r="F141" i="7"/>
  <c r="BC141" i="7" s="1"/>
  <c r="E141" i="7"/>
  <c r="BB141" i="7" s="1"/>
  <c r="O140" i="7"/>
  <c r="N140" i="7"/>
  <c r="M140" i="7"/>
  <c r="L140" i="7"/>
  <c r="K140" i="7"/>
  <c r="J140" i="7"/>
  <c r="I140" i="7"/>
  <c r="H140" i="7"/>
  <c r="G140" i="7"/>
  <c r="F140" i="7"/>
  <c r="BC140" i="7" s="1"/>
  <c r="E140" i="7"/>
  <c r="BB140" i="7" s="1"/>
  <c r="O139" i="7"/>
  <c r="N139" i="7"/>
  <c r="M139" i="7"/>
  <c r="L139" i="7"/>
  <c r="K139" i="7"/>
  <c r="J139" i="7"/>
  <c r="I139" i="7"/>
  <c r="H139" i="7"/>
  <c r="G139" i="7"/>
  <c r="F139" i="7"/>
  <c r="BC139" i="7" s="1"/>
  <c r="E139" i="7"/>
  <c r="BB139" i="7" s="1"/>
  <c r="O138" i="7"/>
  <c r="N138" i="7"/>
  <c r="M138" i="7"/>
  <c r="L138" i="7"/>
  <c r="K138" i="7"/>
  <c r="J138" i="7"/>
  <c r="I138" i="7"/>
  <c r="H138" i="7"/>
  <c r="G138" i="7"/>
  <c r="F138" i="7"/>
  <c r="BC138" i="7" s="1"/>
  <c r="E138" i="7"/>
  <c r="BB138" i="7" s="1"/>
  <c r="O137" i="7"/>
  <c r="N137" i="7"/>
  <c r="M137" i="7"/>
  <c r="L137" i="7"/>
  <c r="K137" i="7"/>
  <c r="J137" i="7"/>
  <c r="I137" i="7"/>
  <c r="H137" i="7"/>
  <c r="G137" i="7"/>
  <c r="F137" i="7"/>
  <c r="BC137" i="7" s="1"/>
  <c r="E137" i="7"/>
  <c r="BB137" i="7" s="1"/>
  <c r="O136" i="7"/>
  <c r="N136" i="7"/>
  <c r="M136" i="7"/>
  <c r="L136" i="7"/>
  <c r="K136" i="7"/>
  <c r="J136" i="7"/>
  <c r="I136" i="7"/>
  <c r="H136" i="7"/>
  <c r="G136" i="7"/>
  <c r="F136" i="7"/>
  <c r="BC136" i="7" s="1"/>
  <c r="E136" i="7"/>
  <c r="BB136" i="7" s="1"/>
  <c r="O135" i="7"/>
  <c r="N135" i="7"/>
  <c r="M135" i="7"/>
  <c r="L135" i="7"/>
  <c r="K135" i="7"/>
  <c r="J135" i="7"/>
  <c r="I135" i="7"/>
  <c r="H135" i="7"/>
  <c r="G135" i="7"/>
  <c r="F135" i="7"/>
  <c r="BC135" i="7" s="1"/>
  <c r="E135" i="7"/>
  <c r="BB135" i="7" s="1"/>
  <c r="O134" i="7"/>
  <c r="N134" i="7"/>
  <c r="M134" i="7"/>
  <c r="L134" i="7"/>
  <c r="K134" i="7"/>
  <c r="J134" i="7"/>
  <c r="I134" i="7"/>
  <c r="H134" i="7"/>
  <c r="G134" i="7"/>
  <c r="F134" i="7"/>
  <c r="BC134" i="7" s="1"/>
  <c r="E134" i="7"/>
  <c r="BB134" i="7" s="1"/>
  <c r="O133" i="7"/>
  <c r="N133" i="7"/>
  <c r="M133" i="7"/>
  <c r="L133" i="7"/>
  <c r="K133" i="7"/>
  <c r="J133" i="7"/>
  <c r="I133" i="7"/>
  <c r="H133" i="7"/>
  <c r="G133" i="7"/>
  <c r="F133" i="7"/>
  <c r="BC133" i="7" s="1"/>
  <c r="E133" i="7"/>
  <c r="BB133" i="7" s="1"/>
  <c r="O132" i="7"/>
  <c r="N132" i="7"/>
  <c r="M132" i="7"/>
  <c r="L132" i="7"/>
  <c r="K132" i="7"/>
  <c r="J132" i="7"/>
  <c r="I132" i="7"/>
  <c r="H132" i="7"/>
  <c r="G132" i="7"/>
  <c r="F132" i="7"/>
  <c r="BC132" i="7" s="1"/>
  <c r="E132" i="7"/>
  <c r="BB132" i="7" s="1"/>
  <c r="O131" i="7"/>
  <c r="N131" i="7"/>
  <c r="M131" i="7"/>
  <c r="L131" i="7"/>
  <c r="K131" i="7"/>
  <c r="J131" i="7"/>
  <c r="I131" i="7"/>
  <c r="H131" i="7"/>
  <c r="G131" i="7"/>
  <c r="F131" i="7"/>
  <c r="BC131" i="7" s="1"/>
  <c r="E131" i="7"/>
  <c r="BB131" i="7" s="1"/>
  <c r="O130" i="7"/>
  <c r="N130" i="7"/>
  <c r="M130" i="7"/>
  <c r="L130" i="7"/>
  <c r="K130" i="7"/>
  <c r="J130" i="7"/>
  <c r="I130" i="7"/>
  <c r="H130" i="7"/>
  <c r="G130" i="7"/>
  <c r="F130" i="7"/>
  <c r="BC130" i="7" s="1"/>
  <c r="E130" i="7"/>
  <c r="BB130" i="7" s="1"/>
  <c r="O129" i="7"/>
  <c r="N129" i="7"/>
  <c r="M129" i="7"/>
  <c r="L129" i="7"/>
  <c r="K129" i="7"/>
  <c r="J129" i="7"/>
  <c r="I129" i="7"/>
  <c r="H129" i="7"/>
  <c r="G129" i="7"/>
  <c r="F129" i="7"/>
  <c r="BC129" i="7" s="1"/>
  <c r="E129" i="7"/>
  <c r="BB129" i="7" s="1"/>
  <c r="O128" i="7"/>
  <c r="N128" i="7"/>
  <c r="M128" i="7"/>
  <c r="L128" i="7"/>
  <c r="K128" i="7"/>
  <c r="J128" i="7"/>
  <c r="I128" i="7"/>
  <c r="H128" i="7"/>
  <c r="G128" i="7"/>
  <c r="F128" i="7"/>
  <c r="BC128" i="7" s="1"/>
  <c r="E128" i="7"/>
  <c r="BB128" i="7" s="1"/>
  <c r="O127" i="7"/>
  <c r="N127" i="7"/>
  <c r="M127" i="7"/>
  <c r="L127" i="7"/>
  <c r="K127" i="7"/>
  <c r="J127" i="7"/>
  <c r="I127" i="7"/>
  <c r="H127" i="7"/>
  <c r="G127" i="7"/>
  <c r="F127" i="7"/>
  <c r="BC127" i="7" s="1"/>
  <c r="E127" i="7"/>
  <c r="BB127" i="7" s="1"/>
  <c r="O126" i="7"/>
  <c r="N126" i="7"/>
  <c r="M126" i="7"/>
  <c r="L126" i="7"/>
  <c r="K126" i="7"/>
  <c r="J126" i="7"/>
  <c r="I126" i="7"/>
  <c r="H126" i="7"/>
  <c r="G126" i="7"/>
  <c r="F126" i="7"/>
  <c r="BC126" i="7" s="1"/>
  <c r="E126" i="7"/>
  <c r="BB126" i="7" s="1"/>
  <c r="O125" i="7"/>
  <c r="N125" i="7"/>
  <c r="M125" i="7"/>
  <c r="L125" i="7"/>
  <c r="K125" i="7"/>
  <c r="J125" i="7"/>
  <c r="I125" i="7"/>
  <c r="H125" i="7"/>
  <c r="G125" i="7"/>
  <c r="F125" i="7"/>
  <c r="BC125" i="7" s="1"/>
  <c r="E125" i="7"/>
  <c r="BB125" i="7" s="1"/>
  <c r="O124" i="7"/>
  <c r="N124" i="7"/>
  <c r="M124" i="7"/>
  <c r="L124" i="7"/>
  <c r="K124" i="7"/>
  <c r="J124" i="7"/>
  <c r="I124" i="7"/>
  <c r="H124" i="7"/>
  <c r="G124" i="7"/>
  <c r="F124" i="7"/>
  <c r="BC124" i="7" s="1"/>
  <c r="E124" i="7"/>
  <c r="BB124" i="7" s="1"/>
  <c r="O122" i="7"/>
  <c r="N122" i="7"/>
  <c r="M122" i="7"/>
  <c r="L122" i="7"/>
  <c r="K122" i="7"/>
  <c r="J122" i="7"/>
  <c r="I122" i="7"/>
  <c r="H122" i="7"/>
  <c r="G122" i="7"/>
  <c r="F122" i="7"/>
  <c r="BC122" i="7" s="1"/>
  <c r="E122" i="7"/>
  <c r="BB122" i="7" s="1"/>
  <c r="O121" i="7"/>
  <c r="N121" i="7"/>
  <c r="M121" i="7"/>
  <c r="L121" i="7"/>
  <c r="K121" i="7"/>
  <c r="J121" i="7"/>
  <c r="I121" i="7"/>
  <c r="H121" i="7"/>
  <c r="G121" i="7"/>
  <c r="F121" i="7"/>
  <c r="BC121" i="7" s="1"/>
  <c r="E121" i="7"/>
  <c r="BB121" i="7" s="1"/>
  <c r="O120" i="7"/>
  <c r="N120" i="7"/>
  <c r="M120" i="7"/>
  <c r="L120" i="7"/>
  <c r="K120" i="7"/>
  <c r="J120" i="7"/>
  <c r="I120" i="7"/>
  <c r="H120" i="7"/>
  <c r="G120" i="7"/>
  <c r="F120" i="7"/>
  <c r="BC120" i="7" s="1"/>
  <c r="E120" i="7"/>
  <c r="BB120" i="7" s="1"/>
  <c r="O119" i="7"/>
  <c r="N119" i="7"/>
  <c r="M119" i="7"/>
  <c r="L119" i="7"/>
  <c r="K119" i="7"/>
  <c r="J119" i="7"/>
  <c r="I119" i="7"/>
  <c r="H119" i="7"/>
  <c r="G119" i="7"/>
  <c r="F119" i="7"/>
  <c r="BC119" i="7" s="1"/>
  <c r="E119" i="7"/>
  <c r="BB119" i="7" s="1"/>
  <c r="O118" i="7"/>
  <c r="N118" i="7"/>
  <c r="M118" i="7"/>
  <c r="L118" i="7"/>
  <c r="K118" i="7"/>
  <c r="J118" i="7"/>
  <c r="I118" i="7"/>
  <c r="H118" i="7"/>
  <c r="G118" i="7"/>
  <c r="F118" i="7"/>
  <c r="BC118" i="7" s="1"/>
  <c r="E118" i="7"/>
  <c r="BB118" i="7" s="1"/>
  <c r="O117" i="7"/>
  <c r="N117" i="7"/>
  <c r="M117" i="7"/>
  <c r="L117" i="7"/>
  <c r="K117" i="7"/>
  <c r="J117" i="7"/>
  <c r="I117" i="7"/>
  <c r="H117" i="7"/>
  <c r="G117" i="7"/>
  <c r="F117" i="7"/>
  <c r="BC117" i="7" s="1"/>
  <c r="E117" i="7"/>
  <c r="BB117" i="7" s="1"/>
  <c r="I116" i="7"/>
  <c r="H116" i="7"/>
  <c r="G116" i="7"/>
  <c r="F116" i="7"/>
  <c r="BC116" i="7" s="1"/>
  <c r="E116" i="7"/>
  <c r="BB116" i="7" s="1"/>
  <c r="O115" i="7"/>
  <c r="N115" i="7"/>
  <c r="M115" i="7"/>
  <c r="L115" i="7"/>
  <c r="K115" i="7"/>
  <c r="J115" i="7"/>
  <c r="I115" i="7"/>
  <c r="H115" i="7"/>
  <c r="G115" i="7"/>
  <c r="F115" i="7"/>
  <c r="BC115" i="7" s="1"/>
  <c r="E115" i="7"/>
  <c r="BB115" i="7" s="1"/>
  <c r="O114" i="7"/>
  <c r="N114" i="7"/>
  <c r="M114" i="7"/>
  <c r="L114" i="7"/>
  <c r="K114" i="7"/>
  <c r="J114" i="7"/>
  <c r="I114" i="7"/>
  <c r="H114" i="7"/>
  <c r="G114" i="7"/>
  <c r="F114" i="7"/>
  <c r="BC114" i="7" s="1"/>
  <c r="E114" i="7"/>
  <c r="BB114" i="7" s="1"/>
  <c r="O113" i="7"/>
  <c r="N113" i="7"/>
  <c r="M113" i="7"/>
  <c r="L113" i="7"/>
  <c r="K113" i="7"/>
  <c r="J113" i="7"/>
  <c r="I113" i="7"/>
  <c r="H113" i="7"/>
  <c r="G113" i="7"/>
  <c r="F113" i="7"/>
  <c r="E113" i="7"/>
  <c r="O112" i="7"/>
  <c r="N112" i="7"/>
  <c r="M112" i="7"/>
  <c r="L112" i="7"/>
  <c r="K112" i="7"/>
  <c r="J112" i="7"/>
  <c r="I112" i="7"/>
  <c r="H112" i="7"/>
  <c r="G112" i="7"/>
  <c r="F112" i="7"/>
  <c r="E112" i="7"/>
  <c r="O111" i="7"/>
  <c r="N111" i="7"/>
  <c r="M111" i="7"/>
  <c r="L111" i="7"/>
  <c r="K111" i="7"/>
  <c r="J111" i="7"/>
  <c r="I111" i="7"/>
  <c r="H111" i="7"/>
  <c r="G111" i="7"/>
  <c r="F111" i="7"/>
  <c r="E111" i="7"/>
  <c r="O110" i="7"/>
  <c r="N110" i="7"/>
  <c r="M110" i="7"/>
  <c r="L110" i="7"/>
  <c r="K110" i="7"/>
  <c r="J110" i="7"/>
  <c r="I110" i="7"/>
  <c r="H110" i="7"/>
  <c r="G110" i="7"/>
  <c r="F110" i="7"/>
  <c r="E110" i="7"/>
  <c r="O109" i="7"/>
  <c r="N109" i="7"/>
  <c r="M109" i="7"/>
  <c r="L109" i="7"/>
  <c r="K109" i="7"/>
  <c r="J109" i="7"/>
  <c r="I109" i="7"/>
  <c r="H109" i="7"/>
  <c r="G109" i="7"/>
  <c r="F109" i="7"/>
  <c r="E109" i="7"/>
  <c r="O108" i="7"/>
  <c r="N108" i="7"/>
  <c r="M108" i="7"/>
  <c r="L108" i="7"/>
  <c r="K108" i="7"/>
  <c r="J108" i="7"/>
  <c r="I108" i="7"/>
  <c r="H108" i="7"/>
  <c r="G108" i="7"/>
  <c r="F108" i="7"/>
  <c r="BC108" i="7" s="1"/>
  <c r="E108" i="7"/>
  <c r="BB108" i="7" s="1"/>
  <c r="O107" i="7"/>
  <c r="N107" i="7"/>
  <c r="M107" i="7"/>
  <c r="L107" i="7"/>
  <c r="K107" i="7"/>
  <c r="J107" i="7"/>
  <c r="I107" i="7"/>
  <c r="H107" i="7"/>
  <c r="G107" i="7"/>
  <c r="F107" i="7"/>
  <c r="BC107" i="7" s="1"/>
  <c r="E107" i="7"/>
  <c r="BB107" i="7" s="1"/>
  <c r="O106" i="7"/>
  <c r="N106" i="7"/>
  <c r="M106" i="7"/>
  <c r="L106" i="7"/>
  <c r="K106" i="7"/>
  <c r="J106" i="7"/>
  <c r="I106" i="7"/>
  <c r="H106" i="7"/>
  <c r="G106" i="7"/>
  <c r="F106" i="7"/>
  <c r="BC106" i="7" s="1"/>
  <c r="E106" i="7"/>
  <c r="BB106" i="7" s="1"/>
  <c r="O105" i="7"/>
  <c r="N105" i="7"/>
  <c r="M105" i="7"/>
  <c r="L105" i="7"/>
  <c r="K105" i="7"/>
  <c r="J105" i="7"/>
  <c r="I105" i="7"/>
  <c r="H105" i="7"/>
  <c r="G105" i="7"/>
  <c r="F105" i="7"/>
  <c r="BC105" i="7" s="1"/>
  <c r="E105" i="7"/>
  <c r="BB105" i="7" s="1"/>
  <c r="O104" i="7"/>
  <c r="N104" i="7"/>
  <c r="M104" i="7"/>
  <c r="L104" i="7"/>
  <c r="K104" i="7"/>
  <c r="J104" i="7"/>
  <c r="I104" i="7"/>
  <c r="H104" i="7"/>
  <c r="G104" i="7"/>
  <c r="F104" i="7"/>
  <c r="BC104" i="7" s="1"/>
  <c r="E104" i="7"/>
  <c r="BB104" i="7" s="1"/>
  <c r="O103" i="7"/>
  <c r="N103" i="7"/>
  <c r="M103" i="7"/>
  <c r="L103" i="7"/>
  <c r="K103" i="7"/>
  <c r="J103" i="7"/>
  <c r="I103" i="7"/>
  <c r="H103" i="7"/>
  <c r="G103" i="7"/>
  <c r="F103" i="7"/>
  <c r="BC103" i="7" s="1"/>
  <c r="E103" i="7"/>
  <c r="BB103" i="7" s="1"/>
  <c r="O100" i="7"/>
  <c r="N100" i="7"/>
  <c r="M100" i="7"/>
  <c r="L100" i="7"/>
  <c r="K100" i="7"/>
  <c r="J100" i="7"/>
  <c r="I100" i="7"/>
  <c r="H100" i="7"/>
  <c r="G100" i="7"/>
  <c r="F100" i="7"/>
  <c r="BC100" i="7" s="1"/>
  <c r="E100" i="7"/>
  <c r="BB100" i="7" s="1"/>
  <c r="O98" i="7"/>
  <c r="N98" i="7"/>
  <c r="M98" i="7"/>
  <c r="L98" i="7"/>
  <c r="K98" i="7"/>
  <c r="J98" i="7"/>
  <c r="I98" i="7"/>
  <c r="H98" i="7"/>
  <c r="G98" i="7"/>
  <c r="F98" i="7"/>
  <c r="BC98" i="7" s="1"/>
  <c r="E98" i="7"/>
  <c r="BB98" i="7" s="1"/>
  <c r="O97" i="7"/>
  <c r="N97" i="7"/>
  <c r="M97" i="7"/>
  <c r="L97" i="7"/>
  <c r="K97" i="7"/>
  <c r="J97" i="7"/>
  <c r="I97" i="7"/>
  <c r="H97" i="7"/>
  <c r="G97" i="7"/>
  <c r="F97" i="7"/>
  <c r="BC97" i="7" s="1"/>
  <c r="E97" i="7"/>
  <c r="BB97" i="7" s="1"/>
  <c r="O96" i="7"/>
  <c r="N96" i="7"/>
  <c r="M96" i="7"/>
  <c r="L96" i="7"/>
  <c r="K96" i="7"/>
  <c r="J96" i="7"/>
  <c r="I96" i="7"/>
  <c r="H96" i="7"/>
  <c r="G96" i="7"/>
  <c r="F96" i="7"/>
  <c r="BC96" i="7" s="1"/>
  <c r="E96" i="7"/>
  <c r="BB96" i="7" s="1"/>
  <c r="O95" i="7"/>
  <c r="N95" i="7"/>
  <c r="M95" i="7"/>
  <c r="L95" i="7"/>
  <c r="K95" i="7"/>
  <c r="J95" i="7"/>
  <c r="I95" i="7"/>
  <c r="H95" i="7"/>
  <c r="G95" i="7"/>
  <c r="F95" i="7"/>
  <c r="E95" i="7"/>
  <c r="O94" i="7"/>
  <c r="N94" i="7"/>
  <c r="M94" i="7"/>
  <c r="L94" i="7"/>
  <c r="K94" i="7"/>
  <c r="J94" i="7"/>
  <c r="I94" i="7"/>
  <c r="H94" i="7"/>
  <c r="G94" i="7"/>
  <c r="F94" i="7"/>
  <c r="E94" i="7"/>
  <c r="O93" i="7"/>
  <c r="N93" i="7"/>
  <c r="M93" i="7"/>
  <c r="L93" i="7"/>
  <c r="K93" i="7"/>
  <c r="J93" i="7"/>
  <c r="I93" i="7"/>
  <c r="H93" i="7"/>
  <c r="G93" i="7"/>
  <c r="F93" i="7"/>
  <c r="E93" i="7"/>
  <c r="O92" i="7"/>
  <c r="N92" i="7"/>
  <c r="M92" i="7"/>
  <c r="L92" i="7"/>
  <c r="K92" i="7"/>
  <c r="J92" i="7"/>
  <c r="I92" i="7"/>
  <c r="H92" i="7"/>
  <c r="G92" i="7"/>
  <c r="F92" i="7"/>
  <c r="E92" i="7"/>
  <c r="O91" i="7"/>
  <c r="N91" i="7"/>
  <c r="M91" i="7"/>
  <c r="L91" i="7"/>
  <c r="K91" i="7"/>
  <c r="J91" i="7"/>
  <c r="I91" i="7"/>
  <c r="H91" i="7"/>
  <c r="G91" i="7"/>
  <c r="F91" i="7"/>
  <c r="BC91" i="7" s="1"/>
  <c r="E91" i="7"/>
  <c r="BB91" i="7" s="1"/>
  <c r="O90" i="7"/>
  <c r="N90" i="7"/>
  <c r="M90" i="7"/>
  <c r="L90" i="7"/>
  <c r="K90" i="7"/>
  <c r="J90" i="7"/>
  <c r="I90" i="7"/>
  <c r="H90" i="7"/>
  <c r="G90" i="7"/>
  <c r="F90" i="7"/>
  <c r="BC90" i="7" s="1"/>
  <c r="E90" i="7"/>
  <c r="BB90" i="7" s="1"/>
  <c r="O89" i="7"/>
  <c r="N89" i="7"/>
  <c r="M89" i="7"/>
  <c r="L89" i="7"/>
  <c r="K89" i="7"/>
  <c r="J89" i="7"/>
  <c r="I89" i="7"/>
  <c r="H89" i="7"/>
  <c r="G89" i="7"/>
  <c r="F89" i="7"/>
  <c r="BC89" i="7" s="1"/>
  <c r="E89" i="7"/>
  <c r="BB89" i="7" s="1"/>
  <c r="O88" i="7"/>
  <c r="N88" i="7"/>
  <c r="M88" i="7"/>
  <c r="L88" i="7"/>
  <c r="K88" i="7"/>
  <c r="J88" i="7"/>
  <c r="I88" i="7"/>
  <c r="H88" i="7"/>
  <c r="G88" i="7"/>
  <c r="F88" i="7"/>
  <c r="BC88" i="7" s="1"/>
  <c r="E88" i="7"/>
  <c r="BB88" i="7" s="1"/>
  <c r="I87" i="7"/>
  <c r="H87" i="7"/>
  <c r="G87" i="7"/>
  <c r="F87" i="7"/>
  <c r="BC87" i="7" s="1"/>
  <c r="E87" i="7"/>
  <c r="BB87" i="7" s="1"/>
  <c r="O86" i="7"/>
  <c r="N86" i="7"/>
  <c r="M86" i="7"/>
  <c r="L86" i="7"/>
  <c r="K86" i="7"/>
  <c r="J86" i="7"/>
  <c r="I86" i="7"/>
  <c r="H86" i="7"/>
  <c r="G86" i="7"/>
  <c r="F86" i="7"/>
  <c r="E86" i="7"/>
  <c r="O85" i="7"/>
  <c r="N85" i="7"/>
  <c r="M85" i="7"/>
  <c r="L85" i="7"/>
  <c r="K85" i="7"/>
  <c r="J85" i="7"/>
  <c r="I85" i="7"/>
  <c r="H85" i="7"/>
  <c r="G85" i="7"/>
  <c r="F85" i="7"/>
  <c r="BC85" i="7" s="1"/>
  <c r="E85" i="7"/>
  <c r="BB85" i="7" s="1"/>
  <c r="O84" i="7"/>
  <c r="N84" i="7"/>
  <c r="M84" i="7"/>
  <c r="L84" i="7"/>
  <c r="K84" i="7"/>
  <c r="J84" i="7"/>
  <c r="I84" i="7"/>
  <c r="H84" i="7"/>
  <c r="G84" i="7"/>
  <c r="F84" i="7"/>
  <c r="E84" i="7"/>
  <c r="O83" i="7"/>
  <c r="N83" i="7"/>
  <c r="M83" i="7"/>
  <c r="L83" i="7"/>
  <c r="K83" i="7"/>
  <c r="J83" i="7"/>
  <c r="I83" i="7"/>
  <c r="H83" i="7"/>
  <c r="G83" i="7"/>
  <c r="F83" i="7"/>
  <c r="E83" i="7"/>
  <c r="O82" i="7"/>
  <c r="N82" i="7"/>
  <c r="M82" i="7"/>
  <c r="L82" i="7"/>
  <c r="K82" i="7"/>
  <c r="J82" i="7"/>
  <c r="I82" i="7"/>
  <c r="H82" i="7"/>
  <c r="G82" i="7"/>
  <c r="F82" i="7"/>
  <c r="E82" i="7"/>
  <c r="O81" i="7"/>
  <c r="N81" i="7"/>
  <c r="M81" i="7"/>
  <c r="L81" i="7"/>
  <c r="K81" i="7"/>
  <c r="J81" i="7"/>
  <c r="I81" i="7"/>
  <c r="H81" i="7"/>
  <c r="G81" i="7"/>
  <c r="F81" i="7"/>
  <c r="BC81" i="7" s="1"/>
  <c r="E81" i="7"/>
  <c r="BB81" i="7" s="1"/>
  <c r="O80" i="7"/>
  <c r="N80" i="7"/>
  <c r="M80" i="7"/>
  <c r="L80" i="7"/>
  <c r="K80" i="7"/>
  <c r="J80" i="7"/>
  <c r="I80" i="7"/>
  <c r="H80" i="7"/>
  <c r="G80" i="7"/>
  <c r="F80" i="7"/>
  <c r="BC80" i="7" s="1"/>
  <c r="E80" i="7"/>
  <c r="BB80" i="7" s="1"/>
  <c r="O79" i="7"/>
  <c r="N79" i="7"/>
  <c r="M79" i="7"/>
  <c r="L79" i="7"/>
  <c r="K79" i="7"/>
  <c r="J79" i="7"/>
  <c r="I79" i="7"/>
  <c r="H79" i="7"/>
  <c r="G79" i="7"/>
  <c r="F79" i="7"/>
  <c r="BC79" i="7" s="1"/>
  <c r="E79" i="7"/>
  <c r="BB79" i="7" s="1"/>
  <c r="O78" i="7"/>
  <c r="N78" i="7"/>
  <c r="M78" i="7"/>
  <c r="L78" i="7"/>
  <c r="K78" i="7"/>
  <c r="J78" i="7"/>
  <c r="I78" i="7"/>
  <c r="H78" i="7"/>
  <c r="G78" i="7"/>
  <c r="F78" i="7"/>
  <c r="BC78" i="7" s="1"/>
  <c r="E78" i="7"/>
  <c r="BB78" i="7" s="1"/>
  <c r="O77" i="7"/>
  <c r="N77" i="7"/>
  <c r="M77" i="7"/>
  <c r="L77" i="7"/>
  <c r="K77" i="7"/>
  <c r="J77" i="7"/>
  <c r="I77" i="7"/>
  <c r="H77" i="7"/>
  <c r="G77" i="7"/>
  <c r="F77" i="7"/>
  <c r="BC77" i="7" s="1"/>
  <c r="E77" i="7"/>
  <c r="BB77" i="7" s="1"/>
  <c r="O76" i="7"/>
  <c r="N76" i="7"/>
  <c r="M76" i="7"/>
  <c r="L76" i="7"/>
  <c r="K76" i="7"/>
  <c r="J76" i="7"/>
  <c r="I76" i="7"/>
  <c r="H76" i="7"/>
  <c r="G76" i="7"/>
  <c r="F76" i="7"/>
  <c r="BC76" i="7" s="1"/>
  <c r="E76" i="7"/>
  <c r="BB76" i="7" s="1"/>
  <c r="O75" i="7"/>
  <c r="N75" i="7"/>
  <c r="M75" i="7"/>
  <c r="L75" i="7"/>
  <c r="K75" i="7"/>
  <c r="J75" i="7"/>
  <c r="I75" i="7"/>
  <c r="H75" i="7"/>
  <c r="G75" i="7"/>
  <c r="F75" i="7"/>
  <c r="BC75" i="7" s="1"/>
  <c r="E75" i="7"/>
  <c r="BB75" i="7" s="1"/>
  <c r="O74" i="7"/>
  <c r="N74" i="7"/>
  <c r="M74" i="7"/>
  <c r="L74" i="7"/>
  <c r="K74" i="7"/>
  <c r="J74" i="7"/>
  <c r="I74" i="7"/>
  <c r="H74" i="7"/>
  <c r="G74" i="7"/>
  <c r="F74" i="7"/>
  <c r="BC74" i="7" s="1"/>
  <c r="E74" i="7"/>
  <c r="BB74" i="7" s="1"/>
  <c r="O73" i="7"/>
  <c r="N73" i="7"/>
  <c r="M73" i="7"/>
  <c r="L73" i="7"/>
  <c r="K73" i="7"/>
  <c r="J73" i="7"/>
  <c r="I73" i="7"/>
  <c r="H73" i="7"/>
  <c r="G73" i="7"/>
  <c r="F73" i="7"/>
  <c r="E73" i="7"/>
  <c r="O72" i="7"/>
  <c r="N72" i="7"/>
  <c r="M72" i="7"/>
  <c r="L72" i="7"/>
  <c r="K72" i="7"/>
  <c r="J72" i="7"/>
  <c r="I72" i="7"/>
  <c r="H72" i="7"/>
  <c r="G72" i="7"/>
  <c r="F72" i="7"/>
  <c r="BC72" i="7" s="1"/>
  <c r="E72" i="7"/>
  <c r="BB72" i="7" s="1"/>
  <c r="O71" i="7"/>
  <c r="N71" i="7"/>
  <c r="M71" i="7"/>
  <c r="L71" i="7"/>
  <c r="K71" i="7"/>
  <c r="J71" i="7"/>
  <c r="I71" i="7"/>
  <c r="H71" i="7"/>
  <c r="G71" i="7"/>
  <c r="F71" i="7"/>
  <c r="BC71" i="7" s="1"/>
  <c r="E71" i="7"/>
  <c r="BB71" i="7" s="1"/>
  <c r="O70" i="7"/>
  <c r="N70" i="7"/>
  <c r="M70" i="7"/>
  <c r="L70" i="7"/>
  <c r="K70" i="7"/>
  <c r="J70" i="7"/>
  <c r="I70" i="7"/>
  <c r="H70" i="7"/>
  <c r="G70" i="7"/>
  <c r="F70" i="7"/>
  <c r="BC70" i="7" s="1"/>
  <c r="E70" i="7"/>
  <c r="BB70" i="7" s="1"/>
  <c r="O69" i="7"/>
  <c r="N69" i="7"/>
  <c r="M69" i="7"/>
  <c r="L69" i="7"/>
  <c r="K69" i="7"/>
  <c r="J69" i="7"/>
  <c r="I69" i="7"/>
  <c r="H69" i="7"/>
  <c r="G69" i="7"/>
  <c r="F69" i="7"/>
  <c r="BC69" i="7" s="1"/>
  <c r="E69" i="7"/>
  <c r="BB69" i="7" s="1"/>
  <c r="O68" i="7"/>
  <c r="N68" i="7"/>
  <c r="M68" i="7"/>
  <c r="L68" i="7"/>
  <c r="K68" i="7"/>
  <c r="J68" i="7"/>
  <c r="I68" i="7"/>
  <c r="H68" i="7"/>
  <c r="G68" i="7"/>
  <c r="F68" i="7"/>
  <c r="BC68" i="7" s="1"/>
  <c r="E68" i="7"/>
  <c r="BB68" i="7" s="1"/>
  <c r="O67" i="7"/>
  <c r="N67" i="7"/>
  <c r="M67" i="7"/>
  <c r="L67" i="7"/>
  <c r="K67" i="7"/>
  <c r="J67" i="7"/>
  <c r="I67" i="7"/>
  <c r="H67" i="7"/>
  <c r="G67" i="7"/>
  <c r="F67" i="7"/>
  <c r="BC67" i="7" s="1"/>
  <c r="E67" i="7"/>
  <c r="BB67" i="7" s="1"/>
  <c r="O66" i="7"/>
  <c r="N66" i="7"/>
  <c r="M66" i="7"/>
  <c r="L66" i="7"/>
  <c r="K66" i="7"/>
  <c r="J66" i="7"/>
  <c r="I66" i="7"/>
  <c r="H66" i="7"/>
  <c r="G66" i="7"/>
  <c r="F66" i="7"/>
  <c r="BC66" i="7" s="1"/>
  <c r="E66" i="7"/>
  <c r="BB66" i="7" s="1"/>
  <c r="O65" i="7"/>
  <c r="N65" i="7"/>
  <c r="M65" i="7"/>
  <c r="L65" i="7"/>
  <c r="K65" i="7"/>
  <c r="J65" i="7"/>
  <c r="I65" i="7"/>
  <c r="H65" i="7"/>
  <c r="G65" i="7"/>
  <c r="F65" i="7"/>
  <c r="BC65" i="7" s="1"/>
  <c r="E65" i="7"/>
  <c r="BB65" i="7" s="1"/>
  <c r="O64" i="7"/>
  <c r="N64" i="7"/>
  <c r="M64" i="7"/>
  <c r="L64" i="7"/>
  <c r="K64" i="7"/>
  <c r="J64" i="7"/>
  <c r="I64" i="7"/>
  <c r="H64" i="7"/>
  <c r="G64" i="7"/>
  <c r="F64" i="7"/>
  <c r="BC64" i="7" s="1"/>
  <c r="E64" i="7"/>
  <c r="BB64" i="7" s="1"/>
  <c r="O63" i="7"/>
  <c r="N63" i="7"/>
  <c r="M63" i="7"/>
  <c r="L63" i="7"/>
  <c r="K63" i="7"/>
  <c r="J63" i="7"/>
  <c r="I63" i="7"/>
  <c r="H63" i="7"/>
  <c r="G63" i="7"/>
  <c r="F63" i="7"/>
  <c r="BC63" i="7" s="1"/>
  <c r="E63" i="7"/>
  <c r="BB63" i="7" s="1"/>
  <c r="O62" i="7"/>
  <c r="N62" i="7"/>
  <c r="M62" i="7"/>
  <c r="L62" i="7"/>
  <c r="K62" i="7"/>
  <c r="J62" i="7"/>
  <c r="I62" i="7"/>
  <c r="H62" i="7"/>
  <c r="G62" i="7"/>
  <c r="F62" i="7"/>
  <c r="BC62" i="7" s="1"/>
  <c r="E62" i="7"/>
  <c r="BB62" i="7" s="1"/>
  <c r="O61" i="7"/>
  <c r="N61" i="7"/>
  <c r="M61" i="7"/>
  <c r="L61" i="7"/>
  <c r="K61" i="7"/>
  <c r="J61" i="7"/>
  <c r="I61" i="7"/>
  <c r="H61" i="7"/>
  <c r="G61" i="7"/>
  <c r="F61" i="7"/>
  <c r="BC61" i="7" s="1"/>
  <c r="E61" i="7"/>
  <c r="BB61" i="7" s="1"/>
  <c r="O60" i="7"/>
  <c r="N60" i="7"/>
  <c r="M60" i="7"/>
  <c r="L60" i="7"/>
  <c r="K60" i="7"/>
  <c r="J60" i="7"/>
  <c r="I60" i="7"/>
  <c r="H60" i="7"/>
  <c r="G60" i="7"/>
  <c r="F60" i="7"/>
  <c r="BC60" i="7" s="1"/>
  <c r="E60" i="7"/>
  <c r="BB60" i="7" s="1"/>
  <c r="O59" i="7"/>
  <c r="N59" i="7"/>
  <c r="M59" i="7"/>
  <c r="L59" i="7"/>
  <c r="K59" i="7"/>
  <c r="J59" i="7"/>
  <c r="I59" i="7"/>
  <c r="H59" i="7"/>
  <c r="G59" i="7"/>
  <c r="F59" i="7"/>
  <c r="BC59" i="7" s="1"/>
  <c r="E59" i="7"/>
  <c r="BB59" i="7" s="1"/>
  <c r="O58" i="7"/>
  <c r="N58" i="7"/>
  <c r="M58" i="7"/>
  <c r="L58" i="7"/>
  <c r="K58" i="7"/>
  <c r="J58" i="7"/>
  <c r="I58" i="7"/>
  <c r="H58" i="7"/>
  <c r="G58" i="7"/>
  <c r="F58" i="7"/>
  <c r="BC58" i="7" s="1"/>
  <c r="E58" i="7"/>
  <c r="BB58" i="7" s="1"/>
  <c r="O57" i="7"/>
  <c r="N57" i="7"/>
  <c r="M57" i="7"/>
  <c r="L57" i="7"/>
  <c r="K57" i="7"/>
  <c r="J57" i="7"/>
  <c r="I57" i="7"/>
  <c r="H57" i="7"/>
  <c r="G57" i="7"/>
  <c r="F57" i="7"/>
  <c r="E57" i="7"/>
  <c r="O56" i="7"/>
  <c r="N56" i="7"/>
  <c r="M56" i="7"/>
  <c r="L56" i="7"/>
  <c r="K56" i="7"/>
  <c r="J56" i="7"/>
  <c r="I56" i="7"/>
  <c r="H56" i="7"/>
  <c r="G56" i="7"/>
  <c r="F56" i="7"/>
  <c r="E56" i="7"/>
  <c r="O55" i="7"/>
  <c r="N55" i="7"/>
  <c r="M55" i="7"/>
  <c r="L55" i="7"/>
  <c r="K55" i="7"/>
  <c r="J55" i="7"/>
  <c r="I55" i="7"/>
  <c r="H55" i="7"/>
  <c r="G55" i="7"/>
  <c r="F55" i="7"/>
  <c r="E55" i="7"/>
  <c r="O54" i="7"/>
  <c r="N54" i="7"/>
  <c r="M54" i="7"/>
  <c r="L54" i="7"/>
  <c r="K54" i="7"/>
  <c r="J54" i="7"/>
  <c r="I54" i="7"/>
  <c r="H54" i="7"/>
  <c r="G54" i="7"/>
  <c r="F54" i="7"/>
  <c r="E54" i="7"/>
  <c r="O53" i="7"/>
  <c r="N53" i="7"/>
  <c r="M53" i="7"/>
  <c r="L53" i="7"/>
  <c r="K53" i="7"/>
  <c r="J53" i="7"/>
  <c r="I53" i="7"/>
  <c r="H53" i="7"/>
  <c r="G53" i="7"/>
  <c r="F53" i="7"/>
  <c r="BC53" i="7" s="1"/>
  <c r="E53" i="7"/>
  <c r="BB53" i="7" s="1"/>
  <c r="O52" i="7"/>
  <c r="N52" i="7"/>
  <c r="M52" i="7"/>
  <c r="L52" i="7"/>
  <c r="K52" i="7"/>
  <c r="J52" i="7"/>
  <c r="I52" i="7"/>
  <c r="H52" i="7"/>
  <c r="G52" i="7"/>
  <c r="F52" i="7"/>
  <c r="BC52" i="7" s="1"/>
  <c r="E52" i="7"/>
  <c r="BB52" i="7" s="1"/>
  <c r="O50" i="7"/>
  <c r="N50" i="7"/>
  <c r="M50" i="7"/>
  <c r="L50" i="7"/>
  <c r="K50" i="7"/>
  <c r="J50" i="7"/>
  <c r="I50" i="7"/>
  <c r="H50" i="7"/>
  <c r="G50" i="7"/>
  <c r="F50" i="7"/>
  <c r="BC50" i="7" s="1"/>
  <c r="E50" i="7"/>
  <c r="BB50" i="7" s="1"/>
  <c r="O49" i="7"/>
  <c r="N49" i="7"/>
  <c r="M49" i="7"/>
  <c r="L49" i="7"/>
  <c r="K49" i="7"/>
  <c r="J49" i="7"/>
  <c r="I49" i="7"/>
  <c r="H49" i="7"/>
  <c r="G49" i="7"/>
  <c r="F49" i="7"/>
  <c r="BC49" i="7" s="1"/>
  <c r="E49" i="7"/>
  <c r="BB49" i="7" s="1"/>
  <c r="O48" i="7"/>
  <c r="N48" i="7"/>
  <c r="M48" i="7"/>
  <c r="L48" i="7"/>
  <c r="K48" i="7"/>
  <c r="J48" i="7"/>
  <c r="I48" i="7"/>
  <c r="H48" i="7"/>
  <c r="G48" i="7"/>
  <c r="F48" i="7"/>
  <c r="BC48" i="7" s="1"/>
  <c r="E48" i="7"/>
  <c r="BB48" i="7" s="1"/>
  <c r="O47" i="7"/>
  <c r="N47" i="7"/>
  <c r="M47" i="7"/>
  <c r="L47" i="7"/>
  <c r="K47" i="7"/>
  <c r="J47" i="7"/>
  <c r="I47" i="7"/>
  <c r="H47" i="7"/>
  <c r="G47" i="7"/>
  <c r="F47" i="7"/>
  <c r="BC47" i="7" s="1"/>
  <c r="E47" i="7"/>
  <c r="BB47" i="7" s="1"/>
  <c r="O46" i="7"/>
  <c r="N46" i="7"/>
  <c r="M46" i="7"/>
  <c r="L46" i="7"/>
  <c r="K46" i="7"/>
  <c r="J46" i="7"/>
  <c r="I46" i="7"/>
  <c r="H46" i="7"/>
  <c r="G46" i="7"/>
  <c r="F46" i="7"/>
  <c r="BC46" i="7" s="1"/>
  <c r="E46" i="7"/>
  <c r="BB46" i="7" s="1"/>
  <c r="O45" i="7"/>
  <c r="N45" i="7"/>
  <c r="M45" i="7"/>
  <c r="L45" i="7"/>
  <c r="K45" i="7"/>
  <c r="J45" i="7"/>
  <c r="I45" i="7"/>
  <c r="H45" i="7"/>
  <c r="G45" i="7"/>
  <c r="F45" i="7"/>
  <c r="BC45" i="7" s="1"/>
  <c r="E45" i="7"/>
  <c r="BB45" i="7" s="1"/>
  <c r="I44" i="7"/>
  <c r="H44" i="7"/>
  <c r="G44" i="7"/>
  <c r="F44" i="7"/>
  <c r="BC44" i="7" s="1"/>
  <c r="E44" i="7"/>
  <c r="BB44" i="7" s="1"/>
  <c r="O43" i="7"/>
  <c r="N43" i="7"/>
  <c r="M43" i="7"/>
  <c r="L43" i="7"/>
  <c r="K43" i="7"/>
  <c r="J43" i="7"/>
  <c r="I43" i="7"/>
  <c r="H43" i="7"/>
  <c r="G43" i="7"/>
  <c r="F43" i="7"/>
  <c r="E43" i="7"/>
  <c r="O42" i="7"/>
  <c r="N42" i="7"/>
  <c r="M42" i="7"/>
  <c r="L42" i="7"/>
  <c r="K42" i="7"/>
  <c r="J42" i="7"/>
  <c r="I42" i="7"/>
  <c r="H42" i="7"/>
  <c r="G42" i="7"/>
  <c r="F42" i="7"/>
  <c r="E42" i="7"/>
  <c r="O41" i="7"/>
  <c r="N41" i="7"/>
  <c r="M41" i="7"/>
  <c r="L41" i="7"/>
  <c r="K41" i="7"/>
  <c r="J41" i="7"/>
  <c r="I41" i="7"/>
  <c r="H41" i="7"/>
  <c r="G41" i="7"/>
  <c r="F41" i="7"/>
  <c r="E41" i="7"/>
  <c r="O40" i="7"/>
  <c r="N40" i="7"/>
  <c r="M40" i="7"/>
  <c r="L40" i="7"/>
  <c r="K40" i="7"/>
  <c r="J40" i="7"/>
  <c r="I40" i="7"/>
  <c r="H40" i="7"/>
  <c r="G40" i="7"/>
  <c r="F40" i="7"/>
  <c r="E40" i="7"/>
  <c r="O39" i="7"/>
  <c r="N39" i="7"/>
  <c r="M39" i="7"/>
  <c r="L39" i="7"/>
  <c r="K39" i="7"/>
  <c r="J39" i="7"/>
  <c r="I39" i="7"/>
  <c r="H39" i="7"/>
  <c r="G39" i="7"/>
  <c r="F39" i="7"/>
  <c r="E39" i="7"/>
  <c r="O38" i="7"/>
  <c r="N38" i="7"/>
  <c r="M38" i="7"/>
  <c r="L38" i="7"/>
  <c r="K38" i="7"/>
  <c r="J38" i="7"/>
  <c r="I38" i="7"/>
  <c r="H38" i="7"/>
  <c r="G38" i="7"/>
  <c r="F38" i="7"/>
  <c r="BC38" i="7" s="1"/>
  <c r="E38" i="7"/>
  <c r="BB38" i="7" s="1"/>
  <c r="O37" i="7"/>
  <c r="N37" i="7"/>
  <c r="M37" i="7"/>
  <c r="L37" i="7"/>
  <c r="K37" i="7"/>
  <c r="J37" i="7"/>
  <c r="I37" i="7"/>
  <c r="H37" i="7"/>
  <c r="G37" i="7"/>
  <c r="F37" i="7"/>
  <c r="BC37" i="7" s="1"/>
  <c r="E37" i="7"/>
  <c r="BB37" i="7" s="1"/>
  <c r="O36" i="7"/>
  <c r="N36" i="7"/>
  <c r="M36" i="7"/>
  <c r="L36" i="7"/>
  <c r="K36" i="7"/>
  <c r="J36" i="7"/>
  <c r="I36" i="7"/>
  <c r="H36" i="7"/>
  <c r="G36" i="7"/>
  <c r="F36" i="7"/>
  <c r="BC36" i="7" s="1"/>
  <c r="E36" i="7"/>
  <c r="BB36" i="7" s="1"/>
  <c r="O35" i="7"/>
  <c r="N35" i="7"/>
  <c r="M35" i="7"/>
  <c r="L35" i="7"/>
  <c r="K35" i="7"/>
  <c r="J35" i="7"/>
  <c r="I35" i="7"/>
  <c r="H35" i="7"/>
  <c r="G35" i="7"/>
  <c r="F35" i="7"/>
  <c r="BC35" i="7" s="1"/>
  <c r="E35" i="7"/>
  <c r="BB35" i="7" s="1"/>
  <c r="O34" i="7"/>
  <c r="N34" i="7"/>
  <c r="M34" i="7"/>
  <c r="L34" i="7"/>
  <c r="K34" i="7"/>
  <c r="J34" i="7"/>
  <c r="I34" i="7"/>
  <c r="H34" i="7"/>
  <c r="G34" i="7"/>
  <c r="F34" i="7"/>
  <c r="BC34" i="7" s="1"/>
  <c r="E34" i="7"/>
  <c r="BB34" i="7" s="1"/>
  <c r="O33" i="7"/>
  <c r="N33" i="7"/>
  <c r="M33" i="7"/>
  <c r="L33" i="7"/>
  <c r="K33" i="7"/>
  <c r="J33" i="7"/>
  <c r="I33" i="7"/>
  <c r="H33" i="7"/>
  <c r="G33" i="7"/>
  <c r="F33" i="7"/>
  <c r="BC33" i="7" s="1"/>
  <c r="E33" i="7"/>
  <c r="BB33" i="7" s="1"/>
  <c r="O32" i="7"/>
  <c r="N32" i="7"/>
  <c r="M32" i="7"/>
  <c r="L32" i="7"/>
  <c r="K32" i="7"/>
  <c r="J32" i="7"/>
  <c r="I32" i="7"/>
  <c r="H32" i="7"/>
  <c r="G32" i="7"/>
  <c r="F32" i="7"/>
  <c r="BC32" i="7" s="1"/>
  <c r="E32" i="7"/>
  <c r="BB32" i="7" s="1"/>
  <c r="O31" i="7"/>
  <c r="N31" i="7"/>
  <c r="M31" i="7"/>
  <c r="L31" i="7"/>
  <c r="K31" i="7"/>
  <c r="J31" i="7"/>
  <c r="I31" i="7"/>
  <c r="H31" i="7"/>
  <c r="G31" i="7"/>
  <c r="F31" i="7"/>
  <c r="BC31" i="7" s="1"/>
  <c r="E31" i="7"/>
  <c r="BB31" i="7" s="1"/>
  <c r="I30" i="7"/>
  <c r="H30" i="7"/>
  <c r="G30" i="7"/>
  <c r="F30" i="7"/>
  <c r="E30" i="7"/>
  <c r="O29" i="7"/>
  <c r="N29" i="7"/>
  <c r="M29" i="7"/>
  <c r="L29" i="7"/>
  <c r="K29" i="7"/>
  <c r="J29" i="7"/>
  <c r="I29" i="7"/>
  <c r="H29" i="7"/>
  <c r="G29" i="7"/>
  <c r="F29" i="7"/>
  <c r="BC29" i="7" s="1"/>
  <c r="E29" i="7"/>
  <c r="BB29" i="7" s="1"/>
  <c r="O28" i="7"/>
  <c r="N28" i="7"/>
  <c r="M28" i="7"/>
  <c r="L28" i="7"/>
  <c r="K28" i="7"/>
  <c r="J28" i="7"/>
  <c r="I28" i="7"/>
  <c r="H28" i="7"/>
  <c r="G28" i="7"/>
  <c r="F28" i="7"/>
  <c r="E28" i="7"/>
  <c r="O27" i="7"/>
  <c r="N27" i="7"/>
  <c r="M27" i="7"/>
  <c r="L27" i="7"/>
  <c r="K27" i="7"/>
  <c r="J27" i="7"/>
  <c r="I27" i="7"/>
  <c r="H27" i="7"/>
  <c r="G27" i="7"/>
  <c r="F27" i="7"/>
  <c r="BC27" i="7" s="1"/>
  <c r="E27" i="7"/>
  <c r="BB27" i="7" s="1"/>
  <c r="O26" i="7"/>
  <c r="N26" i="7"/>
  <c r="M26" i="7"/>
  <c r="L26" i="7"/>
  <c r="K26" i="7"/>
  <c r="J26" i="7"/>
  <c r="I26" i="7"/>
  <c r="H26" i="7"/>
  <c r="G26" i="7"/>
  <c r="F26" i="7"/>
  <c r="BC26" i="7" s="1"/>
  <c r="E26" i="7"/>
  <c r="BB26" i="7" s="1"/>
  <c r="O25" i="7"/>
  <c r="N25" i="7"/>
  <c r="M25" i="7"/>
  <c r="L25" i="7"/>
  <c r="K25" i="7"/>
  <c r="J25" i="7"/>
  <c r="I25" i="7"/>
  <c r="H25" i="7"/>
  <c r="G25" i="7"/>
  <c r="F25" i="7"/>
  <c r="BC25" i="7" s="1"/>
  <c r="E25" i="7"/>
  <c r="BB25" i="7" s="1"/>
  <c r="O24" i="7"/>
  <c r="N24" i="7"/>
  <c r="M24" i="7"/>
  <c r="L24" i="7"/>
  <c r="K24" i="7"/>
  <c r="J24" i="7"/>
  <c r="I24" i="7"/>
  <c r="H24" i="7"/>
  <c r="G24" i="7"/>
  <c r="F24" i="7"/>
  <c r="BC24" i="7" s="1"/>
  <c r="E24" i="7"/>
  <c r="BB24" i="7" s="1"/>
  <c r="I23" i="7"/>
  <c r="H23" i="7"/>
  <c r="G23" i="7"/>
  <c r="F23" i="7"/>
  <c r="BC23" i="7" s="1"/>
  <c r="E23" i="7"/>
  <c r="BB23" i="7" s="1"/>
  <c r="O21" i="7"/>
  <c r="N21" i="7"/>
  <c r="M21" i="7"/>
  <c r="L21" i="7"/>
  <c r="K21" i="7"/>
  <c r="J21" i="7"/>
  <c r="I21" i="7"/>
  <c r="H21" i="7"/>
  <c r="G21" i="7"/>
  <c r="F21" i="7"/>
  <c r="BC21" i="7" s="1"/>
  <c r="E21" i="7"/>
  <c r="BB21" i="7" s="1"/>
  <c r="O18" i="7"/>
  <c r="N18" i="7"/>
  <c r="M18" i="7"/>
  <c r="L18" i="7"/>
  <c r="K18" i="7"/>
  <c r="J18" i="7"/>
  <c r="I18" i="7"/>
  <c r="H18" i="7"/>
  <c r="G18" i="7"/>
  <c r="F18" i="7"/>
  <c r="BC18" i="7" s="1"/>
  <c r="E18" i="7"/>
  <c r="BB18" i="7" s="1"/>
  <c r="O17" i="7"/>
  <c r="N17" i="7"/>
  <c r="M17" i="7"/>
  <c r="L17" i="7"/>
  <c r="K17" i="7"/>
  <c r="J17" i="7"/>
  <c r="I17" i="7"/>
  <c r="H17" i="7"/>
  <c r="G17" i="7"/>
  <c r="F17" i="7"/>
  <c r="BC17" i="7" s="1"/>
  <c r="E17" i="7"/>
  <c r="BB17" i="7" s="1"/>
  <c r="O16" i="7"/>
  <c r="N16" i="7"/>
  <c r="M16" i="7"/>
  <c r="L16" i="7"/>
  <c r="K16" i="7"/>
  <c r="J16" i="7"/>
  <c r="I16" i="7"/>
  <c r="H16" i="7"/>
  <c r="G16" i="7"/>
  <c r="F16" i="7"/>
  <c r="BC16" i="7" s="1"/>
  <c r="E16" i="7"/>
  <c r="BB16" i="7" s="1"/>
  <c r="O15" i="7"/>
  <c r="N15" i="7"/>
  <c r="M15" i="7"/>
  <c r="L15" i="7"/>
  <c r="K15" i="7"/>
  <c r="J15" i="7"/>
  <c r="I15" i="7"/>
  <c r="H15" i="7"/>
  <c r="G15" i="7"/>
  <c r="F15" i="7"/>
  <c r="BC15" i="7" s="1"/>
  <c r="E15" i="7"/>
  <c r="BB15" i="7" s="1"/>
  <c r="O14" i="7"/>
  <c r="N14" i="7"/>
  <c r="M14" i="7"/>
  <c r="L14" i="7"/>
  <c r="K14" i="7"/>
  <c r="J14" i="7"/>
  <c r="I14" i="7"/>
  <c r="H14" i="7"/>
  <c r="G14" i="7"/>
  <c r="F14" i="7"/>
  <c r="BC14" i="7" s="1"/>
  <c r="E14" i="7"/>
  <c r="BB14" i="7" s="1"/>
  <c r="O13" i="7"/>
  <c r="N13" i="7"/>
  <c r="M13" i="7"/>
  <c r="L13" i="7"/>
  <c r="K13" i="7"/>
  <c r="J13" i="7"/>
  <c r="I13" i="7"/>
  <c r="H13" i="7"/>
  <c r="G13" i="7"/>
  <c r="F13" i="7"/>
  <c r="BC13" i="7" s="1"/>
  <c r="E13" i="7"/>
  <c r="BB13" i="7" s="1"/>
  <c r="O12" i="7"/>
  <c r="N12" i="7"/>
  <c r="M12" i="7"/>
  <c r="L12" i="7"/>
  <c r="K12" i="7"/>
  <c r="J12" i="7"/>
  <c r="I12" i="7"/>
  <c r="H12" i="7"/>
  <c r="G12" i="7"/>
  <c r="F12" i="7"/>
  <c r="BC12" i="7" s="1"/>
  <c r="E12" i="7"/>
  <c r="BB12" i="7" s="1"/>
  <c r="O10" i="7"/>
  <c r="N10" i="7"/>
  <c r="M10" i="7"/>
  <c r="L10" i="7"/>
  <c r="K10" i="7"/>
  <c r="J10" i="7"/>
  <c r="I10" i="7"/>
  <c r="H10" i="7"/>
  <c r="G10" i="7"/>
  <c r="F10" i="7"/>
  <c r="BC10" i="7" s="1"/>
  <c r="E10" i="7"/>
  <c r="BB10" i="7" s="1"/>
  <c r="O9" i="7"/>
  <c r="N9" i="7"/>
  <c r="M9" i="7"/>
  <c r="L9" i="7"/>
  <c r="K9" i="7"/>
  <c r="J9" i="7"/>
  <c r="I9" i="7"/>
  <c r="H9" i="7"/>
  <c r="G9" i="7"/>
  <c r="F9" i="7"/>
  <c r="BC9" i="7" s="1"/>
  <c r="E9" i="7"/>
  <c r="BB9" i="7" s="1"/>
  <c r="O8" i="7"/>
  <c r="N8" i="7"/>
  <c r="M8" i="7"/>
  <c r="L8" i="7"/>
  <c r="K8" i="7"/>
  <c r="J8" i="7"/>
  <c r="I8" i="7"/>
  <c r="H8" i="7"/>
  <c r="G8" i="7"/>
  <c r="F8" i="7"/>
  <c r="BC8" i="7" s="1"/>
  <c r="E8" i="7"/>
  <c r="BB8" i="7" s="1"/>
  <c r="O7" i="7"/>
  <c r="N7" i="7"/>
  <c r="M7" i="7"/>
  <c r="L7" i="7"/>
  <c r="K7" i="7"/>
  <c r="J7" i="7"/>
  <c r="I7" i="7"/>
  <c r="H7" i="7"/>
  <c r="G7" i="7"/>
  <c r="F7" i="7"/>
  <c r="BC7" i="7" s="1"/>
  <c r="E7" i="7"/>
  <c r="BB7" i="7" s="1"/>
  <c r="O6" i="7"/>
  <c r="N6" i="7"/>
  <c r="M6" i="7"/>
  <c r="L6" i="7"/>
  <c r="K6" i="7"/>
  <c r="J6" i="7"/>
  <c r="I6" i="7"/>
  <c r="H6" i="7"/>
  <c r="G6" i="7"/>
  <c r="F6" i="7"/>
  <c r="BC6" i="7" s="1"/>
  <c r="E6" i="7"/>
  <c r="BB6" i="7" s="1"/>
  <c r="O5" i="7"/>
  <c r="N5" i="7"/>
  <c r="M5" i="7"/>
  <c r="L5" i="7"/>
  <c r="K5" i="7"/>
  <c r="J5" i="7"/>
  <c r="I5" i="7"/>
  <c r="H5" i="7"/>
  <c r="G5" i="7"/>
  <c r="F5" i="7"/>
  <c r="BC5" i="7" s="1"/>
  <c r="E5" i="7"/>
  <c r="BB5" i="7" s="1"/>
  <c r="O4" i="7"/>
  <c r="N4" i="7"/>
  <c r="M4" i="7"/>
  <c r="L4" i="7"/>
  <c r="K4" i="7"/>
  <c r="J4" i="7"/>
  <c r="I4" i="7"/>
  <c r="H4" i="7"/>
  <c r="G4" i="7"/>
  <c r="F4" i="7"/>
  <c r="BC4" i="7" s="1"/>
  <c r="E4" i="7"/>
  <c r="BB4" i="7" s="1"/>
  <c r="O3" i="7"/>
  <c r="N3" i="7"/>
  <c r="M3" i="7"/>
  <c r="L3" i="7"/>
  <c r="K3" i="7"/>
  <c r="J3" i="7"/>
  <c r="I3" i="7"/>
  <c r="H3" i="7"/>
  <c r="G3" i="7"/>
  <c r="F3" i="7"/>
  <c r="BC3" i="7" s="1"/>
  <c r="E3" i="7"/>
  <c r="BB3" i="7" s="1"/>
  <c r="O2" i="7"/>
  <c r="N2" i="7"/>
  <c r="M2" i="7"/>
  <c r="L2" i="7"/>
  <c r="K2" i="7"/>
  <c r="J2" i="7"/>
  <c r="I2" i="7"/>
  <c r="H2" i="7"/>
  <c r="G2" i="7"/>
  <c r="F2" i="7"/>
  <c r="BC2" i="7" s="1"/>
  <c r="E2" i="7"/>
  <c r="BB2" i="7" s="1"/>
  <c r="BB92" i="7" l="1"/>
  <c r="BC92" i="7"/>
  <c r="BB250" i="7"/>
  <c r="BC250" i="7"/>
  <c r="BC150" i="7"/>
  <c r="BC73" i="7"/>
  <c r="BB150" i="7"/>
  <c r="AK76" i="9"/>
  <c r="AL76" i="9" s="1"/>
  <c r="BB28" i="7"/>
  <c r="BC28" i="7"/>
  <c r="BB184" i="7"/>
  <c r="AB77" i="9"/>
  <c r="AF77" i="9"/>
  <c r="AC77" i="9"/>
  <c r="BC109" i="7"/>
  <c r="AK172" i="9"/>
  <c r="AL172" i="9" s="1"/>
  <c r="BC30" i="7"/>
  <c r="BC389" i="7"/>
  <c r="BB30" i="7"/>
  <c r="BB109" i="7"/>
  <c r="BB73" i="7"/>
  <c r="BB471" i="7"/>
  <c r="BC471" i="7"/>
  <c r="BB204" i="7"/>
  <c r="BB447" i="7"/>
  <c r="BC447" i="7"/>
  <c r="BB465" i="7"/>
  <c r="BC469" i="7"/>
  <c r="BB449" i="7"/>
  <c r="BC449" i="7"/>
  <c r="AB173" i="9"/>
  <c r="AD173" i="9" s="1"/>
  <c r="E173" i="5" s="1"/>
  <c r="AF173" i="9"/>
  <c r="AG173" i="9" s="1"/>
  <c r="I173" i="5" s="1"/>
  <c r="AE173" i="9"/>
  <c r="G173" i="5" s="1"/>
  <c r="H173" i="5"/>
  <c r="AB13" i="9"/>
  <c r="AC13" i="9"/>
  <c r="AF13" i="9"/>
  <c r="AK221" i="9"/>
  <c r="AL221" i="9" s="1"/>
  <c r="AM221" i="9" s="1"/>
  <c r="R54" i="5"/>
  <c r="AA54" i="9" s="1"/>
  <c r="BB167" i="7"/>
  <c r="BC167" i="7"/>
  <c r="R55" i="5"/>
  <c r="AA55" i="9" s="1"/>
  <c r="BB113" i="7"/>
  <c r="BC204" i="7"/>
  <c r="BC113" i="7"/>
  <c r="BC209" i="7"/>
  <c r="BB209" i="7"/>
  <c r="AB39" i="9"/>
  <c r="AD39" i="9" s="1"/>
  <c r="AF39" i="9"/>
  <c r="AC39" i="9"/>
  <c r="AE39" i="9" s="1"/>
  <c r="BB469" i="7"/>
  <c r="BB400" i="7"/>
  <c r="BC400" i="7"/>
  <c r="BC465" i="7"/>
  <c r="M7" i="8"/>
  <c r="BB394" i="7"/>
  <c r="BC394" i="7"/>
  <c r="BB314" i="7"/>
  <c r="BC314" i="7"/>
  <c r="H55" i="6"/>
  <c r="D9" i="18" s="1"/>
  <c r="D11" i="18" s="1"/>
  <c r="D24" i="18" s="1"/>
  <c r="BB197" i="7"/>
  <c r="F18" i="8"/>
  <c r="G18" i="8"/>
  <c r="T18" i="8" s="1"/>
  <c r="H18" i="8"/>
  <c r="U18" i="8" s="1"/>
  <c r="I18" i="8"/>
  <c r="N18" i="8"/>
  <c r="BB171" i="7"/>
  <c r="BC171" i="7"/>
  <c r="BB428" i="7"/>
  <c r="BC428" i="7"/>
  <c r="K18" i="8"/>
  <c r="J18" i="8"/>
  <c r="BC197" i="7"/>
  <c r="BB39" i="7"/>
  <c r="BC39" i="7"/>
  <c r="BB397" i="7"/>
  <c r="BC397" i="7"/>
  <c r="BC480" i="7"/>
  <c r="BC168" i="7"/>
  <c r="BC94" i="7"/>
  <c r="BC170" i="7"/>
  <c r="D16" i="14"/>
  <c r="G16" i="14"/>
  <c r="BB170" i="7"/>
  <c r="BC264" i="7"/>
  <c r="BB86" i="7"/>
  <c r="BB94" i="7"/>
  <c r="BB168" i="7"/>
  <c r="L18" i="8"/>
  <c r="M18" i="8"/>
  <c r="L26" i="8"/>
  <c r="I27" i="8"/>
  <c r="M26" i="8"/>
  <c r="J27" i="8"/>
  <c r="F26" i="8"/>
  <c r="N26" i="8"/>
  <c r="K27" i="8"/>
  <c r="G26" i="8"/>
  <c r="V26" i="8" s="1"/>
  <c r="L27" i="8"/>
  <c r="H26" i="8"/>
  <c r="U26" i="8" s="1"/>
  <c r="M27" i="8"/>
  <c r="I26" i="8"/>
  <c r="F27" i="8"/>
  <c r="N27" i="8"/>
  <c r="J26" i="8"/>
  <c r="G27" i="8"/>
  <c r="W27" i="8" s="1"/>
  <c r="K26" i="8"/>
  <c r="H27" i="8"/>
  <c r="U27" i="8" s="1"/>
  <c r="BC206" i="7"/>
  <c r="BC398" i="7"/>
  <c r="BC205" i="7"/>
  <c r="BC399" i="7"/>
  <c r="BB263" i="7"/>
  <c r="BC263" i="7"/>
  <c r="BB95" i="7"/>
  <c r="BC111" i="7"/>
  <c r="BC482" i="7"/>
  <c r="BC40" i="7"/>
  <c r="BB43" i="7"/>
  <c r="BC83" i="7"/>
  <c r="BC478" i="7"/>
  <c r="BC464" i="7"/>
  <c r="BC95" i="7"/>
  <c r="BB212" i="7"/>
  <c r="BB261" i="7"/>
  <c r="BC481" i="7"/>
  <c r="BC212" i="7"/>
  <c r="BB264" i="7"/>
  <c r="BC57" i="7"/>
  <c r="BB84" i="7"/>
  <c r="BC110" i="7"/>
  <c r="BB208" i="7"/>
  <c r="BC84" i="7"/>
  <c r="BC208" i="7"/>
  <c r="BB231" i="7"/>
  <c r="BB391" i="7"/>
  <c r="BB111" i="7"/>
  <c r="BB206" i="7"/>
  <c r="BC231" i="7"/>
  <c r="BB399" i="7"/>
  <c r="BB464" i="7"/>
  <c r="BB481" i="7"/>
  <c r="BB40" i="7"/>
  <c r="BB83" i="7"/>
  <c r="BC232" i="7"/>
  <c r="BC470" i="7"/>
  <c r="BC479" i="7"/>
  <c r="BB482" i="7"/>
  <c r="BC207" i="7"/>
  <c r="BB483" i="7"/>
  <c r="BC43" i="7"/>
  <c r="BB480" i="7"/>
  <c r="BC261" i="7"/>
  <c r="BB57" i="7"/>
  <c r="BB110" i="7"/>
  <c r="BB390" i="7"/>
  <c r="BB478" i="7"/>
  <c r="BB232" i="7"/>
  <c r="BB470" i="7"/>
  <c r="BB479" i="7"/>
  <c r="BC483" i="7"/>
  <c r="BC82" i="7"/>
  <c r="BB214" i="7"/>
  <c r="BB82" i="7"/>
  <c r="BB207" i="7"/>
  <c r="AB255" i="9"/>
  <c r="AD255" i="9" s="1"/>
  <c r="AK255" i="9"/>
  <c r="AL255" i="9" s="1"/>
  <c r="AM255" i="9" s="1"/>
  <c r="AC255" i="9"/>
  <c r="AE255" i="9" s="1"/>
  <c r="AF255" i="9"/>
  <c r="AG255" i="9" s="1"/>
  <c r="BB42" i="7"/>
  <c r="BB169" i="7"/>
  <c r="BC42" i="7"/>
  <c r="BC169" i="7"/>
  <c r="BB112" i="7"/>
  <c r="BC93" i="7"/>
  <c r="BC112" i="7"/>
  <c r="BC213" i="7"/>
  <c r="BC86" i="7"/>
  <c r="BB205" i="7"/>
  <c r="BB398" i="7"/>
  <c r="BB352" i="7"/>
  <c r="BB198" i="7"/>
  <c r="F17" i="8"/>
  <c r="G17" i="8"/>
  <c r="W17" i="8" s="1"/>
  <c r="H17" i="8"/>
  <c r="U17" i="8" s="1"/>
  <c r="I17" i="8"/>
  <c r="J17" i="8"/>
  <c r="K17" i="8"/>
  <c r="L17" i="8"/>
  <c r="M17" i="8"/>
  <c r="N17" i="8"/>
  <c r="F19" i="8"/>
  <c r="G19" i="8"/>
  <c r="V19" i="8" s="1"/>
  <c r="H19" i="8"/>
  <c r="U19" i="8" s="1"/>
  <c r="I19" i="8"/>
  <c r="J19" i="8"/>
  <c r="K19" i="8"/>
  <c r="L19" i="8"/>
  <c r="M19" i="8"/>
  <c r="N19" i="8"/>
  <c r="F20" i="8"/>
  <c r="G20" i="8"/>
  <c r="X20" i="8" s="1"/>
  <c r="H20" i="8"/>
  <c r="U20" i="8" s="1"/>
  <c r="I20" i="8"/>
  <c r="J20" i="8"/>
  <c r="K20" i="8"/>
  <c r="L20" i="8"/>
  <c r="M20" i="8"/>
  <c r="N20" i="8"/>
  <c r="F21" i="8"/>
  <c r="G21" i="8"/>
  <c r="X21" i="8" s="1"/>
  <c r="H21" i="8"/>
  <c r="U21" i="8" s="1"/>
  <c r="I21" i="8"/>
  <c r="J21" i="8"/>
  <c r="K21" i="8"/>
  <c r="L21" i="8"/>
  <c r="M21" i="8"/>
  <c r="N21" i="8"/>
  <c r="D22" i="8"/>
  <c r="F22" i="8"/>
  <c r="G22" i="8"/>
  <c r="V22" i="8" s="1"/>
  <c r="H22" i="8"/>
  <c r="U22" i="8" s="1"/>
  <c r="I22" i="8"/>
  <c r="J22" i="8"/>
  <c r="K22" i="8"/>
  <c r="L22" i="8"/>
  <c r="M22" i="8"/>
  <c r="N22" i="8"/>
  <c r="F23" i="8"/>
  <c r="G23" i="8"/>
  <c r="V23" i="8" s="1"/>
  <c r="H23" i="8"/>
  <c r="U23" i="8" s="1"/>
  <c r="I23" i="8"/>
  <c r="J23" i="8"/>
  <c r="K23" i="8"/>
  <c r="L23" i="8"/>
  <c r="M23" i="8"/>
  <c r="N23" i="8"/>
  <c r="F24" i="8"/>
  <c r="G24" i="8"/>
  <c r="T24" i="8" s="1"/>
  <c r="H24" i="8"/>
  <c r="U24" i="8" s="1"/>
  <c r="I24" i="8"/>
  <c r="J24" i="8"/>
  <c r="K24" i="8"/>
  <c r="L24" i="8"/>
  <c r="M24" i="8"/>
  <c r="N24" i="8"/>
  <c r="F25" i="8"/>
  <c r="G25" i="8"/>
  <c r="V25" i="8" s="1"/>
  <c r="H25" i="8"/>
  <c r="U25" i="8" s="1"/>
  <c r="I25" i="8"/>
  <c r="J25" i="8"/>
  <c r="K25" i="8"/>
  <c r="L25" i="8"/>
  <c r="M25" i="8"/>
  <c r="N25" i="8"/>
  <c r="BB429" i="7"/>
  <c r="D19" i="8"/>
  <c r="BC429" i="7"/>
  <c r="E19" i="8"/>
  <c r="BB430" i="7"/>
  <c r="D20" i="8"/>
  <c r="BC430" i="7"/>
  <c r="E20" i="8"/>
  <c r="BB431" i="7"/>
  <c r="D21" i="8"/>
  <c r="BC431" i="7"/>
  <c r="E21" i="8"/>
  <c r="BC432" i="7"/>
  <c r="E22" i="8"/>
  <c r="BB433" i="7"/>
  <c r="D23" i="8"/>
  <c r="BC433" i="7"/>
  <c r="E23" i="8"/>
  <c r="BB434" i="7"/>
  <c r="D24" i="8"/>
  <c r="BC434" i="7"/>
  <c r="E24" i="8"/>
  <c r="BB435" i="7"/>
  <c r="D25" i="8"/>
  <c r="BC435" i="7"/>
  <c r="E25" i="8"/>
  <c r="BB436" i="7"/>
  <c r="D26" i="8"/>
  <c r="BC436" i="7"/>
  <c r="E26" i="8"/>
  <c r="BB437" i="7"/>
  <c r="D27" i="8"/>
  <c r="BC437" i="7"/>
  <c r="E27" i="8"/>
  <c r="BB93" i="7"/>
  <c r="BB432" i="7"/>
  <c r="BB41" i="7"/>
  <c r="BC262" i="7"/>
  <c r="BB262" i="7"/>
  <c r="BC41" i="7"/>
  <c r="F16" i="8"/>
  <c r="G16" i="8"/>
  <c r="W16" i="8" s="1"/>
  <c r="H16" i="8"/>
  <c r="U16" i="8" s="1"/>
  <c r="I16" i="8"/>
  <c r="J16" i="8"/>
  <c r="K16" i="8"/>
  <c r="L16" i="8"/>
  <c r="M16" i="8"/>
  <c r="N16" i="8"/>
  <c r="BB54" i="7"/>
  <c r="D16" i="8"/>
  <c r="BC54" i="7"/>
  <c r="E16" i="8"/>
  <c r="BB55" i="7"/>
  <c r="D17" i="8"/>
  <c r="BC55" i="7"/>
  <c r="E17" i="8"/>
  <c r="BB56" i="7"/>
  <c r="D18" i="8"/>
  <c r="BC56" i="7"/>
  <c r="E18" i="8"/>
  <c r="F15" i="8"/>
  <c r="G15" i="8"/>
  <c r="T15" i="8" s="1"/>
  <c r="H15" i="8"/>
  <c r="U15" i="8" s="1"/>
  <c r="I15" i="8"/>
  <c r="J15" i="8"/>
  <c r="K15" i="8"/>
  <c r="L15" i="8"/>
  <c r="M15" i="8"/>
  <c r="N15" i="8"/>
  <c r="F14" i="8"/>
  <c r="G14" i="8"/>
  <c r="X14" i="8" s="1"/>
  <c r="H14" i="8"/>
  <c r="U14" i="8" s="1"/>
  <c r="I14" i="8"/>
  <c r="J14" i="8"/>
  <c r="K14" i="8"/>
  <c r="L14" i="8"/>
  <c r="M14" i="8"/>
  <c r="N14" i="8"/>
  <c r="AB47" i="9"/>
  <c r="AF47" i="9"/>
  <c r="AK47" i="9"/>
  <c r="AL47" i="9" s="1"/>
  <c r="AC47" i="9"/>
  <c r="AC254" i="9"/>
  <c r="D14" i="8"/>
  <c r="BB407" i="7"/>
  <c r="D15" i="8"/>
  <c r="BB408" i="7"/>
  <c r="E15" i="8"/>
  <c r="BC408" i="7"/>
  <c r="E14" i="8"/>
  <c r="BC407" i="7"/>
  <c r="AB33" i="9"/>
  <c r="AF33" i="9"/>
  <c r="AC33" i="9"/>
  <c r="AK33" i="9"/>
  <c r="AL33" i="9" s="1"/>
  <c r="AB150" i="9"/>
  <c r="AF150" i="9"/>
  <c r="AK150" i="9"/>
  <c r="AL150" i="9" s="1"/>
  <c r="AC150" i="9"/>
  <c r="AB203" i="9"/>
  <c r="AK203" i="9"/>
  <c r="AL203" i="9" s="1"/>
  <c r="AF203" i="9"/>
  <c r="AC203" i="9"/>
  <c r="AC228" i="9"/>
  <c r="AB228" i="9"/>
  <c r="AF228" i="9"/>
  <c r="AK21" i="9"/>
  <c r="AL21" i="9" s="1"/>
  <c r="AB21" i="9"/>
  <c r="AF21" i="9"/>
  <c r="AC21" i="9"/>
  <c r="AF177" i="9"/>
  <c r="AC177" i="9"/>
  <c r="AB177" i="9"/>
  <c r="AK122" i="9"/>
  <c r="AL122" i="9" s="1"/>
  <c r="AF122" i="9"/>
  <c r="AC122" i="9"/>
  <c r="AB122" i="9"/>
  <c r="AB168" i="9"/>
  <c r="AF168" i="9"/>
  <c r="AC168" i="9"/>
  <c r="AK168" i="9"/>
  <c r="AL168" i="9" s="1"/>
  <c r="AF233" i="9"/>
  <c r="AC233" i="9"/>
  <c r="AB233" i="9"/>
  <c r="AC102" i="9"/>
  <c r="AK102" i="9"/>
  <c r="AL102" i="9" s="1"/>
  <c r="AB102" i="9"/>
  <c r="AF102" i="9"/>
  <c r="AC113" i="9"/>
  <c r="AB113" i="9"/>
  <c r="AF113" i="9"/>
  <c r="AK113" i="9"/>
  <c r="AL113" i="9" s="1"/>
  <c r="AF191" i="9"/>
  <c r="AC191" i="9"/>
  <c r="AK191" i="9"/>
  <c r="AL191" i="9" s="1"/>
  <c r="AB191" i="9"/>
  <c r="AC34" i="9"/>
  <c r="AB34" i="9"/>
  <c r="AF34" i="9"/>
  <c r="AK34" i="9"/>
  <c r="AL34" i="9" s="1"/>
  <c r="AC162" i="9"/>
  <c r="AB162" i="9"/>
  <c r="AF162" i="9"/>
  <c r="AK162" i="9"/>
  <c r="AL162" i="9" s="1"/>
  <c r="AK72" i="9"/>
  <c r="AL72" i="9" s="1"/>
  <c r="AC72" i="9"/>
  <c r="AB72" i="9"/>
  <c r="AF72" i="9"/>
  <c r="AF217" i="9"/>
  <c r="AB217" i="9"/>
  <c r="AC217" i="9"/>
  <c r="AC48" i="9"/>
  <c r="AF48" i="9"/>
  <c r="AK48" i="9"/>
  <c r="AL48" i="9" s="1"/>
  <c r="AB48" i="9"/>
  <c r="AB182" i="9"/>
  <c r="AF182" i="9"/>
  <c r="AC182" i="9"/>
  <c r="AF81" i="9"/>
  <c r="AC81" i="9"/>
  <c r="AB81" i="9"/>
  <c r="AF155" i="9"/>
  <c r="AC155" i="9"/>
  <c r="AB155" i="9"/>
  <c r="AF17" i="9"/>
  <c r="AB17" i="9"/>
  <c r="AK17" i="9"/>
  <c r="AL17" i="9" s="1"/>
  <c r="AC17" i="9"/>
  <c r="AB241" i="9"/>
  <c r="AC241" i="9"/>
  <c r="AF241" i="9"/>
  <c r="AB133" i="9"/>
  <c r="AF133" i="9"/>
  <c r="AC133" i="9"/>
  <c r="AK133" i="9"/>
  <c r="AL133" i="9" s="1"/>
  <c r="AB164" i="9"/>
  <c r="AF164" i="9"/>
  <c r="AK164" i="9"/>
  <c r="AL164" i="9" s="1"/>
  <c r="AC164" i="9"/>
  <c r="AK224" i="9"/>
  <c r="AL224" i="9" s="1"/>
  <c r="AB224" i="9"/>
  <c r="AF224" i="9"/>
  <c r="AC224" i="9"/>
  <c r="AB230" i="9"/>
  <c r="AC230" i="9"/>
  <c r="AF230" i="9"/>
  <c r="AK137" i="9"/>
  <c r="AL137" i="9" s="1"/>
  <c r="AF137" i="9"/>
  <c r="AB137" i="9"/>
  <c r="AC137" i="9"/>
  <c r="AB225" i="9"/>
  <c r="AC225" i="9"/>
  <c r="AF225" i="9"/>
  <c r="AK225" i="9"/>
  <c r="AL225" i="9" s="1"/>
  <c r="AC28" i="9"/>
  <c r="AF28" i="9"/>
  <c r="AK28" i="9"/>
  <c r="AL28" i="9" s="1"/>
  <c r="AB28" i="9"/>
  <c r="AK232" i="9"/>
  <c r="AL232" i="9" s="1"/>
  <c r="AC232" i="9"/>
  <c r="AB232" i="9"/>
  <c r="AF232" i="9"/>
  <c r="AF90" i="9"/>
  <c r="AB90" i="9"/>
  <c r="AK90" i="9"/>
  <c r="AL90" i="9" s="1"/>
  <c r="AC90" i="9"/>
  <c r="AB79" i="9"/>
  <c r="AF79" i="9"/>
  <c r="AK79" i="9"/>
  <c r="AL79" i="9" s="1"/>
  <c r="AC79" i="9"/>
  <c r="AB62" i="9"/>
  <c r="AC62" i="9"/>
  <c r="AF62" i="9"/>
  <c r="AK62" i="9"/>
  <c r="AL62" i="9" s="1"/>
  <c r="AB83" i="9"/>
  <c r="AK83" i="9"/>
  <c r="AL83" i="9" s="1"/>
  <c r="AF83" i="9"/>
  <c r="AC83" i="9"/>
  <c r="AC126" i="9"/>
  <c r="AK126" i="9"/>
  <c r="AL126" i="9" s="1"/>
  <c r="AF126" i="9"/>
  <c r="AB126" i="9"/>
  <c r="AF152" i="9"/>
  <c r="AC152" i="9"/>
  <c r="AB152" i="9"/>
  <c r="AK152" i="9"/>
  <c r="AL152" i="9" s="1"/>
  <c r="AB139" i="9"/>
  <c r="AC139" i="9"/>
  <c r="AF139" i="9"/>
  <c r="AK139" i="9"/>
  <c r="AL139" i="9" s="1"/>
  <c r="AC212" i="9"/>
  <c r="AF212" i="9"/>
  <c r="AB212" i="9"/>
  <c r="AK212" i="9"/>
  <c r="AL212" i="9" s="1"/>
  <c r="AC252" i="9"/>
  <c r="AK252" i="9"/>
  <c r="AL252" i="9" s="1"/>
  <c r="AB252" i="9"/>
  <c r="AF252" i="9"/>
  <c r="AF216" i="9"/>
  <c r="AK216" i="9"/>
  <c r="AL216" i="9" s="1"/>
  <c r="AB216" i="9"/>
  <c r="AC216" i="9"/>
  <c r="AK9" i="9"/>
  <c r="AL9" i="9" s="1"/>
  <c r="AB9" i="9"/>
  <c r="AF9" i="9"/>
  <c r="AC9" i="9"/>
  <c r="AC211" i="9"/>
  <c r="AK211" i="9"/>
  <c r="AL211" i="9" s="1"/>
  <c r="AF211" i="9"/>
  <c r="AB211" i="9"/>
  <c r="AB26" i="9"/>
  <c r="AC26" i="9"/>
  <c r="AF26" i="9"/>
  <c r="AK26" i="9"/>
  <c r="AL26" i="9" s="1"/>
  <c r="AK80" i="9"/>
  <c r="AL80" i="9" s="1"/>
  <c r="AF80" i="9"/>
  <c r="AB80" i="9"/>
  <c r="AC80" i="9"/>
  <c r="AC15" i="9"/>
  <c r="AB15" i="9"/>
  <c r="AF15" i="9"/>
  <c r="AK15" i="9"/>
  <c r="AL15" i="9" s="1"/>
  <c r="AF91" i="9"/>
  <c r="AB91" i="9"/>
  <c r="AC91" i="9"/>
  <c r="AK91" i="9"/>
  <c r="AL91" i="9" s="1"/>
  <c r="AK35" i="9"/>
  <c r="AL35" i="9" s="1"/>
  <c r="AF35" i="9"/>
  <c r="AB35" i="9"/>
  <c r="AC35" i="9"/>
  <c r="AC50" i="9"/>
  <c r="AK50" i="9"/>
  <c r="AL50" i="9" s="1"/>
  <c r="AB50" i="9"/>
  <c r="AF50" i="9"/>
  <c r="AK163" i="9"/>
  <c r="AL163" i="9" s="1"/>
  <c r="AC163" i="9"/>
  <c r="AF163" i="9"/>
  <c r="AB163" i="9"/>
  <c r="AF142" i="9"/>
  <c r="AC142" i="9"/>
  <c r="AB142" i="9"/>
  <c r="AK159" i="9"/>
  <c r="AL159" i="9" s="1"/>
  <c r="AF159" i="9"/>
  <c r="AB159" i="9"/>
  <c r="AC159" i="9"/>
  <c r="AB202" i="9"/>
  <c r="AF202" i="9"/>
  <c r="AC202" i="9"/>
  <c r="AK202" i="9"/>
  <c r="AL202" i="9" s="1"/>
  <c r="AC171" i="9"/>
  <c r="AK171" i="9"/>
  <c r="AL171" i="9" s="1"/>
  <c r="AB171" i="9"/>
  <c r="AF171" i="9"/>
  <c r="AF239" i="9"/>
  <c r="AC239" i="9"/>
  <c r="AK239" i="9"/>
  <c r="AL239" i="9" s="1"/>
  <c r="AB239" i="9"/>
  <c r="AB186" i="9"/>
  <c r="AK186" i="9"/>
  <c r="AL186" i="9" s="1"/>
  <c r="AF186" i="9"/>
  <c r="AC186" i="9"/>
  <c r="AK240" i="9"/>
  <c r="AL240" i="9" s="1"/>
  <c r="AC240" i="9"/>
  <c r="AB240" i="9"/>
  <c r="AF240" i="9"/>
  <c r="AC190" i="9"/>
  <c r="AF190" i="9"/>
  <c r="AK190" i="9"/>
  <c r="AL190" i="9" s="1"/>
  <c r="AB190" i="9"/>
  <c r="AC158" i="9"/>
  <c r="AF158" i="9"/>
  <c r="AB158" i="9"/>
  <c r="AF208" i="9"/>
  <c r="AC208" i="9"/>
  <c r="AK208" i="9"/>
  <c r="AL208" i="9" s="1"/>
  <c r="AB208" i="9"/>
  <c r="AB194" i="9"/>
  <c r="AC194" i="9"/>
  <c r="AF194" i="9"/>
  <c r="AK194" i="9"/>
  <c r="AL194" i="9" s="1"/>
  <c r="AC58" i="9"/>
  <c r="AK58" i="9"/>
  <c r="AL58" i="9" s="1"/>
  <c r="AF58" i="9"/>
  <c r="AB58" i="9"/>
  <c r="AF183" i="9"/>
  <c r="AB183" i="9"/>
  <c r="AC183" i="9"/>
  <c r="AK100" i="9"/>
  <c r="AL100" i="9" s="1"/>
  <c r="AF100" i="9"/>
  <c r="AC100" i="9"/>
  <c r="AB100" i="9"/>
  <c r="AK136" i="9"/>
  <c r="AL136" i="9" s="1"/>
  <c r="AF136" i="9"/>
  <c r="AC136" i="9"/>
  <c r="AB136" i="9"/>
  <c r="AB71" i="9"/>
  <c r="AC71" i="9"/>
  <c r="AF71" i="9"/>
  <c r="AK226" i="9"/>
  <c r="AL226" i="9" s="1"/>
  <c r="AF226" i="9"/>
  <c r="AB226" i="9"/>
  <c r="AC226" i="9"/>
  <c r="AC52" i="9"/>
  <c r="AF52" i="9"/>
  <c r="AB52" i="9"/>
  <c r="AF227" i="9"/>
  <c r="AK227" i="9"/>
  <c r="AL227" i="9" s="1"/>
  <c r="AC227" i="9"/>
  <c r="AB227" i="9"/>
  <c r="AC218" i="9"/>
  <c r="AF218" i="9"/>
  <c r="AB218" i="9"/>
  <c r="AK119" i="9"/>
  <c r="AL119" i="9" s="1"/>
  <c r="AC119" i="9"/>
  <c r="AB119" i="9"/>
  <c r="AF119" i="9"/>
  <c r="AK234" i="9"/>
  <c r="AL234" i="9" s="1"/>
  <c r="AC234" i="9"/>
  <c r="AF234" i="9"/>
  <c r="AB234" i="9"/>
  <c r="AB92" i="9"/>
  <c r="AF92" i="9"/>
  <c r="AC92" i="9"/>
  <c r="AK92" i="9"/>
  <c r="AL92" i="9" s="1"/>
  <c r="AB200" i="9"/>
  <c r="AK200" i="9"/>
  <c r="AL200" i="9" s="1"/>
  <c r="AF200" i="9"/>
  <c r="AC200" i="9"/>
  <c r="AF196" i="9"/>
  <c r="AC196" i="9"/>
  <c r="AB196" i="9"/>
  <c r="AC63" i="9"/>
  <c r="AF63" i="9"/>
  <c r="AK63" i="9"/>
  <c r="AL63" i="9" s="1"/>
  <c r="AB63" i="9"/>
  <c r="AK169" i="9"/>
  <c r="AL169" i="9" s="1"/>
  <c r="AB169" i="9"/>
  <c r="AF169" i="9"/>
  <c r="AC169" i="9"/>
  <c r="AB213" i="9"/>
  <c r="AF213" i="9"/>
  <c r="AK213" i="9"/>
  <c r="AL213" i="9" s="1"/>
  <c r="AC213" i="9"/>
  <c r="AC138" i="9"/>
  <c r="AF138" i="9"/>
  <c r="AB138" i="9"/>
  <c r="AK138" i="9"/>
  <c r="AL138" i="9" s="1"/>
  <c r="AK178" i="9"/>
  <c r="AL178" i="9" s="1"/>
  <c r="AC178" i="9"/>
  <c r="AB178" i="9"/>
  <c r="AF178" i="9"/>
  <c r="AF223" i="9"/>
  <c r="AB223" i="9"/>
  <c r="AC223" i="9"/>
  <c r="AK223" i="9"/>
  <c r="AL223" i="9" s="1"/>
  <c r="AK29" i="9"/>
  <c r="AL29" i="9" s="1"/>
  <c r="AF29" i="9"/>
  <c r="AC29" i="9"/>
  <c r="AB29" i="9"/>
  <c r="AC151" i="9"/>
  <c r="AF151" i="9"/>
  <c r="AK151" i="9"/>
  <c r="AL151" i="9" s="1"/>
  <c r="AB151" i="9"/>
  <c r="AC198" i="9"/>
  <c r="AK198" i="9"/>
  <c r="AL198" i="9" s="1"/>
  <c r="AF198" i="9"/>
  <c r="AB198" i="9"/>
  <c r="AB204" i="9"/>
  <c r="AC204" i="9"/>
  <c r="AF204" i="9"/>
  <c r="AK210" i="9"/>
  <c r="AL210" i="9" s="1"/>
  <c r="AB210" i="9"/>
  <c r="AF210" i="9"/>
  <c r="AC210" i="9"/>
  <c r="AK20" i="9"/>
  <c r="AL20" i="9" s="1"/>
  <c r="AC20" i="9"/>
  <c r="AB20" i="9"/>
  <c r="AF20" i="9"/>
  <c r="AF243" i="9"/>
  <c r="AB243" i="9"/>
  <c r="AC243" i="9"/>
  <c r="AC188" i="9"/>
  <c r="AF188" i="9"/>
  <c r="AB188" i="9"/>
  <c r="AB75" i="9"/>
  <c r="AC75" i="9"/>
  <c r="AK75" i="9"/>
  <c r="AL75" i="9" s="1"/>
  <c r="AF75" i="9"/>
  <c r="AF132" i="9"/>
  <c r="AK132" i="9"/>
  <c r="AL132" i="9" s="1"/>
  <c r="AC132" i="9"/>
  <c r="AB132" i="9"/>
  <c r="AC107" i="9"/>
  <c r="AK107" i="9"/>
  <c r="AL107" i="9" s="1"/>
  <c r="AB107" i="9"/>
  <c r="AF107" i="9"/>
  <c r="AK180" i="9"/>
  <c r="AL180" i="9" s="1"/>
  <c r="AF180" i="9"/>
  <c r="AC180" i="9"/>
  <c r="AB180" i="9"/>
  <c r="AC238" i="9"/>
  <c r="AF238" i="9"/>
  <c r="AK238" i="9"/>
  <c r="AL238" i="9" s="1"/>
  <c r="AB238" i="9"/>
  <c r="AC127" i="9"/>
  <c r="AK127" i="9"/>
  <c r="AL127" i="9" s="1"/>
  <c r="AF127" i="9"/>
  <c r="AB127" i="9"/>
  <c r="AC237" i="9"/>
  <c r="AK237" i="9"/>
  <c r="AL237" i="9" s="1"/>
  <c r="AF237" i="9"/>
  <c r="AB237" i="9"/>
  <c r="AF37" i="9"/>
  <c r="AC37" i="9"/>
  <c r="AB37" i="9"/>
  <c r="AK37" i="9"/>
  <c r="AL37" i="9" s="1"/>
  <c r="AB134" i="9"/>
  <c r="AF134" i="9"/>
  <c r="AK134" i="9"/>
  <c r="AL134" i="9" s="1"/>
  <c r="AC134" i="9"/>
  <c r="AF148" i="9"/>
  <c r="AK148" i="9"/>
  <c r="AL148" i="9" s="1"/>
  <c r="AC148" i="9"/>
  <c r="AB148" i="9"/>
  <c r="AB165" i="9"/>
  <c r="AF165" i="9"/>
  <c r="AK165" i="9"/>
  <c r="AL165" i="9" s="1"/>
  <c r="AC165" i="9"/>
  <c r="AC56" i="9"/>
  <c r="AB56" i="9"/>
  <c r="AF56" i="9"/>
  <c r="AK56" i="9"/>
  <c r="AL56" i="9" s="1"/>
  <c r="AB140" i="9"/>
  <c r="AC140" i="9"/>
  <c r="AK140" i="9"/>
  <c r="AL140" i="9" s="1"/>
  <c r="AF140" i="9"/>
  <c r="AF246" i="9"/>
  <c r="AC246" i="9"/>
  <c r="AK246" i="9"/>
  <c r="AL246" i="9" s="1"/>
  <c r="AB246" i="9"/>
  <c r="AC51" i="9"/>
  <c r="AF51" i="9"/>
  <c r="AB51" i="9"/>
  <c r="AK51" i="9"/>
  <c r="AL51" i="9" s="1"/>
  <c r="AB12" i="9"/>
  <c r="AF12" i="9"/>
  <c r="AC12" i="9"/>
  <c r="AK86" i="9"/>
  <c r="AL86" i="9" s="1"/>
  <c r="AC86" i="9"/>
  <c r="AF86" i="9"/>
  <c r="AB86" i="9"/>
  <c r="AF88" i="9"/>
  <c r="AB88" i="9"/>
  <c r="AC88" i="9"/>
  <c r="AK88" i="9"/>
  <c r="AL88" i="9" s="1"/>
  <c r="AC16" i="9"/>
  <c r="AK16" i="9"/>
  <c r="AL16" i="9" s="1"/>
  <c r="AB16" i="9"/>
  <c r="AF16" i="9"/>
  <c r="AK175" i="9"/>
  <c r="AL175" i="9" s="1"/>
  <c r="AF175" i="9"/>
  <c r="AB175" i="9"/>
  <c r="AC175" i="9"/>
  <c r="AB131" i="9"/>
  <c r="AC131" i="9"/>
  <c r="AK131" i="9"/>
  <c r="AL131" i="9" s="1"/>
  <c r="AF131" i="9"/>
  <c r="AF59" i="9"/>
  <c r="AC59" i="9"/>
  <c r="AK59" i="9"/>
  <c r="AL59" i="9" s="1"/>
  <c r="AB59" i="9"/>
  <c r="AC219" i="9"/>
  <c r="AF219" i="9"/>
  <c r="AK219" i="9"/>
  <c r="AL219" i="9" s="1"/>
  <c r="AB219" i="9"/>
  <c r="AB67" i="9"/>
  <c r="AC67" i="9"/>
  <c r="AK67" i="9"/>
  <c r="AL67" i="9" s="1"/>
  <c r="AF67" i="9"/>
  <c r="AK64" i="9"/>
  <c r="AL64" i="9" s="1"/>
  <c r="AB64" i="9"/>
  <c r="AF64" i="9"/>
  <c r="AC64" i="9"/>
  <c r="AK97" i="9"/>
  <c r="AL97" i="9" s="1"/>
  <c r="AC97" i="9"/>
  <c r="AF97" i="9"/>
  <c r="AB97" i="9"/>
  <c r="AK53" i="9"/>
  <c r="AL53" i="9" s="1"/>
  <c r="AF53" i="9"/>
  <c r="AB53" i="9"/>
  <c r="AC53" i="9"/>
  <c r="AC96" i="9"/>
  <c r="AK96" i="9"/>
  <c r="AL96" i="9" s="1"/>
  <c r="AB96" i="9"/>
  <c r="AF96" i="9"/>
  <c r="AC38" i="9"/>
  <c r="AB38" i="9"/>
  <c r="AF38" i="9"/>
  <c r="AB112" i="9"/>
  <c r="AF112" i="9"/>
  <c r="AK112" i="9"/>
  <c r="AL112" i="9" s="1"/>
  <c r="AC112" i="9"/>
  <c r="AF114" i="9"/>
  <c r="AK114" i="9"/>
  <c r="AL114" i="9" s="1"/>
  <c r="AC114" i="9"/>
  <c r="AB114" i="9"/>
  <c r="AB98" i="9"/>
  <c r="AF98" i="9"/>
  <c r="AK98" i="9"/>
  <c r="AL98" i="9" s="1"/>
  <c r="AC98" i="9"/>
  <c r="AF43" i="9"/>
  <c r="AK43" i="9"/>
  <c r="AL43" i="9" s="1"/>
  <c r="AC43" i="9"/>
  <c r="AB43" i="9"/>
  <c r="AK145" i="9"/>
  <c r="AL145" i="9" s="1"/>
  <c r="AC145" i="9"/>
  <c r="AF145" i="9"/>
  <c r="AB145" i="9"/>
  <c r="AF197" i="9"/>
  <c r="AC197" i="9"/>
  <c r="AK197" i="9"/>
  <c r="AL197" i="9" s="1"/>
  <c r="AB197" i="9"/>
  <c r="AB160" i="9"/>
  <c r="AF160" i="9"/>
  <c r="AC160" i="9"/>
  <c r="AB118" i="9"/>
  <c r="AF118" i="9"/>
  <c r="AC118" i="9"/>
  <c r="AF30" i="9"/>
  <c r="AB30" i="9"/>
  <c r="AK30" i="9"/>
  <c r="AL30" i="9" s="1"/>
  <c r="AC30" i="9"/>
  <c r="AC251" i="9"/>
  <c r="AB251" i="9"/>
  <c r="AK251" i="9"/>
  <c r="AL251" i="9" s="1"/>
  <c r="AF251" i="9"/>
  <c r="AF73" i="9"/>
  <c r="AC73" i="9"/>
  <c r="AB73" i="9"/>
  <c r="AK41" i="9"/>
  <c r="AL41" i="9" s="1"/>
  <c r="AB41" i="9"/>
  <c r="AF41" i="9"/>
  <c r="AC41" i="9"/>
  <c r="AB101" i="9"/>
  <c r="AK101" i="9"/>
  <c r="AL101" i="9" s="1"/>
  <c r="AF101" i="9"/>
  <c r="AC101" i="9"/>
  <c r="AB106" i="9"/>
  <c r="AC106" i="9"/>
  <c r="AK106" i="9"/>
  <c r="AL106" i="9" s="1"/>
  <c r="AF106" i="9"/>
  <c r="AB205" i="9"/>
  <c r="AK205" i="9"/>
  <c r="AL205" i="9" s="1"/>
  <c r="AC205" i="9"/>
  <c r="AF205" i="9"/>
  <c r="AB109" i="9"/>
  <c r="AF109" i="9"/>
  <c r="AC109" i="9"/>
  <c r="AK109" i="9"/>
  <c r="AL109" i="9" s="1"/>
  <c r="AC143" i="9"/>
  <c r="AK143" i="9"/>
  <c r="AL143" i="9" s="1"/>
  <c r="AB143" i="9"/>
  <c r="AF143" i="9"/>
  <c r="AB87" i="9"/>
  <c r="AK87" i="9"/>
  <c r="AL87" i="9" s="1"/>
  <c r="AC87" i="9"/>
  <c r="AF87" i="9"/>
  <c r="AF170" i="9"/>
  <c r="AB170" i="9"/>
  <c r="AK170" i="9"/>
  <c r="AL170" i="9" s="1"/>
  <c r="AC170" i="9"/>
  <c r="AK14" i="9"/>
  <c r="AL14" i="9" s="1"/>
  <c r="AF14" i="9"/>
  <c r="AC14" i="9"/>
  <c r="AB14" i="9"/>
  <c r="AF185" i="9"/>
  <c r="AC185" i="9"/>
  <c r="AB185" i="9"/>
  <c r="AK185" i="9"/>
  <c r="AL185" i="9" s="1"/>
  <c r="AK236" i="9"/>
  <c r="AL236" i="9" s="1"/>
  <c r="AC236" i="9"/>
  <c r="AF236" i="9"/>
  <c r="AB236" i="9"/>
  <c r="AF27" i="9"/>
  <c r="AB27" i="9"/>
  <c r="AC27" i="9"/>
  <c r="AK27" i="9"/>
  <c r="AL27" i="9" s="1"/>
  <c r="AB121" i="9"/>
  <c r="AC121" i="9"/>
  <c r="AK121" i="9"/>
  <c r="AL121" i="9" s="1"/>
  <c r="AF121" i="9"/>
  <c r="AC82" i="9"/>
  <c r="AF82" i="9"/>
  <c r="AK82" i="9"/>
  <c r="AL82" i="9" s="1"/>
  <c r="AB82" i="9"/>
  <c r="AK104" i="9"/>
  <c r="AL104" i="9" s="1"/>
  <c r="AC104" i="9"/>
  <c r="AB104" i="9"/>
  <c r="AF104" i="9"/>
  <c r="AC147" i="9"/>
  <c r="AB147" i="9"/>
  <c r="AF147" i="9"/>
  <c r="AK147" i="9"/>
  <c r="AL147" i="9" s="1"/>
  <c r="AB192" i="9"/>
  <c r="AK192" i="9"/>
  <c r="AL192" i="9" s="1"/>
  <c r="AF192" i="9"/>
  <c r="AC192" i="9"/>
  <c r="AF115" i="9"/>
  <c r="AC115" i="9"/>
  <c r="AB115" i="9"/>
  <c r="AF221" i="9"/>
  <c r="AC221" i="9"/>
  <c r="AB221" i="9"/>
  <c r="AF247" i="9"/>
  <c r="AC247" i="9"/>
  <c r="AK247" i="9"/>
  <c r="AL247" i="9" s="1"/>
  <c r="AB247" i="9"/>
  <c r="AK124" i="9"/>
  <c r="AL124" i="9" s="1"/>
  <c r="AF124" i="9"/>
  <c r="AB124" i="9"/>
  <c r="AC124" i="9"/>
  <c r="AK36" i="9"/>
  <c r="AL36" i="9" s="1"/>
  <c r="AC36" i="9"/>
  <c r="AF36" i="9"/>
  <c r="AB36" i="9"/>
  <c r="AB70" i="9"/>
  <c r="AC70" i="9"/>
  <c r="AF70" i="9"/>
  <c r="AK70" i="9"/>
  <c r="AL70" i="9" s="1"/>
  <c r="AK60" i="9"/>
  <c r="AL60" i="9" s="1"/>
  <c r="AC60" i="9"/>
  <c r="AB60" i="9"/>
  <c r="AF60" i="9"/>
  <c r="AB187" i="9"/>
  <c r="AF187" i="9"/>
  <c r="AC187" i="9"/>
  <c r="AK187" i="9"/>
  <c r="AL187" i="9" s="1"/>
  <c r="AC99" i="9"/>
  <c r="AB99" i="9"/>
  <c r="AK99" i="9"/>
  <c r="AL99" i="9" s="1"/>
  <c r="AM99" i="9" s="1"/>
  <c r="AF99" i="9"/>
  <c r="AF146" i="9"/>
  <c r="AC146" i="9"/>
  <c r="AB146" i="9"/>
  <c r="AK146" i="9"/>
  <c r="AL146" i="9" s="1"/>
  <c r="AK209" i="9"/>
  <c r="AL209" i="9" s="1"/>
  <c r="AF209" i="9"/>
  <c r="AC209" i="9"/>
  <c r="AB209" i="9"/>
  <c r="AB65" i="9"/>
  <c r="AF65" i="9"/>
  <c r="AK65" i="9"/>
  <c r="AL65" i="9" s="1"/>
  <c r="AC65" i="9"/>
  <c r="AF68" i="9"/>
  <c r="AC68" i="9"/>
  <c r="AK68" i="9"/>
  <c r="AL68" i="9" s="1"/>
  <c r="AB68" i="9"/>
  <c r="AC193" i="9"/>
  <c r="AF193" i="9"/>
  <c r="AK193" i="9"/>
  <c r="AL193" i="9" s="1"/>
  <c r="AB193" i="9"/>
  <c r="AK69" i="9"/>
  <c r="AL69" i="9" s="1"/>
  <c r="AC69" i="9"/>
  <c r="AB69" i="9"/>
  <c r="AF69" i="9"/>
  <c r="AK125" i="9"/>
  <c r="AL125" i="9" s="1"/>
  <c r="AB125" i="9"/>
  <c r="AF125" i="9"/>
  <c r="AC125" i="9"/>
  <c r="AB167" i="9"/>
  <c r="AF167" i="9"/>
  <c r="AK167" i="9"/>
  <c r="AL167" i="9" s="1"/>
  <c r="AC167" i="9"/>
  <c r="AF66" i="9"/>
  <c r="AK66" i="9"/>
  <c r="AL66" i="9" s="1"/>
  <c r="AB66" i="9"/>
  <c r="AC66" i="9"/>
  <c r="AK85" i="9"/>
  <c r="AL85" i="9" s="1"/>
  <c r="AF85" i="9"/>
  <c r="AC85" i="9"/>
  <c r="AB85" i="9"/>
  <c r="AC84" i="9"/>
  <c r="AK84" i="9"/>
  <c r="AL84" i="9" s="1"/>
  <c r="AB84" i="9"/>
  <c r="AF84" i="9"/>
  <c r="AK31" i="9"/>
  <c r="AL31" i="9" s="1"/>
  <c r="AB31" i="9"/>
  <c r="AF31" i="9"/>
  <c r="AC31" i="9"/>
  <c r="AF176" i="9"/>
  <c r="AK176" i="9"/>
  <c r="AL176" i="9" s="1"/>
  <c r="AC176" i="9"/>
  <c r="AB176" i="9"/>
  <c r="AF153" i="9"/>
  <c r="AK153" i="9"/>
  <c r="AL153" i="9" s="1"/>
  <c r="AC153" i="9"/>
  <c r="AB153" i="9"/>
  <c r="AC207" i="9"/>
  <c r="AF207" i="9"/>
  <c r="AB207" i="9"/>
  <c r="AK207" i="9"/>
  <c r="AL207" i="9" s="1"/>
  <c r="AB166" i="9"/>
  <c r="AK166" i="9"/>
  <c r="AL166" i="9" s="1"/>
  <c r="AC166" i="9"/>
  <c r="AF166" i="9"/>
  <c r="AF141" i="9"/>
  <c r="AC141" i="9"/>
  <c r="AK141" i="9"/>
  <c r="AL141" i="9" s="1"/>
  <c r="AB141" i="9"/>
  <c r="AC10" i="9"/>
  <c r="AF10" i="9"/>
  <c r="AB10" i="9"/>
  <c r="AK10" i="9"/>
  <c r="AL10" i="9" s="1"/>
  <c r="AC250" i="9"/>
  <c r="AK250" i="9"/>
  <c r="AL250" i="9" s="1"/>
  <c r="AB250" i="9"/>
  <c r="AF250" i="9"/>
  <c r="AC40" i="9"/>
  <c r="AB40" i="9"/>
  <c r="AK40" i="9"/>
  <c r="AL40" i="9" s="1"/>
  <c r="AF40" i="9"/>
  <c r="AB44" i="9"/>
  <c r="AK44" i="9"/>
  <c r="AL44" i="9" s="1"/>
  <c r="AF44" i="9"/>
  <c r="AC44" i="9"/>
  <c r="AF42" i="9"/>
  <c r="AB42" i="9"/>
  <c r="AC42" i="9"/>
  <c r="AC135" i="9"/>
  <c r="AF135" i="9"/>
  <c r="AK135" i="9"/>
  <c r="AL135" i="9" s="1"/>
  <c r="AB135" i="9"/>
  <c r="AF32" i="9"/>
  <c r="AC32" i="9"/>
  <c r="AB32" i="9"/>
  <c r="AK32" i="9"/>
  <c r="AL32" i="9" s="1"/>
  <c r="AK231" i="9"/>
  <c r="AL231" i="9" s="1"/>
  <c r="AB231" i="9"/>
  <c r="AF231" i="9"/>
  <c r="AC231" i="9"/>
  <c r="AB57" i="9"/>
  <c r="AF57" i="9"/>
  <c r="AK57" i="9"/>
  <c r="AL57" i="9" s="1"/>
  <c r="AC57" i="9"/>
  <c r="AC120" i="9"/>
  <c r="AF120" i="9"/>
  <c r="AB120" i="9"/>
  <c r="AK161" i="9"/>
  <c r="AL161" i="9" s="1"/>
  <c r="AC161" i="9"/>
  <c r="AF161" i="9"/>
  <c r="AB161" i="9"/>
  <c r="AC110" i="9"/>
  <c r="AF110" i="9"/>
  <c r="AB110" i="9"/>
  <c r="AK78" i="9"/>
  <c r="AL78" i="9" s="1"/>
  <c r="AF78" i="9"/>
  <c r="AC78" i="9"/>
  <c r="AB78" i="9"/>
  <c r="AF249" i="9"/>
  <c r="AB249" i="9"/>
  <c r="AC249" i="9"/>
  <c r="AK249" i="9"/>
  <c r="AL249" i="9" s="1"/>
  <c r="AK117" i="9"/>
  <c r="AL117" i="9" s="1"/>
  <c r="AF117" i="9"/>
  <c r="AC117" i="9"/>
  <c r="AB117" i="9"/>
  <c r="AB19" i="9"/>
  <c r="AC19" i="9"/>
  <c r="AF19" i="9"/>
  <c r="AK19" i="9"/>
  <c r="AL19" i="9" s="1"/>
  <c r="AK25" i="9"/>
  <c r="AL25" i="9" s="1"/>
  <c r="AC25" i="9"/>
  <c r="AF25" i="9"/>
  <c r="AB25" i="9"/>
  <c r="AF49" i="9"/>
  <c r="AB49" i="9"/>
  <c r="AK49" i="9"/>
  <c r="AL49" i="9" s="1"/>
  <c r="AC49" i="9"/>
  <c r="AB199" i="9"/>
  <c r="AF199" i="9"/>
  <c r="AC199" i="9"/>
  <c r="AK199" i="9"/>
  <c r="AL199" i="9" s="1"/>
  <c r="AF172" i="9"/>
  <c r="AB172" i="9"/>
  <c r="AC172" i="9"/>
  <c r="AK130" i="9"/>
  <c r="AL130" i="9" s="1"/>
  <c r="AC130" i="9"/>
  <c r="AF130" i="9"/>
  <c r="AB130" i="9"/>
  <c r="AB103" i="9"/>
  <c r="AC103" i="9"/>
  <c r="AF103" i="9"/>
  <c r="AK103" i="9"/>
  <c r="AL103" i="9" s="1"/>
  <c r="AF245" i="9"/>
  <c r="AB245" i="9"/>
  <c r="AK245" i="9"/>
  <c r="AL245" i="9" s="1"/>
  <c r="AC245" i="9"/>
  <c r="AB157" i="9"/>
  <c r="AC157" i="9"/>
  <c r="AK157" i="9"/>
  <c r="AL157" i="9" s="1"/>
  <c r="AF157" i="9"/>
  <c r="AK244" i="9"/>
  <c r="AL244" i="9" s="1"/>
  <c r="AC244" i="9"/>
  <c r="AB244" i="9"/>
  <c r="AF244" i="9"/>
  <c r="AF179" i="9"/>
  <c r="AB179" i="9"/>
  <c r="AC179" i="9"/>
  <c r="AB149" i="9"/>
  <c r="AF149" i="9"/>
  <c r="AK149" i="9"/>
  <c r="AL149" i="9" s="1"/>
  <c r="AC149" i="9"/>
  <c r="AB253" i="9"/>
  <c r="AF253" i="9"/>
  <c r="AK253" i="9"/>
  <c r="AL253" i="9" s="1"/>
  <c r="AC253" i="9"/>
  <c r="AF23" i="9"/>
  <c r="AC23" i="9"/>
  <c r="AB23" i="9"/>
  <c r="AC222" i="9"/>
  <c r="AB222" i="9"/>
  <c r="C9" i="8" s="1"/>
  <c r="AF222" i="9"/>
  <c r="G9" i="8" s="1"/>
  <c r="AF123" i="9"/>
  <c r="AC123" i="9"/>
  <c r="AK123" i="9"/>
  <c r="AL123" i="9" s="1"/>
  <c r="AB123" i="9"/>
  <c r="AB144" i="9"/>
  <c r="AF144" i="9"/>
  <c r="AC144" i="9"/>
  <c r="AF11" i="9"/>
  <c r="AC11" i="9"/>
  <c r="AK11" i="9"/>
  <c r="AL11" i="9" s="1"/>
  <c r="AB11" i="9"/>
  <c r="AB128" i="9"/>
  <c r="AF128" i="9"/>
  <c r="AK128" i="9"/>
  <c r="AL128" i="9" s="1"/>
  <c r="AC128" i="9"/>
  <c r="AK215" i="9"/>
  <c r="AL215" i="9" s="1"/>
  <c r="AF215" i="9"/>
  <c r="AC215" i="9"/>
  <c r="AB215" i="9"/>
  <c r="AK111" i="9"/>
  <c r="AL111" i="9" s="1"/>
  <c r="AB111" i="9"/>
  <c r="AF111" i="9"/>
  <c r="AC111" i="9"/>
  <c r="AC24" i="9"/>
  <c r="AB24" i="9"/>
  <c r="AF24" i="9"/>
  <c r="AK24" i="9"/>
  <c r="AL24" i="9" s="1"/>
  <c r="AB229" i="9"/>
  <c r="AF229" i="9"/>
  <c r="AC229" i="9"/>
  <c r="AC181" i="9"/>
  <c r="AF181" i="9"/>
  <c r="AB181" i="9"/>
  <c r="AF93" i="9"/>
  <c r="AC93" i="9"/>
  <c r="AB93" i="9"/>
  <c r="AK93" i="9"/>
  <c r="AL93" i="9" s="1"/>
  <c r="AC154" i="9"/>
  <c r="AB154" i="9"/>
  <c r="AF154" i="9"/>
  <c r="AK154" i="9"/>
  <c r="AL154" i="9" s="1"/>
  <c r="AK94" i="9"/>
  <c r="AL94" i="9" s="1"/>
  <c r="AC94" i="9"/>
  <c r="AB94" i="9"/>
  <c r="AF94" i="9"/>
  <c r="AK108" i="9"/>
  <c r="AL108" i="9" s="1"/>
  <c r="AC108" i="9"/>
  <c r="AB108" i="9"/>
  <c r="AF108" i="9"/>
  <c r="AK22" i="9"/>
  <c r="AL22" i="9" s="1"/>
  <c r="AF22" i="9"/>
  <c r="AB22" i="9"/>
  <c r="AC22" i="9"/>
  <c r="AF220" i="9"/>
  <c r="AC220" i="9"/>
  <c r="AB220" i="9"/>
  <c r="AK242" i="9"/>
  <c r="AL242" i="9" s="1"/>
  <c r="AC242" i="9"/>
  <c r="AF242" i="9"/>
  <c r="AB242" i="9"/>
  <c r="AF8" i="9"/>
  <c r="AK8" i="9"/>
  <c r="AL8" i="9" s="1"/>
  <c r="AC8" i="9"/>
  <c r="AB8" i="9"/>
  <c r="AB214" i="9"/>
  <c r="AC214" i="9"/>
  <c r="AF214" i="9"/>
  <c r="AK214" i="9"/>
  <c r="AL214" i="9" s="1"/>
  <c r="AF116" i="9"/>
  <c r="AB116" i="9"/>
  <c r="AK116" i="9"/>
  <c r="AL116" i="9" s="1"/>
  <c r="AC116" i="9"/>
  <c r="AF74" i="9"/>
  <c r="AB74" i="9"/>
  <c r="AC74" i="9"/>
  <c r="AK74" i="9"/>
  <c r="AL74" i="9" s="1"/>
  <c r="AK46" i="9"/>
  <c r="AL46" i="9" s="1"/>
  <c r="AB46" i="9"/>
  <c r="AF46" i="9"/>
  <c r="AC46" i="9"/>
  <c r="AK45" i="9"/>
  <c r="AL45" i="9" s="1"/>
  <c r="AF45" i="9"/>
  <c r="AB45" i="9"/>
  <c r="AC45" i="9"/>
  <c r="AC76" i="9"/>
  <c r="AF76" i="9"/>
  <c r="AB76" i="9"/>
  <c r="AK189" i="9"/>
  <c r="AL189" i="9" s="1"/>
  <c r="AF189" i="9"/>
  <c r="AC189" i="9"/>
  <c r="AB189" i="9"/>
  <c r="AB61" i="9"/>
  <c r="AF61" i="9"/>
  <c r="AC61" i="9"/>
  <c r="AK61" i="9"/>
  <c r="AL61" i="9" s="1"/>
  <c r="AK89" i="9"/>
  <c r="AL89" i="9" s="1"/>
  <c r="AC89" i="9"/>
  <c r="AB89" i="9"/>
  <c r="AF89" i="9"/>
  <c r="AK184" i="9"/>
  <c r="AL184" i="9" s="1"/>
  <c r="AF184" i="9"/>
  <c r="AC184" i="9"/>
  <c r="AB184" i="9"/>
  <c r="AF95" i="9"/>
  <c r="AC95" i="9"/>
  <c r="AB95" i="9"/>
  <c r="AK95" i="9"/>
  <c r="AL95" i="9" s="1"/>
  <c r="AF18" i="9"/>
  <c r="AB18" i="9"/>
  <c r="AC18" i="9"/>
  <c r="AK18" i="9"/>
  <c r="AL18" i="9" s="1"/>
  <c r="AC235" i="9"/>
  <c r="AF235" i="9"/>
  <c r="AB235" i="9"/>
  <c r="AK235" i="9"/>
  <c r="AL235" i="9" s="1"/>
  <c r="AB105" i="9"/>
  <c r="AC105" i="9"/>
  <c r="AF105" i="9"/>
  <c r="AK174" i="9"/>
  <c r="AL174" i="9" s="1"/>
  <c r="AB174" i="9"/>
  <c r="AF174" i="9"/>
  <c r="AC174" i="9"/>
  <c r="AC129" i="9"/>
  <c r="AK129" i="9"/>
  <c r="AL129" i="9" s="1"/>
  <c r="AB129" i="9"/>
  <c r="AF129" i="9"/>
  <c r="AC248" i="9"/>
  <c r="AK248" i="9"/>
  <c r="AL248" i="9" s="1"/>
  <c r="AF248" i="9"/>
  <c r="AB248" i="9"/>
  <c r="AB195" i="9"/>
  <c r="AF195" i="9"/>
  <c r="AK195" i="9"/>
  <c r="AL195" i="9" s="1"/>
  <c r="AC195" i="9"/>
  <c r="AF206" i="9"/>
  <c r="AC206" i="9"/>
  <c r="AK206" i="9"/>
  <c r="AL206" i="9" s="1"/>
  <c r="AB206" i="9"/>
  <c r="AK201" i="9"/>
  <c r="AL201" i="9" s="1"/>
  <c r="AF201" i="9"/>
  <c r="AB201" i="9"/>
  <c r="AC201" i="9"/>
  <c r="AE77" i="9" l="1"/>
  <c r="G77" i="5" s="1"/>
  <c r="H77" i="5"/>
  <c r="AG77" i="9"/>
  <c r="I77" i="5" s="1"/>
  <c r="J77" i="5"/>
  <c r="AD77" i="9"/>
  <c r="E77" i="5" s="1"/>
  <c r="F77" i="5"/>
  <c r="F173" i="5"/>
  <c r="J173" i="5"/>
  <c r="I8" i="8"/>
  <c r="AE13" i="9"/>
  <c r="G13" i="5" s="1"/>
  <c r="H13" i="5"/>
  <c r="AD13" i="9"/>
  <c r="E13" i="5" s="1"/>
  <c r="F13" i="5"/>
  <c r="AG13" i="9"/>
  <c r="I13" i="5" s="1"/>
  <c r="J13" i="5"/>
  <c r="AC54" i="9"/>
  <c r="AE54" i="9" s="1"/>
  <c r="G54" i="5" s="1"/>
  <c r="AF54" i="9"/>
  <c r="AG54" i="9" s="1"/>
  <c r="I54" i="5" s="1"/>
  <c r="AK54" i="9"/>
  <c r="AL54" i="9" s="1"/>
  <c r="L54" i="5" s="1"/>
  <c r="AB54" i="9"/>
  <c r="F54" i="5" s="1"/>
  <c r="AK55" i="9"/>
  <c r="AL55" i="9" s="1"/>
  <c r="AM55" i="9" s="1"/>
  <c r="K55" i="5" s="1"/>
  <c r="AB55" i="9"/>
  <c r="F55" i="5" s="1"/>
  <c r="AC55" i="9"/>
  <c r="H55" i="5" s="1"/>
  <c r="AF55" i="9"/>
  <c r="AG55" i="9" s="1"/>
  <c r="I55" i="5" s="1"/>
  <c r="F39" i="5"/>
  <c r="H39" i="5"/>
  <c r="J39" i="5"/>
  <c r="AG39" i="9"/>
  <c r="V18" i="8"/>
  <c r="W18" i="8"/>
  <c r="X18" i="8"/>
  <c r="E9" i="8"/>
  <c r="W26" i="8"/>
  <c r="T26" i="8"/>
  <c r="T27" i="8"/>
  <c r="X27" i="8"/>
  <c r="X26" i="8"/>
  <c r="V27" i="8"/>
  <c r="D9" i="14"/>
  <c r="D10" i="14" s="1"/>
  <c r="T17" i="8"/>
  <c r="T22" i="8"/>
  <c r="T25" i="8"/>
  <c r="X22" i="8"/>
  <c r="W25" i="8"/>
  <c r="W22" i="8"/>
  <c r="X25" i="8"/>
  <c r="X17" i="8"/>
  <c r="V17" i="8"/>
  <c r="V20" i="8"/>
  <c r="T21" i="8"/>
  <c r="W20" i="8"/>
  <c r="T23" i="8"/>
  <c r="T20" i="8"/>
  <c r="X19" i="8"/>
  <c r="T19" i="8"/>
  <c r="W23" i="8"/>
  <c r="W24" i="8"/>
  <c r="X23" i="8"/>
  <c r="X24" i="8"/>
  <c r="W21" i="8"/>
  <c r="V21" i="8"/>
  <c r="AB254" i="9"/>
  <c r="AD254" i="9" s="1"/>
  <c r="E254" i="5" s="1"/>
  <c r="W19" i="8"/>
  <c r="AF254" i="9"/>
  <c r="AG254" i="9" s="1"/>
  <c r="I254" i="5" s="1"/>
  <c r="V24" i="8"/>
  <c r="V15" i="8"/>
  <c r="C8" i="8"/>
  <c r="E8" i="8"/>
  <c r="G8" i="8"/>
  <c r="X15" i="8"/>
  <c r="T14" i="8"/>
  <c r="V16" i="8"/>
  <c r="X16" i="8"/>
  <c r="W15" i="8"/>
  <c r="T16" i="8"/>
  <c r="G19" i="18"/>
  <c r="D16" i="18"/>
  <c r="F19" i="18" s="1"/>
  <c r="W14" i="8"/>
  <c r="D12" i="18"/>
  <c r="E24" i="18"/>
  <c r="E25" i="18" s="1"/>
  <c r="V14" i="8"/>
  <c r="C7" i="8"/>
  <c r="E6" i="8"/>
  <c r="H47" i="5"/>
  <c r="AE47" i="9"/>
  <c r="G47" i="5" s="1"/>
  <c r="L47" i="5"/>
  <c r="AM47" i="9"/>
  <c r="K47" i="5" s="1"/>
  <c r="J47" i="5"/>
  <c r="AG47" i="9"/>
  <c r="I47" i="5" s="1"/>
  <c r="F47" i="5"/>
  <c r="AD47" i="9"/>
  <c r="E47" i="5" s="1"/>
  <c r="AK254" i="9"/>
  <c r="AL254" i="9" s="1"/>
  <c r="L254" i="5" s="1"/>
  <c r="L140" i="5"/>
  <c r="AM140" i="9"/>
  <c r="K140" i="5" s="1"/>
  <c r="AM134" i="9"/>
  <c r="K134" i="5" s="1"/>
  <c r="L134" i="5"/>
  <c r="L238" i="5"/>
  <c r="AM238" i="9"/>
  <c r="K238" i="5" s="1"/>
  <c r="F107" i="5"/>
  <c r="AD107" i="9"/>
  <c r="E107" i="5" s="1"/>
  <c r="J243" i="5"/>
  <c r="AG243" i="9"/>
  <c r="I243" i="5" s="1"/>
  <c r="L210" i="5"/>
  <c r="AM210" i="9"/>
  <c r="K210" i="5" s="1"/>
  <c r="L223" i="5"/>
  <c r="AM223" i="9"/>
  <c r="K223" i="5" s="1"/>
  <c r="H169" i="5"/>
  <c r="AE169" i="9"/>
  <c r="G169" i="5" s="1"/>
  <c r="H92" i="5"/>
  <c r="AE92" i="9"/>
  <c r="G92" i="5" s="1"/>
  <c r="F119" i="5"/>
  <c r="AD119" i="9"/>
  <c r="E119" i="5" s="1"/>
  <c r="L226" i="5"/>
  <c r="AM226" i="9"/>
  <c r="K226" i="5" s="1"/>
  <c r="L208" i="5"/>
  <c r="AM208" i="9"/>
  <c r="K208" i="5" s="1"/>
  <c r="L186" i="5"/>
  <c r="AM186" i="9"/>
  <c r="K186" i="5" s="1"/>
  <c r="L163" i="5"/>
  <c r="AM163" i="9"/>
  <c r="K163" i="5" s="1"/>
  <c r="H15" i="5"/>
  <c r="AE15" i="9"/>
  <c r="G15" i="5" s="1"/>
  <c r="F26" i="5"/>
  <c r="AD26" i="9"/>
  <c r="E26" i="5" s="1"/>
  <c r="F139" i="5"/>
  <c r="AD139" i="9"/>
  <c r="E139" i="5" s="1"/>
  <c r="F62" i="5"/>
  <c r="AD62" i="9"/>
  <c r="E62" i="5" s="1"/>
  <c r="AM137" i="9"/>
  <c r="K137" i="5" s="1"/>
  <c r="L137" i="5"/>
  <c r="AE164" i="9"/>
  <c r="G164" i="5" s="1"/>
  <c r="H164" i="5"/>
  <c r="H155" i="5"/>
  <c r="AE155" i="9"/>
  <c r="G155" i="5" s="1"/>
  <c r="F72" i="5"/>
  <c r="AD72" i="9"/>
  <c r="E72" i="5" s="1"/>
  <c r="J34" i="5"/>
  <c r="AG34" i="9"/>
  <c r="I34" i="5" s="1"/>
  <c r="AE150" i="9"/>
  <c r="G150" i="5" s="1"/>
  <c r="H150" i="5"/>
  <c r="H195" i="5"/>
  <c r="AE195" i="9"/>
  <c r="G195" i="5" s="1"/>
  <c r="H18" i="5"/>
  <c r="AE18" i="9"/>
  <c r="G18" i="5" s="1"/>
  <c r="AE61" i="9"/>
  <c r="G61" i="5" s="1"/>
  <c r="H61" i="5"/>
  <c r="J76" i="5"/>
  <c r="AG76" i="9"/>
  <c r="I76" i="5" s="1"/>
  <c r="L116" i="5"/>
  <c r="AM116" i="9"/>
  <c r="K116" i="5" s="1"/>
  <c r="H8" i="5"/>
  <c r="AE8" i="9"/>
  <c r="G8" i="5" s="1"/>
  <c r="H220" i="5"/>
  <c r="AE220" i="9"/>
  <c r="G220" i="5" s="1"/>
  <c r="H94" i="5"/>
  <c r="AE94" i="9"/>
  <c r="G94" i="5" s="1"/>
  <c r="AE93" i="9"/>
  <c r="G93" i="5" s="1"/>
  <c r="H93" i="5"/>
  <c r="L24" i="5"/>
  <c r="AM24" i="9"/>
  <c r="K24" i="5" s="1"/>
  <c r="H111" i="5"/>
  <c r="AE111" i="9"/>
  <c r="G111" i="5" s="1"/>
  <c r="H128" i="5"/>
  <c r="AE128" i="9"/>
  <c r="G128" i="5" s="1"/>
  <c r="H144" i="5"/>
  <c r="AE144" i="9"/>
  <c r="G144" i="5" s="1"/>
  <c r="F222" i="5"/>
  <c r="AD222" i="9"/>
  <c r="F253" i="5"/>
  <c r="AD253" i="9"/>
  <c r="E253" i="5" s="1"/>
  <c r="J244" i="5"/>
  <c r="AG244" i="9"/>
  <c r="I244" i="5" s="1"/>
  <c r="H245" i="5"/>
  <c r="AE245" i="9"/>
  <c r="G245" i="5" s="1"/>
  <c r="F130" i="5"/>
  <c r="AD130" i="9"/>
  <c r="E130" i="5" s="1"/>
  <c r="F25" i="5"/>
  <c r="AD25" i="9"/>
  <c r="E25" i="5" s="1"/>
  <c r="F117" i="5"/>
  <c r="AD117" i="9"/>
  <c r="E117" i="5" s="1"/>
  <c r="F78" i="5"/>
  <c r="AD78" i="9"/>
  <c r="E78" i="5" s="1"/>
  <c r="J161" i="5"/>
  <c r="AG161" i="9"/>
  <c r="I161" i="5" s="1"/>
  <c r="AG57" i="9"/>
  <c r="I57" i="5" s="1"/>
  <c r="J57" i="5"/>
  <c r="H32" i="5"/>
  <c r="AE32" i="9"/>
  <c r="G32" i="5" s="1"/>
  <c r="J42" i="5"/>
  <c r="AG42" i="9"/>
  <c r="I42" i="5" s="1"/>
  <c r="H40" i="5"/>
  <c r="AE40" i="9"/>
  <c r="H10" i="5"/>
  <c r="AE10" i="9"/>
  <c r="G10" i="5" s="1"/>
  <c r="F166" i="5"/>
  <c r="AD166" i="9"/>
  <c r="E166" i="5" s="1"/>
  <c r="J153" i="5"/>
  <c r="AG153" i="9"/>
  <c r="I153" i="5" s="1"/>
  <c r="L31" i="5"/>
  <c r="AM31" i="9"/>
  <c r="K31" i="5" s="1"/>
  <c r="L85" i="5"/>
  <c r="AM85" i="9"/>
  <c r="K85" i="5" s="1"/>
  <c r="F167" i="5"/>
  <c r="AD167" i="9"/>
  <c r="AM69" i="9"/>
  <c r="K69" i="5" s="1"/>
  <c r="L69" i="5"/>
  <c r="J68" i="5"/>
  <c r="AG68" i="9"/>
  <c r="I68" i="5" s="1"/>
  <c r="L209" i="5"/>
  <c r="AM209" i="9"/>
  <c r="K209" i="5" s="1"/>
  <c r="F187" i="5"/>
  <c r="AD187" i="9"/>
  <c r="E187" i="5" s="1"/>
  <c r="F70" i="5"/>
  <c r="AD70" i="9"/>
  <c r="E70" i="5" s="1"/>
  <c r="L124" i="5"/>
  <c r="AM124" i="9"/>
  <c r="K124" i="5" s="1"/>
  <c r="F115" i="5"/>
  <c r="AD115" i="9"/>
  <c r="E115" i="5" s="1"/>
  <c r="J147" i="5"/>
  <c r="AG147" i="9"/>
  <c r="I147" i="5" s="1"/>
  <c r="L82" i="5"/>
  <c r="AM82" i="9"/>
  <c r="K82" i="5" s="1"/>
  <c r="H27" i="5"/>
  <c r="AE27" i="9"/>
  <c r="G27" i="5" s="1"/>
  <c r="F185" i="5"/>
  <c r="AD185" i="9"/>
  <c r="E185" i="5" s="1"/>
  <c r="AM170" i="9"/>
  <c r="K170" i="5" s="1"/>
  <c r="L170" i="5"/>
  <c r="AD143" i="9"/>
  <c r="E143" i="5" s="1"/>
  <c r="F143" i="5"/>
  <c r="H205" i="5"/>
  <c r="AE205" i="9"/>
  <c r="G205" i="5" s="1"/>
  <c r="J101" i="5"/>
  <c r="AG101" i="9"/>
  <c r="I101" i="5" s="1"/>
  <c r="H73" i="5"/>
  <c r="AE73" i="9"/>
  <c r="G73" i="5" s="1"/>
  <c r="F30" i="5"/>
  <c r="AD30" i="9"/>
  <c r="E30" i="5" s="1"/>
  <c r="F197" i="5"/>
  <c r="AD197" i="9"/>
  <c r="E197" i="5" s="1"/>
  <c r="F43" i="5"/>
  <c r="AD43" i="9"/>
  <c r="E43" i="5" s="1"/>
  <c r="F114" i="5"/>
  <c r="AD114" i="9"/>
  <c r="E114" i="5" s="1"/>
  <c r="AG38" i="9"/>
  <c r="J38" i="5"/>
  <c r="F53" i="5"/>
  <c r="AD53" i="9"/>
  <c r="E53" i="5" s="1"/>
  <c r="J64" i="5"/>
  <c r="AG64" i="9"/>
  <c r="I64" i="5" s="1"/>
  <c r="AM219" i="9"/>
  <c r="K219" i="5" s="1"/>
  <c r="L219" i="5"/>
  <c r="L131" i="5"/>
  <c r="AM131" i="9"/>
  <c r="K131" i="5" s="1"/>
  <c r="F16" i="5"/>
  <c r="AD16" i="9"/>
  <c r="E16" i="5" s="1"/>
  <c r="J51" i="5"/>
  <c r="AG51" i="9"/>
  <c r="I51" i="5" s="1"/>
  <c r="H140" i="5"/>
  <c r="AE140" i="9"/>
  <c r="G140" i="5" s="1"/>
  <c r="J165" i="5"/>
  <c r="AG165" i="9"/>
  <c r="I165" i="5" s="1"/>
  <c r="J134" i="5"/>
  <c r="AG134" i="9"/>
  <c r="I134" i="5" s="1"/>
  <c r="L237" i="5"/>
  <c r="AM237" i="9"/>
  <c r="K237" i="5" s="1"/>
  <c r="J238" i="5"/>
  <c r="AG238" i="9"/>
  <c r="I238" i="5" s="1"/>
  <c r="L107" i="5"/>
  <c r="AM107" i="9"/>
  <c r="K107" i="5" s="1"/>
  <c r="AE75" i="9"/>
  <c r="G75" i="5" s="1"/>
  <c r="H75" i="5"/>
  <c r="J20" i="5"/>
  <c r="AG20" i="9"/>
  <c r="I20" i="5" s="1"/>
  <c r="J204" i="5"/>
  <c r="AG204" i="9"/>
  <c r="I204" i="5" s="1"/>
  <c r="L151" i="5"/>
  <c r="AM151" i="9"/>
  <c r="K151" i="5" s="1"/>
  <c r="H223" i="5"/>
  <c r="AE223" i="9"/>
  <c r="G223" i="5" s="1"/>
  <c r="F138" i="5"/>
  <c r="AD138" i="9"/>
  <c r="E138" i="5" s="1"/>
  <c r="AG169" i="9"/>
  <c r="I169" i="5" s="1"/>
  <c r="J169" i="5"/>
  <c r="H196" i="5"/>
  <c r="AE196" i="9"/>
  <c r="G196" i="5" s="1"/>
  <c r="J92" i="5"/>
  <c r="AG92" i="9"/>
  <c r="I92" i="5" s="1"/>
  <c r="H119" i="5"/>
  <c r="AE119" i="9"/>
  <c r="G119" i="5" s="1"/>
  <c r="J227" i="5"/>
  <c r="AG227" i="9"/>
  <c r="I227" i="5" s="1"/>
  <c r="G7" i="8"/>
  <c r="J71" i="5"/>
  <c r="AG71" i="9"/>
  <c r="I71" i="5" s="1"/>
  <c r="H100" i="5"/>
  <c r="AE100" i="9"/>
  <c r="G100" i="5" s="1"/>
  <c r="L58" i="5"/>
  <c r="AM58" i="9"/>
  <c r="K58" i="5" s="1"/>
  <c r="H208" i="5"/>
  <c r="AE208" i="9"/>
  <c r="G208" i="5" s="1"/>
  <c r="H190" i="5"/>
  <c r="AE190" i="9"/>
  <c r="G190" i="5" s="1"/>
  <c r="F186" i="5"/>
  <c r="AD186" i="9"/>
  <c r="E186" i="5" s="1"/>
  <c r="H171" i="5"/>
  <c r="AE171" i="9"/>
  <c r="G171" i="5" s="1"/>
  <c r="L159" i="5"/>
  <c r="AM159" i="9"/>
  <c r="K159" i="5" s="1"/>
  <c r="J50" i="5"/>
  <c r="AG50" i="9"/>
  <c r="I50" i="5" s="1"/>
  <c r="L91" i="5"/>
  <c r="AM91" i="9"/>
  <c r="K91" i="5" s="1"/>
  <c r="H80" i="5"/>
  <c r="AE80" i="9"/>
  <c r="G80" i="5" s="1"/>
  <c r="F211" i="5"/>
  <c r="AD211" i="9"/>
  <c r="E211" i="5" s="1"/>
  <c r="H216" i="5"/>
  <c r="AE216" i="9"/>
  <c r="G216" i="5" s="1"/>
  <c r="AM212" i="9"/>
  <c r="K212" i="5" s="1"/>
  <c r="L212" i="5"/>
  <c r="AM152" i="9"/>
  <c r="K152" i="5" s="1"/>
  <c r="L152" i="5"/>
  <c r="H83" i="5"/>
  <c r="AE83" i="9"/>
  <c r="G83" i="5" s="1"/>
  <c r="H79" i="5"/>
  <c r="AE79" i="9"/>
  <c r="G79" i="5" s="1"/>
  <c r="J232" i="5"/>
  <c r="AG232" i="9"/>
  <c r="I232" i="5" s="1"/>
  <c r="J230" i="5"/>
  <c r="AG230" i="9"/>
  <c r="I230" i="5" s="1"/>
  <c r="L164" i="5"/>
  <c r="AM164" i="9"/>
  <c r="K164" i="5" s="1"/>
  <c r="H241" i="5"/>
  <c r="AE241" i="9"/>
  <c r="G241" i="5" s="1"/>
  <c r="AG155" i="9"/>
  <c r="I155" i="5" s="1"/>
  <c r="J155" i="5"/>
  <c r="L48" i="5"/>
  <c r="AM48" i="9"/>
  <c r="K48" i="5" s="1"/>
  <c r="H72" i="5"/>
  <c r="AE72" i="9"/>
  <c r="G72" i="5" s="1"/>
  <c r="F34" i="5"/>
  <c r="AD34" i="9"/>
  <c r="E34" i="5" s="1"/>
  <c r="F113" i="5"/>
  <c r="AD113" i="9"/>
  <c r="E113" i="5" s="1"/>
  <c r="AG233" i="9"/>
  <c r="I233" i="5" s="1"/>
  <c r="J233" i="5"/>
  <c r="AM122" i="9"/>
  <c r="K122" i="5" s="1"/>
  <c r="L122" i="5"/>
  <c r="AG228" i="9"/>
  <c r="I228" i="5" s="1"/>
  <c r="J228" i="5"/>
  <c r="AM150" i="9"/>
  <c r="K150" i="5" s="1"/>
  <c r="L150" i="5"/>
  <c r="F201" i="5"/>
  <c r="AD201" i="9"/>
  <c r="E201" i="5" s="1"/>
  <c r="L195" i="5"/>
  <c r="AM195" i="9"/>
  <c r="K195" i="5" s="1"/>
  <c r="F129" i="5"/>
  <c r="AD129" i="9"/>
  <c r="E129" i="5" s="1"/>
  <c r="AE105" i="9"/>
  <c r="G105" i="5" s="1"/>
  <c r="H105" i="5"/>
  <c r="F18" i="5"/>
  <c r="AD18" i="9"/>
  <c r="E18" i="5" s="1"/>
  <c r="AG184" i="9"/>
  <c r="I184" i="5" s="1"/>
  <c r="J184" i="5"/>
  <c r="J61" i="5"/>
  <c r="AG61" i="9"/>
  <c r="I61" i="5" s="1"/>
  <c r="L76" i="5"/>
  <c r="AM76" i="9"/>
  <c r="K76" i="5" s="1"/>
  <c r="F46" i="5"/>
  <c r="AD46" i="9"/>
  <c r="E46" i="5" s="1"/>
  <c r="F116" i="5"/>
  <c r="AD116" i="9"/>
  <c r="E116" i="5" s="1"/>
  <c r="AM8" i="9"/>
  <c r="K8" i="5" s="1"/>
  <c r="L8" i="5"/>
  <c r="J220" i="5"/>
  <c r="AG220" i="9"/>
  <c r="I220" i="5" s="1"/>
  <c r="L94" i="5"/>
  <c r="AM94" i="9"/>
  <c r="K94" i="5" s="1"/>
  <c r="J93" i="5"/>
  <c r="AG93" i="9"/>
  <c r="I93" i="5" s="1"/>
  <c r="J24" i="5"/>
  <c r="AG24" i="9"/>
  <c r="I24" i="5" s="1"/>
  <c r="J111" i="5"/>
  <c r="AG111" i="9"/>
  <c r="I111" i="5" s="1"/>
  <c r="L128" i="5"/>
  <c r="AM128" i="9"/>
  <c r="K128" i="5" s="1"/>
  <c r="J144" i="5"/>
  <c r="AG144" i="9"/>
  <c r="I144" i="5" s="1"/>
  <c r="H222" i="5"/>
  <c r="AE222" i="9"/>
  <c r="AE149" i="9"/>
  <c r="G149" i="5" s="1"/>
  <c r="H149" i="5"/>
  <c r="AD244" i="9"/>
  <c r="E244" i="5" s="1"/>
  <c r="F244" i="5"/>
  <c r="L245" i="5"/>
  <c r="AM245" i="9"/>
  <c r="K245" i="5" s="1"/>
  <c r="J130" i="5"/>
  <c r="AG130" i="9"/>
  <c r="I130" i="5" s="1"/>
  <c r="H199" i="5"/>
  <c r="AE199" i="9"/>
  <c r="G199" i="5" s="1"/>
  <c r="AG25" i="9"/>
  <c r="I25" i="5" s="1"/>
  <c r="J25" i="5"/>
  <c r="H117" i="5"/>
  <c r="AE117" i="9"/>
  <c r="G117" i="5" s="1"/>
  <c r="H78" i="5"/>
  <c r="AE78" i="9"/>
  <c r="G78" i="5" s="1"/>
  <c r="H161" i="5"/>
  <c r="AE161" i="9"/>
  <c r="G161" i="5" s="1"/>
  <c r="AD57" i="9"/>
  <c r="E57" i="5" s="1"/>
  <c r="F57" i="5"/>
  <c r="J32" i="5"/>
  <c r="AG32" i="9"/>
  <c r="I32" i="5" s="1"/>
  <c r="H44" i="5"/>
  <c r="AE44" i="9"/>
  <c r="G44" i="5" s="1"/>
  <c r="J250" i="5"/>
  <c r="AG250" i="9"/>
  <c r="I250" i="5" s="1"/>
  <c r="AD141" i="9"/>
  <c r="E141" i="5" s="1"/>
  <c r="F141" i="5"/>
  <c r="L207" i="5"/>
  <c r="AM207" i="9"/>
  <c r="K207" i="5" s="1"/>
  <c r="F176" i="5"/>
  <c r="AD176" i="9"/>
  <c r="E176" i="5" s="1"/>
  <c r="J84" i="5"/>
  <c r="AG84" i="9"/>
  <c r="I84" i="5" s="1"/>
  <c r="H66" i="5"/>
  <c r="AE66" i="9"/>
  <c r="G66" i="5" s="1"/>
  <c r="H125" i="5"/>
  <c r="AE125" i="9"/>
  <c r="G125" i="5" s="1"/>
  <c r="F193" i="5"/>
  <c r="AD193" i="9"/>
  <c r="E193" i="5" s="1"/>
  <c r="AE65" i="9"/>
  <c r="G65" i="5" s="1"/>
  <c r="H65" i="5"/>
  <c r="L146" i="5"/>
  <c r="AM146" i="9"/>
  <c r="K146" i="5" s="1"/>
  <c r="J99" i="5"/>
  <c r="AG99" i="9"/>
  <c r="I99" i="5" s="1"/>
  <c r="J60" i="5"/>
  <c r="AG60" i="9"/>
  <c r="I60" i="5" s="1"/>
  <c r="F36" i="5"/>
  <c r="AD36" i="9"/>
  <c r="E36" i="5" s="1"/>
  <c r="F247" i="5"/>
  <c r="AD247" i="9"/>
  <c r="E247" i="5" s="1"/>
  <c r="H115" i="5"/>
  <c r="AE115" i="9"/>
  <c r="G115" i="5" s="1"/>
  <c r="F147" i="5"/>
  <c r="AD147" i="9"/>
  <c r="E147" i="5" s="1"/>
  <c r="J82" i="5"/>
  <c r="AG82" i="9"/>
  <c r="I82" i="5" s="1"/>
  <c r="F27" i="5"/>
  <c r="AD27" i="9"/>
  <c r="E27" i="5" s="1"/>
  <c r="H185" i="5"/>
  <c r="AE185" i="9"/>
  <c r="G185" i="5" s="1"/>
  <c r="F170" i="5"/>
  <c r="AD170" i="9"/>
  <c r="E170" i="5" s="1"/>
  <c r="AM143" i="9"/>
  <c r="K143" i="5" s="1"/>
  <c r="L143" i="5"/>
  <c r="AM205" i="9"/>
  <c r="L205" i="5"/>
  <c r="AM101" i="9"/>
  <c r="K101" i="5" s="1"/>
  <c r="L101" i="5"/>
  <c r="AG73" i="9"/>
  <c r="I73" i="5" s="1"/>
  <c r="J73" i="5"/>
  <c r="AG30" i="9"/>
  <c r="I30" i="5" s="1"/>
  <c r="J30" i="5"/>
  <c r="L197" i="5"/>
  <c r="AM197" i="9"/>
  <c r="K197" i="5" s="1"/>
  <c r="H43" i="5"/>
  <c r="AE43" i="9"/>
  <c r="G43" i="5" s="1"/>
  <c r="H114" i="5"/>
  <c r="AE114" i="9"/>
  <c r="G114" i="5" s="1"/>
  <c r="AD38" i="9"/>
  <c r="F38" i="5"/>
  <c r="J53" i="5"/>
  <c r="AG53" i="9"/>
  <c r="I53" i="5" s="1"/>
  <c r="F64" i="5"/>
  <c r="AD64" i="9"/>
  <c r="E64" i="5" s="1"/>
  <c r="J219" i="5"/>
  <c r="AG219" i="9"/>
  <c r="I219" i="5" s="1"/>
  <c r="H131" i="5"/>
  <c r="AE131" i="9"/>
  <c r="G131" i="5" s="1"/>
  <c r="L16" i="5"/>
  <c r="AM16" i="9"/>
  <c r="K16" i="5" s="1"/>
  <c r="H51" i="5"/>
  <c r="AE51" i="9"/>
  <c r="G51" i="5" s="1"/>
  <c r="F140" i="5"/>
  <c r="AD140" i="9"/>
  <c r="E140" i="5" s="1"/>
  <c r="F165" i="5"/>
  <c r="AD165" i="9"/>
  <c r="E165" i="5" s="1"/>
  <c r="F134" i="5"/>
  <c r="AD134" i="9"/>
  <c r="E134" i="5" s="1"/>
  <c r="H237" i="5"/>
  <c r="AE237" i="9"/>
  <c r="G237" i="5" s="1"/>
  <c r="H238" i="5"/>
  <c r="AE238" i="9"/>
  <c r="G238" i="5" s="1"/>
  <c r="H107" i="5"/>
  <c r="AE107" i="9"/>
  <c r="G107" i="5" s="1"/>
  <c r="F75" i="5"/>
  <c r="AD75" i="9"/>
  <c r="E75" i="5" s="1"/>
  <c r="F20" i="5"/>
  <c r="AD20" i="9"/>
  <c r="E20" i="5" s="1"/>
  <c r="H204" i="5"/>
  <c r="AE204" i="9"/>
  <c r="G204" i="5" s="1"/>
  <c r="J151" i="5"/>
  <c r="AG151" i="9"/>
  <c r="I151" i="5" s="1"/>
  <c r="F223" i="5"/>
  <c r="AD223" i="9"/>
  <c r="E223" i="5" s="1"/>
  <c r="J138" i="5"/>
  <c r="AG138" i="9"/>
  <c r="I138" i="5" s="1"/>
  <c r="F169" i="5"/>
  <c r="AD169" i="9"/>
  <c r="E169" i="5" s="1"/>
  <c r="AG196" i="9"/>
  <c r="I196" i="5" s="1"/>
  <c r="J196" i="5"/>
  <c r="F92" i="5"/>
  <c r="AD92" i="9"/>
  <c r="E92" i="5" s="1"/>
  <c r="L119" i="5"/>
  <c r="AM119" i="9"/>
  <c r="K119" i="5" s="1"/>
  <c r="F52" i="5"/>
  <c r="AD52" i="9"/>
  <c r="E52" i="5" s="1"/>
  <c r="AE71" i="9"/>
  <c r="G71" i="5" s="1"/>
  <c r="H71" i="5"/>
  <c r="J100" i="5"/>
  <c r="AG100" i="9"/>
  <c r="I100" i="5" s="1"/>
  <c r="H58" i="5"/>
  <c r="AE58" i="9"/>
  <c r="G58" i="5" s="1"/>
  <c r="J208" i="5"/>
  <c r="AG208" i="9"/>
  <c r="I208" i="5" s="1"/>
  <c r="J240" i="5"/>
  <c r="AG240" i="9"/>
  <c r="I240" i="5" s="1"/>
  <c r="F239" i="5"/>
  <c r="AD239" i="9"/>
  <c r="E239" i="5" s="1"/>
  <c r="AM202" i="9"/>
  <c r="K202" i="5" s="1"/>
  <c r="L202" i="5"/>
  <c r="F142" i="5"/>
  <c r="AD142" i="9"/>
  <c r="E142" i="5" s="1"/>
  <c r="F50" i="5"/>
  <c r="AD50" i="9"/>
  <c r="E50" i="5" s="1"/>
  <c r="H91" i="5"/>
  <c r="AE91" i="9"/>
  <c r="G91" i="5" s="1"/>
  <c r="F80" i="5"/>
  <c r="AD80" i="9"/>
  <c r="E80" i="5" s="1"/>
  <c r="J211" i="5"/>
  <c r="AG211" i="9"/>
  <c r="I211" i="5" s="1"/>
  <c r="F216" i="5"/>
  <c r="AD216" i="9"/>
  <c r="E216" i="5" s="1"/>
  <c r="F212" i="5"/>
  <c r="AD212" i="9"/>
  <c r="E212" i="5" s="1"/>
  <c r="F152" i="5"/>
  <c r="AD152" i="9"/>
  <c r="E152" i="5" s="1"/>
  <c r="J83" i="5"/>
  <c r="AG83" i="9"/>
  <c r="I83" i="5" s="1"/>
  <c r="L79" i="5"/>
  <c r="AM79" i="9"/>
  <c r="K79" i="5" s="1"/>
  <c r="AD232" i="9"/>
  <c r="E232" i="5" s="1"/>
  <c r="F232" i="5"/>
  <c r="AG225" i="9"/>
  <c r="I225" i="5" s="1"/>
  <c r="J225" i="5"/>
  <c r="AE230" i="9"/>
  <c r="G230" i="5" s="1"/>
  <c r="H230" i="5"/>
  <c r="J164" i="5"/>
  <c r="AG164" i="9"/>
  <c r="I164" i="5" s="1"/>
  <c r="F241" i="5"/>
  <c r="AD241" i="9"/>
  <c r="E241" i="5" s="1"/>
  <c r="F81" i="5"/>
  <c r="AD81" i="9"/>
  <c r="E81" i="5" s="1"/>
  <c r="J48" i="5"/>
  <c r="AG48" i="9"/>
  <c r="I48" i="5" s="1"/>
  <c r="L72" i="5"/>
  <c r="AM72" i="9"/>
  <c r="K72" i="5" s="1"/>
  <c r="H34" i="5"/>
  <c r="AE34" i="9"/>
  <c r="G34" i="5" s="1"/>
  <c r="H113" i="5"/>
  <c r="AE113" i="9"/>
  <c r="G113" i="5" s="1"/>
  <c r="AM168" i="9"/>
  <c r="K168" i="5" s="1"/>
  <c r="L168" i="5"/>
  <c r="F177" i="5"/>
  <c r="AD177" i="9"/>
  <c r="E177" i="5" s="1"/>
  <c r="AD228" i="9"/>
  <c r="E228" i="5" s="1"/>
  <c r="F228" i="5"/>
  <c r="AG150" i="9"/>
  <c r="I150" i="5" s="1"/>
  <c r="J150" i="5"/>
  <c r="AM18" i="9"/>
  <c r="K18" i="5" s="1"/>
  <c r="L18" i="5"/>
  <c r="F8" i="5"/>
  <c r="AD8" i="9"/>
  <c r="E8" i="5" s="1"/>
  <c r="AD157" i="9"/>
  <c r="E157" i="5" s="1"/>
  <c r="F157" i="5"/>
  <c r="AM57" i="9"/>
  <c r="K57" i="5" s="1"/>
  <c r="L57" i="5"/>
  <c r="L166" i="5"/>
  <c r="AM166" i="9"/>
  <c r="K166" i="5" s="1"/>
  <c r="AG167" i="9"/>
  <c r="J167" i="5"/>
  <c r="J209" i="5"/>
  <c r="AG209" i="9"/>
  <c r="I209" i="5" s="1"/>
  <c r="J124" i="5"/>
  <c r="AG124" i="9"/>
  <c r="I124" i="5" s="1"/>
  <c r="L27" i="5"/>
  <c r="AM27" i="9"/>
  <c r="K27" i="5" s="1"/>
  <c r="H170" i="5"/>
  <c r="AE170" i="9"/>
  <c r="G170" i="5" s="1"/>
  <c r="AG205" i="9"/>
  <c r="I205" i="5" s="1"/>
  <c r="J205" i="5"/>
  <c r="H101" i="5"/>
  <c r="AE101" i="9"/>
  <c r="G101" i="5" s="1"/>
  <c r="F73" i="5"/>
  <c r="AD73" i="9"/>
  <c r="E73" i="5" s="1"/>
  <c r="L145" i="5"/>
  <c r="AM145" i="9"/>
  <c r="K145" i="5" s="1"/>
  <c r="F98" i="5"/>
  <c r="AD98" i="9"/>
  <c r="E98" i="5" s="1"/>
  <c r="H53" i="5"/>
  <c r="AE53" i="9"/>
  <c r="G53" i="5" s="1"/>
  <c r="AE64" i="9"/>
  <c r="G64" i="5" s="1"/>
  <c r="H64" i="5"/>
  <c r="F219" i="5"/>
  <c r="AD219" i="9"/>
  <c r="E219" i="5" s="1"/>
  <c r="J131" i="5"/>
  <c r="AG131" i="9"/>
  <c r="I131" i="5" s="1"/>
  <c r="J16" i="5"/>
  <c r="AG16" i="9"/>
  <c r="I16" i="5" s="1"/>
  <c r="L86" i="5"/>
  <c r="AM86" i="9"/>
  <c r="K86" i="5" s="1"/>
  <c r="F51" i="5"/>
  <c r="AD51" i="9"/>
  <c r="E51" i="5" s="1"/>
  <c r="AM165" i="9"/>
  <c r="K165" i="5" s="1"/>
  <c r="L165" i="5"/>
  <c r="J237" i="5"/>
  <c r="AG237" i="9"/>
  <c r="I237" i="5" s="1"/>
  <c r="L75" i="5"/>
  <c r="AM75" i="9"/>
  <c r="K75" i="5" s="1"/>
  <c r="F151" i="5"/>
  <c r="AD151" i="9"/>
  <c r="E151" i="5" s="1"/>
  <c r="AM138" i="9"/>
  <c r="K138" i="5" s="1"/>
  <c r="L138" i="5"/>
  <c r="AD196" i="9"/>
  <c r="E196" i="5" s="1"/>
  <c r="F196" i="5"/>
  <c r="L227" i="5"/>
  <c r="AM227" i="9"/>
  <c r="K227" i="5" s="1"/>
  <c r="F100" i="5"/>
  <c r="AD100" i="9"/>
  <c r="E100" i="5" s="1"/>
  <c r="J58" i="5"/>
  <c r="AG58" i="9"/>
  <c r="I58" i="5" s="1"/>
  <c r="J190" i="5"/>
  <c r="AG190" i="9"/>
  <c r="I190" i="5" s="1"/>
  <c r="L171" i="5"/>
  <c r="AM171" i="9"/>
  <c r="K171" i="5" s="1"/>
  <c r="J159" i="5"/>
  <c r="AG159" i="9"/>
  <c r="I159" i="5" s="1"/>
  <c r="L35" i="5"/>
  <c r="AM35" i="9"/>
  <c r="K35" i="5" s="1"/>
  <c r="L9" i="5"/>
  <c r="AM9" i="9"/>
  <c r="K9" i="5" s="1"/>
  <c r="H252" i="5"/>
  <c r="AE252" i="9"/>
  <c r="G252" i="5" s="1"/>
  <c r="H126" i="5"/>
  <c r="AE126" i="9"/>
  <c r="G126" i="5" s="1"/>
  <c r="J90" i="5"/>
  <c r="AG90" i="9"/>
  <c r="I90" i="5" s="1"/>
  <c r="H28" i="5"/>
  <c r="AE28" i="9"/>
  <c r="G28" i="5" s="1"/>
  <c r="AG241" i="9"/>
  <c r="I241" i="5" s="1"/>
  <c r="J241" i="5"/>
  <c r="F48" i="5"/>
  <c r="AD48" i="9"/>
  <c r="E48" i="5" s="1"/>
  <c r="L21" i="5"/>
  <c r="AM21" i="9"/>
  <c r="K21" i="5" s="1"/>
  <c r="J105" i="5"/>
  <c r="AG105" i="9"/>
  <c r="I105" i="5" s="1"/>
  <c r="AE184" i="9"/>
  <c r="G184" i="5" s="1"/>
  <c r="H184" i="5"/>
  <c r="J46" i="5"/>
  <c r="AG46" i="9"/>
  <c r="I46" i="5" s="1"/>
  <c r="L199" i="5"/>
  <c r="AM199" i="9"/>
  <c r="K199" i="5" s="1"/>
  <c r="L225" i="5"/>
  <c r="AM225" i="9"/>
  <c r="K225" i="5" s="1"/>
  <c r="J201" i="5"/>
  <c r="AG201" i="9"/>
  <c r="I201" i="5" s="1"/>
  <c r="J195" i="5"/>
  <c r="AG195" i="9"/>
  <c r="I195" i="5" s="1"/>
  <c r="L129" i="5"/>
  <c r="AM129" i="9"/>
  <c r="K129" i="5" s="1"/>
  <c r="F105" i="5"/>
  <c r="AD105" i="9"/>
  <c r="E105" i="5" s="1"/>
  <c r="J18" i="5"/>
  <c r="AG18" i="9"/>
  <c r="I18" i="5" s="1"/>
  <c r="L184" i="5"/>
  <c r="AM184" i="9"/>
  <c r="K184" i="5" s="1"/>
  <c r="F61" i="5"/>
  <c r="AD61" i="9"/>
  <c r="E61" i="5" s="1"/>
  <c r="H76" i="5"/>
  <c r="AE76" i="9"/>
  <c r="G76" i="5" s="1"/>
  <c r="L46" i="5"/>
  <c r="AM46" i="9"/>
  <c r="K46" i="5" s="1"/>
  <c r="J116" i="5"/>
  <c r="AG116" i="9"/>
  <c r="I116" i="5" s="1"/>
  <c r="J8" i="5"/>
  <c r="AG8" i="9"/>
  <c r="I8" i="5" s="1"/>
  <c r="H22" i="5"/>
  <c r="AE22" i="9"/>
  <c r="G22" i="5" s="1"/>
  <c r="J108" i="5"/>
  <c r="AG108" i="9"/>
  <c r="I108" i="5" s="1"/>
  <c r="L154" i="5"/>
  <c r="AM154" i="9"/>
  <c r="K154" i="5" s="1"/>
  <c r="AD181" i="9"/>
  <c r="E181" i="5" s="1"/>
  <c r="F181" i="5"/>
  <c r="AD24" i="9"/>
  <c r="E24" i="5" s="1"/>
  <c r="F24" i="5"/>
  <c r="F111" i="5"/>
  <c r="AD111" i="9"/>
  <c r="E111" i="5" s="1"/>
  <c r="J128" i="5"/>
  <c r="AG128" i="9"/>
  <c r="I128" i="5" s="1"/>
  <c r="AD144" i="9"/>
  <c r="E144" i="5" s="1"/>
  <c r="F144" i="5"/>
  <c r="F23" i="5"/>
  <c r="AD23" i="9"/>
  <c r="E23" i="5" s="1"/>
  <c r="AM149" i="9"/>
  <c r="K149" i="5" s="1"/>
  <c r="L149" i="5"/>
  <c r="H244" i="5"/>
  <c r="AE244" i="9"/>
  <c r="G244" i="5" s="1"/>
  <c r="AD245" i="9"/>
  <c r="E245" i="5" s="1"/>
  <c r="F245" i="5"/>
  <c r="H130" i="5"/>
  <c r="AE130" i="9"/>
  <c r="G130" i="5" s="1"/>
  <c r="J199" i="5"/>
  <c r="AG199" i="9"/>
  <c r="I199" i="5" s="1"/>
  <c r="H25" i="5"/>
  <c r="AE25" i="9"/>
  <c r="G25" i="5" s="1"/>
  <c r="J117" i="5"/>
  <c r="AG117" i="9"/>
  <c r="I117" i="5" s="1"/>
  <c r="J78" i="5"/>
  <c r="AG78" i="9"/>
  <c r="I78" i="5" s="1"/>
  <c r="AM161" i="9"/>
  <c r="K161" i="5" s="1"/>
  <c r="L161" i="5"/>
  <c r="H231" i="5"/>
  <c r="AE231" i="9"/>
  <c r="G231" i="5" s="1"/>
  <c r="AD135" i="9"/>
  <c r="E135" i="5" s="1"/>
  <c r="F135" i="5"/>
  <c r="J44" i="5"/>
  <c r="AG44" i="9"/>
  <c r="I44" i="5" s="1"/>
  <c r="F250" i="5"/>
  <c r="AD250" i="9"/>
  <c r="E250" i="5" s="1"/>
  <c r="L141" i="5"/>
  <c r="AM141" i="9"/>
  <c r="K141" i="5" s="1"/>
  <c r="F207" i="5"/>
  <c r="AD207" i="9"/>
  <c r="E207" i="5" s="1"/>
  <c r="AE176" i="9"/>
  <c r="G176" i="5" s="1"/>
  <c r="H176" i="5"/>
  <c r="F84" i="5"/>
  <c r="AD84" i="9"/>
  <c r="E84" i="5" s="1"/>
  <c r="F66" i="5"/>
  <c r="AD66" i="9"/>
  <c r="E66" i="5" s="1"/>
  <c r="J125" i="5"/>
  <c r="AG125" i="9"/>
  <c r="I125" i="5" s="1"/>
  <c r="AM193" i="9"/>
  <c r="K193" i="5" s="1"/>
  <c r="L193" i="5"/>
  <c r="AM65" i="9"/>
  <c r="K65" i="5" s="1"/>
  <c r="L65" i="5"/>
  <c r="F146" i="5"/>
  <c r="AD146" i="9"/>
  <c r="E146" i="5" s="1"/>
  <c r="L99" i="5"/>
  <c r="K99" i="5"/>
  <c r="AD60" i="9"/>
  <c r="E60" i="5" s="1"/>
  <c r="F60" i="5"/>
  <c r="AG36" i="9"/>
  <c r="I36" i="5" s="1"/>
  <c r="J36" i="5"/>
  <c r="L247" i="5"/>
  <c r="AM247" i="9"/>
  <c r="K247" i="5" s="1"/>
  <c r="J115" i="5"/>
  <c r="AG115" i="9"/>
  <c r="I115" i="5" s="1"/>
  <c r="H147" i="5"/>
  <c r="AE147" i="9"/>
  <c r="G147" i="5" s="1"/>
  <c r="H82" i="5"/>
  <c r="AE82" i="9"/>
  <c r="G82" i="5" s="1"/>
  <c r="J27" i="5"/>
  <c r="AG27" i="9"/>
  <c r="I27" i="5" s="1"/>
  <c r="J185" i="5"/>
  <c r="AG185" i="9"/>
  <c r="I185" i="5" s="1"/>
  <c r="J170" i="5"/>
  <c r="AG170" i="9"/>
  <c r="I170" i="5" s="1"/>
  <c r="AE143" i="9"/>
  <c r="G143" i="5" s="1"/>
  <c r="H143" i="5"/>
  <c r="F205" i="5"/>
  <c r="AD205" i="9"/>
  <c r="E205" i="5" s="1"/>
  <c r="F101" i="5"/>
  <c r="AD101" i="9"/>
  <c r="E101" i="5" s="1"/>
  <c r="J251" i="5"/>
  <c r="AG251" i="9"/>
  <c r="I251" i="5" s="1"/>
  <c r="H118" i="5"/>
  <c r="AE118" i="9"/>
  <c r="G118" i="5" s="1"/>
  <c r="H197" i="5"/>
  <c r="AE197" i="9"/>
  <c r="G197" i="5" s="1"/>
  <c r="AM43" i="9"/>
  <c r="K43" i="5" s="1"/>
  <c r="L43" i="5"/>
  <c r="L114" i="5"/>
  <c r="AM114" i="9"/>
  <c r="K114" i="5" s="1"/>
  <c r="AE38" i="9"/>
  <c r="H38" i="5"/>
  <c r="AM53" i="9"/>
  <c r="K53" i="5" s="1"/>
  <c r="L53" i="5"/>
  <c r="L64" i="5"/>
  <c r="AM64" i="9"/>
  <c r="K64" i="5" s="1"/>
  <c r="AE219" i="9"/>
  <c r="G219" i="5" s="1"/>
  <c r="H219" i="5"/>
  <c r="F131" i="5"/>
  <c r="AD131" i="9"/>
  <c r="E131" i="5" s="1"/>
  <c r="H16" i="5"/>
  <c r="AE16" i="9"/>
  <c r="G16" i="5" s="1"/>
  <c r="D23" i="18"/>
  <c r="D25" i="18"/>
  <c r="L12" i="5"/>
  <c r="AM12" i="9"/>
  <c r="K12" i="5" s="1"/>
  <c r="F246" i="5"/>
  <c r="AD246" i="9"/>
  <c r="E246" i="5" s="1"/>
  <c r="L56" i="5"/>
  <c r="AM56" i="9"/>
  <c r="K56" i="5" s="1"/>
  <c r="F148" i="5"/>
  <c r="AD148" i="9"/>
  <c r="E148" i="5" s="1"/>
  <c r="AM37" i="9"/>
  <c r="K37" i="5" s="1"/>
  <c r="L37" i="5"/>
  <c r="F127" i="5"/>
  <c r="AD127" i="9"/>
  <c r="E127" i="5" s="1"/>
  <c r="F180" i="5"/>
  <c r="AD180" i="9"/>
  <c r="E180" i="5" s="1"/>
  <c r="F132" i="5"/>
  <c r="AD132" i="9"/>
  <c r="E132" i="5" s="1"/>
  <c r="F188" i="5"/>
  <c r="AD188" i="9"/>
  <c r="E188" i="5" s="1"/>
  <c r="H20" i="5"/>
  <c r="AE20" i="9"/>
  <c r="G20" i="5" s="1"/>
  <c r="F204" i="5"/>
  <c r="AD204" i="9"/>
  <c r="E204" i="5" s="1"/>
  <c r="H151" i="5"/>
  <c r="AE151" i="9"/>
  <c r="G151" i="5" s="1"/>
  <c r="J223" i="5"/>
  <c r="AG223" i="9"/>
  <c r="I223" i="5" s="1"/>
  <c r="AE138" i="9"/>
  <c r="G138" i="5" s="1"/>
  <c r="H138" i="5"/>
  <c r="L169" i="5"/>
  <c r="AM169" i="9"/>
  <c r="K169" i="5" s="1"/>
  <c r="H200" i="5"/>
  <c r="AE200" i="9"/>
  <c r="G200" i="5" s="1"/>
  <c r="F234" i="5"/>
  <c r="AD234" i="9"/>
  <c r="E234" i="5" s="1"/>
  <c r="F218" i="5"/>
  <c r="AD218" i="9"/>
  <c r="E218" i="5" s="1"/>
  <c r="J52" i="5"/>
  <c r="AG52" i="9"/>
  <c r="I52" i="5" s="1"/>
  <c r="F71" i="5"/>
  <c r="AD71" i="9"/>
  <c r="E71" i="5" s="1"/>
  <c r="L100" i="5"/>
  <c r="AM100" i="9"/>
  <c r="K100" i="5" s="1"/>
  <c r="AM194" i="9"/>
  <c r="K194" i="5" s="1"/>
  <c r="L194" i="5"/>
  <c r="AD158" i="9"/>
  <c r="E158" i="5" s="1"/>
  <c r="F158" i="5"/>
  <c r="F240" i="5"/>
  <c r="AD240" i="9"/>
  <c r="E240" i="5" s="1"/>
  <c r="L239" i="5"/>
  <c r="AM239" i="9"/>
  <c r="K239" i="5" s="1"/>
  <c r="H202" i="5"/>
  <c r="AE202" i="9"/>
  <c r="G202" i="5" s="1"/>
  <c r="H142" i="5"/>
  <c r="AE142" i="9"/>
  <c r="G142" i="5" s="1"/>
  <c r="AM50" i="9"/>
  <c r="K50" i="5" s="1"/>
  <c r="L50" i="5"/>
  <c r="F91" i="5"/>
  <c r="AD91" i="9"/>
  <c r="E91" i="5" s="1"/>
  <c r="J80" i="5"/>
  <c r="AG80" i="9"/>
  <c r="I80" i="5" s="1"/>
  <c r="L211" i="5"/>
  <c r="AM211" i="9"/>
  <c r="K211" i="5" s="1"/>
  <c r="L216" i="5"/>
  <c r="AM216" i="9"/>
  <c r="K216" i="5" s="1"/>
  <c r="AG212" i="9"/>
  <c r="I212" i="5" s="1"/>
  <c r="J212" i="5"/>
  <c r="H152" i="5"/>
  <c r="AE152" i="9"/>
  <c r="G152" i="5" s="1"/>
  <c r="L83" i="5"/>
  <c r="AM83" i="9"/>
  <c r="K83" i="5" s="1"/>
  <c r="J79" i="5"/>
  <c r="AG79" i="9"/>
  <c r="I79" i="5" s="1"/>
  <c r="AE232" i="9"/>
  <c r="G232" i="5" s="1"/>
  <c r="H232" i="5"/>
  <c r="H225" i="5"/>
  <c r="AE225" i="9"/>
  <c r="G225" i="5" s="1"/>
  <c r="F230" i="5"/>
  <c r="AD230" i="9"/>
  <c r="E230" i="5" s="1"/>
  <c r="F164" i="5"/>
  <c r="AD164" i="9"/>
  <c r="E164" i="5" s="1"/>
  <c r="H17" i="5"/>
  <c r="AE17" i="9"/>
  <c r="G17" i="5" s="1"/>
  <c r="H81" i="5"/>
  <c r="AE81" i="9"/>
  <c r="G81" i="5" s="1"/>
  <c r="H48" i="5"/>
  <c r="AE48" i="9"/>
  <c r="G48" i="5" s="1"/>
  <c r="L162" i="5"/>
  <c r="AM162" i="9"/>
  <c r="K162" i="5" s="1"/>
  <c r="F191" i="5"/>
  <c r="AD191" i="9"/>
  <c r="E191" i="5" s="1"/>
  <c r="J102" i="5"/>
  <c r="AG102" i="9"/>
  <c r="I102" i="5" s="1"/>
  <c r="H168" i="5"/>
  <c r="AE168" i="9"/>
  <c r="G168" i="5" s="1"/>
  <c r="H177" i="5"/>
  <c r="AE177" i="9"/>
  <c r="G177" i="5" s="1"/>
  <c r="AE228" i="9"/>
  <c r="G228" i="5" s="1"/>
  <c r="H228" i="5"/>
  <c r="F150" i="5"/>
  <c r="AD150" i="9"/>
  <c r="E150" i="5" s="1"/>
  <c r="J206" i="5"/>
  <c r="AG206" i="9"/>
  <c r="I206" i="5" s="1"/>
  <c r="L61" i="5"/>
  <c r="AM61" i="9"/>
  <c r="K61" i="5" s="1"/>
  <c r="H116" i="5"/>
  <c r="AE116" i="9"/>
  <c r="G116" i="5" s="1"/>
  <c r="F229" i="5"/>
  <c r="AD229" i="9"/>
  <c r="E229" i="5" s="1"/>
  <c r="AG11" i="9"/>
  <c r="I11" i="5" s="1"/>
  <c r="J11" i="5"/>
  <c r="J179" i="5"/>
  <c r="AG179" i="9"/>
  <c r="I179" i="5" s="1"/>
  <c r="AG49" i="9"/>
  <c r="I49" i="5" s="1"/>
  <c r="J49" i="5"/>
  <c r="F161" i="5"/>
  <c r="AD161" i="9"/>
  <c r="E161" i="5" s="1"/>
  <c r="AD42" i="9"/>
  <c r="E42" i="5" s="1"/>
  <c r="F42" i="5"/>
  <c r="AD31" i="9"/>
  <c r="E31" i="5" s="1"/>
  <c r="F31" i="5"/>
  <c r="H68" i="5"/>
  <c r="AE68" i="9"/>
  <c r="G68" i="5" s="1"/>
  <c r="AE70" i="9"/>
  <c r="G70" i="5" s="1"/>
  <c r="H70" i="5"/>
  <c r="F82" i="5"/>
  <c r="AD82" i="9"/>
  <c r="E82" i="5" s="1"/>
  <c r="AD160" i="9"/>
  <c r="E160" i="5" s="1"/>
  <c r="F160" i="5"/>
  <c r="H233" i="5"/>
  <c r="AE233" i="9"/>
  <c r="G233" i="5" s="1"/>
  <c r="J129" i="5"/>
  <c r="AG129" i="9"/>
  <c r="I129" i="5" s="1"/>
  <c r="L201" i="5"/>
  <c r="AM201" i="9"/>
  <c r="K201" i="5" s="1"/>
  <c r="H129" i="5"/>
  <c r="AE129" i="9"/>
  <c r="G129" i="5" s="1"/>
  <c r="L95" i="5"/>
  <c r="AM95" i="9"/>
  <c r="K95" i="5" s="1"/>
  <c r="H45" i="5"/>
  <c r="AE45" i="9"/>
  <c r="G45" i="5" s="1"/>
  <c r="L74" i="5"/>
  <c r="AM74" i="9"/>
  <c r="K74" i="5" s="1"/>
  <c r="F242" i="5"/>
  <c r="AD242" i="9"/>
  <c r="E242" i="5" s="1"/>
  <c r="F108" i="5"/>
  <c r="AD108" i="9"/>
  <c r="E108" i="5" s="1"/>
  <c r="J181" i="5"/>
  <c r="AG181" i="9"/>
  <c r="I181" i="5" s="1"/>
  <c r="L111" i="5"/>
  <c r="AM111" i="9"/>
  <c r="K111" i="5" s="1"/>
  <c r="F128" i="5"/>
  <c r="AD128" i="9"/>
  <c r="E128" i="5" s="1"/>
  <c r="H23" i="5"/>
  <c r="AE23" i="9"/>
  <c r="G23" i="5" s="1"/>
  <c r="AM244" i="9"/>
  <c r="K244" i="5" s="1"/>
  <c r="L244" i="5"/>
  <c r="AG245" i="9"/>
  <c r="I245" i="5" s="1"/>
  <c r="J245" i="5"/>
  <c r="F199" i="5"/>
  <c r="AD199" i="9"/>
  <c r="E199" i="5" s="1"/>
  <c r="L117" i="5"/>
  <c r="AM117" i="9"/>
  <c r="K117" i="5" s="1"/>
  <c r="F120" i="5"/>
  <c r="AD120" i="9"/>
  <c r="E120" i="5" s="1"/>
  <c r="L135" i="5"/>
  <c r="AM135" i="9"/>
  <c r="K135" i="5" s="1"/>
  <c r="L250" i="5"/>
  <c r="AM250" i="9"/>
  <c r="K250" i="5" s="1"/>
  <c r="L176" i="5"/>
  <c r="AM176" i="9"/>
  <c r="K176" i="5" s="1"/>
  <c r="L66" i="5"/>
  <c r="AM66" i="9"/>
  <c r="K66" i="5" s="1"/>
  <c r="F125" i="5"/>
  <c r="AD125" i="9"/>
  <c r="E125" i="5" s="1"/>
  <c r="J65" i="5"/>
  <c r="AG65" i="9"/>
  <c r="I65" i="5" s="1"/>
  <c r="F99" i="5"/>
  <c r="AD99" i="9"/>
  <c r="E99" i="5" s="1"/>
  <c r="H36" i="5"/>
  <c r="AE36" i="9"/>
  <c r="G36" i="5" s="1"/>
  <c r="AE192" i="9"/>
  <c r="G192" i="5" s="1"/>
  <c r="H192" i="5"/>
  <c r="J121" i="5"/>
  <c r="AG121" i="9"/>
  <c r="I121" i="5" s="1"/>
  <c r="L109" i="5"/>
  <c r="AM109" i="9"/>
  <c r="K109" i="5" s="1"/>
  <c r="AE41" i="9"/>
  <c r="G41" i="5" s="1"/>
  <c r="H41" i="5"/>
  <c r="AG118" i="9"/>
  <c r="I118" i="5" s="1"/>
  <c r="J118" i="5"/>
  <c r="J43" i="5"/>
  <c r="AG43" i="9"/>
  <c r="I43" i="5" s="1"/>
  <c r="J96" i="5"/>
  <c r="AG96" i="9"/>
  <c r="I96" i="5" s="1"/>
  <c r="F97" i="5"/>
  <c r="AD97" i="9"/>
  <c r="E97" i="5" s="1"/>
  <c r="F59" i="5"/>
  <c r="AD59" i="9"/>
  <c r="E59" i="5" s="1"/>
  <c r="L88" i="5"/>
  <c r="AM88" i="9"/>
  <c r="K88" i="5" s="1"/>
  <c r="L246" i="5"/>
  <c r="AM246" i="9"/>
  <c r="K246" i="5" s="1"/>
  <c r="H148" i="5"/>
  <c r="AE148" i="9"/>
  <c r="G148" i="5" s="1"/>
  <c r="AE180" i="9"/>
  <c r="G180" i="5" s="1"/>
  <c r="H180" i="5"/>
  <c r="L20" i="5"/>
  <c r="AM20" i="9"/>
  <c r="K20" i="5" s="1"/>
  <c r="J178" i="5"/>
  <c r="AG178" i="9"/>
  <c r="I178" i="5" s="1"/>
  <c r="AG234" i="9"/>
  <c r="I234" i="5" s="1"/>
  <c r="J234" i="5"/>
  <c r="J194" i="5"/>
  <c r="AG194" i="9"/>
  <c r="I194" i="5" s="1"/>
  <c r="AM33" i="9"/>
  <c r="K33" i="5" s="1"/>
  <c r="L33" i="5"/>
  <c r="F206" i="5"/>
  <c r="AD206" i="9"/>
  <c r="E206" i="5" s="1"/>
  <c r="AD248" i="9"/>
  <c r="E248" i="5" s="1"/>
  <c r="F248" i="5"/>
  <c r="H174" i="5"/>
  <c r="AE174" i="9"/>
  <c r="G174" i="5" s="1"/>
  <c r="F235" i="5"/>
  <c r="AD235" i="9"/>
  <c r="E235" i="5" s="1"/>
  <c r="F95" i="5"/>
  <c r="AD95" i="9"/>
  <c r="E95" i="5" s="1"/>
  <c r="F89" i="5"/>
  <c r="AD89" i="9"/>
  <c r="E89" i="5" s="1"/>
  <c r="H189" i="5"/>
  <c r="AE189" i="9"/>
  <c r="G189" i="5" s="1"/>
  <c r="F45" i="5"/>
  <c r="AD45" i="9"/>
  <c r="E45" i="5" s="1"/>
  <c r="H74" i="5"/>
  <c r="AE74" i="9"/>
  <c r="G74" i="5" s="1"/>
  <c r="J214" i="5"/>
  <c r="AG214" i="9"/>
  <c r="I214" i="5" s="1"/>
  <c r="J242" i="5"/>
  <c r="AG242" i="9"/>
  <c r="I242" i="5" s="1"/>
  <c r="J22" i="5"/>
  <c r="AG22" i="9"/>
  <c r="I22" i="5" s="1"/>
  <c r="AE108" i="9"/>
  <c r="G108" i="5" s="1"/>
  <c r="H108" i="5"/>
  <c r="F154" i="5"/>
  <c r="AD154" i="9"/>
  <c r="E154" i="5" s="1"/>
  <c r="H181" i="5"/>
  <c r="AE181" i="9"/>
  <c r="G181" i="5" s="1"/>
  <c r="F215" i="5"/>
  <c r="AD215" i="9"/>
  <c r="E215" i="5" s="1"/>
  <c r="F11" i="5"/>
  <c r="AD11" i="9"/>
  <c r="E11" i="5" s="1"/>
  <c r="L123" i="5"/>
  <c r="AM123" i="9"/>
  <c r="K123" i="5" s="1"/>
  <c r="J23" i="5"/>
  <c r="AG23" i="9"/>
  <c r="I23" i="5" s="1"/>
  <c r="F149" i="5"/>
  <c r="AD149" i="9"/>
  <c r="E149" i="5" s="1"/>
  <c r="AG157" i="9"/>
  <c r="I157" i="5" s="1"/>
  <c r="J157" i="5"/>
  <c r="L103" i="5"/>
  <c r="AM103" i="9"/>
  <c r="K103" i="5" s="1"/>
  <c r="H172" i="5"/>
  <c r="AE172" i="9"/>
  <c r="G172" i="5" s="1"/>
  <c r="H49" i="5"/>
  <c r="AE49" i="9"/>
  <c r="G49" i="5" s="1"/>
  <c r="AM19" i="9"/>
  <c r="K19" i="5" s="1"/>
  <c r="L19" i="5"/>
  <c r="L249" i="5"/>
  <c r="AM249" i="9"/>
  <c r="K249" i="5" s="1"/>
  <c r="F110" i="5"/>
  <c r="AD110" i="9"/>
  <c r="E110" i="5" s="1"/>
  <c r="J120" i="5"/>
  <c r="AG120" i="9"/>
  <c r="I120" i="5" s="1"/>
  <c r="F231" i="5"/>
  <c r="AD231" i="9"/>
  <c r="E231" i="5" s="1"/>
  <c r="J135" i="5"/>
  <c r="AG135" i="9"/>
  <c r="I135" i="5" s="1"/>
  <c r="F44" i="5"/>
  <c r="AD44" i="9"/>
  <c r="E44" i="5" s="1"/>
  <c r="H250" i="5"/>
  <c r="AE250" i="9"/>
  <c r="G250" i="5" s="1"/>
  <c r="AG141" i="9"/>
  <c r="I141" i="5" s="1"/>
  <c r="J141" i="5"/>
  <c r="H207" i="5"/>
  <c r="AE207" i="9"/>
  <c r="G207" i="5" s="1"/>
  <c r="J176" i="5"/>
  <c r="AG176" i="9"/>
  <c r="I176" i="5" s="1"/>
  <c r="H84" i="5"/>
  <c r="AE84" i="9"/>
  <c r="G84" i="5" s="1"/>
  <c r="J66" i="5"/>
  <c r="AG66" i="9"/>
  <c r="I66" i="5" s="1"/>
  <c r="L125" i="5"/>
  <c r="AM125" i="9"/>
  <c r="K125" i="5" s="1"/>
  <c r="H193" i="5"/>
  <c r="AE193" i="9"/>
  <c r="G193" i="5" s="1"/>
  <c r="F65" i="5"/>
  <c r="AD65" i="9"/>
  <c r="E65" i="5" s="1"/>
  <c r="J146" i="5"/>
  <c r="AG146" i="9"/>
  <c r="I146" i="5" s="1"/>
  <c r="AE99" i="9"/>
  <c r="G99" i="5" s="1"/>
  <c r="H99" i="5"/>
  <c r="L60" i="5"/>
  <c r="AM60" i="9"/>
  <c r="K60" i="5" s="1"/>
  <c r="L36" i="5"/>
  <c r="AM36" i="9"/>
  <c r="K36" i="5" s="1"/>
  <c r="J247" i="5"/>
  <c r="AG247" i="9"/>
  <c r="I247" i="5" s="1"/>
  <c r="J192" i="5"/>
  <c r="AG192" i="9"/>
  <c r="I192" i="5" s="1"/>
  <c r="AD104" i="9"/>
  <c r="E104" i="5" s="1"/>
  <c r="F104" i="5"/>
  <c r="AM121" i="9"/>
  <c r="K121" i="5" s="1"/>
  <c r="L121" i="5"/>
  <c r="J236" i="5"/>
  <c r="AG236" i="9"/>
  <c r="I236" i="5" s="1"/>
  <c r="H14" i="5"/>
  <c r="AE14" i="9"/>
  <c r="G14" i="5" s="1"/>
  <c r="H87" i="5"/>
  <c r="AE87" i="9"/>
  <c r="G87" i="5" s="1"/>
  <c r="AE109" i="9"/>
  <c r="G109" i="5" s="1"/>
  <c r="H109" i="5"/>
  <c r="AM106" i="9"/>
  <c r="K106" i="5" s="1"/>
  <c r="L106" i="5"/>
  <c r="AG41" i="9"/>
  <c r="I41" i="5" s="1"/>
  <c r="J41" i="5"/>
  <c r="F251" i="5"/>
  <c r="AD251" i="9"/>
  <c r="E251" i="5" s="1"/>
  <c r="AD118" i="9"/>
  <c r="E118" i="5" s="1"/>
  <c r="F118" i="5"/>
  <c r="F145" i="5"/>
  <c r="AD145" i="9"/>
  <c r="E145" i="5" s="1"/>
  <c r="H98" i="5"/>
  <c r="AE98" i="9"/>
  <c r="G98" i="5" s="1"/>
  <c r="H112" i="5"/>
  <c r="AE112" i="9"/>
  <c r="G112" i="5" s="1"/>
  <c r="F96" i="5"/>
  <c r="AD96" i="9"/>
  <c r="E96" i="5" s="1"/>
  <c r="J97" i="5"/>
  <c r="AG97" i="9"/>
  <c r="I97" i="5" s="1"/>
  <c r="AM67" i="9"/>
  <c r="K67" i="5" s="1"/>
  <c r="L67" i="5"/>
  <c r="L59" i="5"/>
  <c r="AM59" i="9"/>
  <c r="K59" i="5" s="1"/>
  <c r="F175" i="5"/>
  <c r="AD175" i="9"/>
  <c r="E175" i="5" s="1"/>
  <c r="H88" i="5"/>
  <c r="AE88" i="9"/>
  <c r="G88" i="5" s="1"/>
  <c r="F86" i="5"/>
  <c r="AD86" i="9"/>
  <c r="E86" i="5" s="1"/>
  <c r="J12" i="5"/>
  <c r="AG12" i="9"/>
  <c r="I12" i="5" s="1"/>
  <c r="H246" i="5"/>
  <c r="AE246" i="9"/>
  <c r="G246" i="5" s="1"/>
  <c r="AD56" i="9"/>
  <c r="E56" i="5" s="1"/>
  <c r="F56" i="5"/>
  <c r="AM148" i="9"/>
  <c r="K148" i="5" s="1"/>
  <c r="L148" i="5"/>
  <c r="AE37" i="9"/>
  <c r="G37" i="5" s="1"/>
  <c r="H37" i="5"/>
  <c r="L127" i="5"/>
  <c r="AM127" i="9"/>
  <c r="K127" i="5" s="1"/>
  <c r="J180" i="5"/>
  <c r="AG180" i="9"/>
  <c r="I180" i="5" s="1"/>
  <c r="AM132" i="9"/>
  <c r="K132" i="5" s="1"/>
  <c r="L132" i="5"/>
  <c r="H188" i="5"/>
  <c r="AE188" i="9"/>
  <c r="G188" i="5" s="1"/>
  <c r="AE210" i="9"/>
  <c r="G210" i="5" s="1"/>
  <c r="H210" i="5"/>
  <c r="J198" i="5"/>
  <c r="AG198" i="9"/>
  <c r="I198" i="5" s="1"/>
  <c r="H29" i="5"/>
  <c r="AE29" i="9"/>
  <c r="G29" i="5" s="1"/>
  <c r="F178" i="5"/>
  <c r="AD178" i="9"/>
  <c r="E178" i="5" s="1"/>
  <c r="L213" i="5"/>
  <c r="AM213" i="9"/>
  <c r="K213" i="5" s="1"/>
  <c r="L63" i="5"/>
  <c r="AM63" i="9"/>
  <c r="K63" i="5" s="1"/>
  <c r="AM200" i="9"/>
  <c r="K200" i="5" s="1"/>
  <c r="L200" i="5"/>
  <c r="AE234" i="9"/>
  <c r="G234" i="5" s="1"/>
  <c r="H234" i="5"/>
  <c r="H218" i="5"/>
  <c r="AE218" i="9"/>
  <c r="G218" i="5" s="1"/>
  <c r="H226" i="5"/>
  <c r="AE226" i="9"/>
  <c r="G226" i="5" s="1"/>
  <c r="H136" i="5"/>
  <c r="AE136" i="9"/>
  <c r="G136" i="5" s="1"/>
  <c r="AD183" i="9"/>
  <c r="E183" i="5" s="1"/>
  <c r="F183" i="5"/>
  <c r="AE194" i="9"/>
  <c r="G194" i="5" s="1"/>
  <c r="H194" i="5"/>
  <c r="H158" i="5"/>
  <c r="AE158" i="9"/>
  <c r="G158" i="5" s="1"/>
  <c r="L240" i="5"/>
  <c r="AM240" i="9"/>
  <c r="K240" i="5" s="1"/>
  <c r="J239" i="5"/>
  <c r="AG239" i="9"/>
  <c r="I239" i="5" s="1"/>
  <c r="F202" i="5"/>
  <c r="AD202" i="9"/>
  <c r="E202" i="5" s="1"/>
  <c r="F163" i="5"/>
  <c r="AD163" i="9"/>
  <c r="E163" i="5" s="1"/>
  <c r="H35" i="5"/>
  <c r="AE35" i="9"/>
  <c r="G35" i="5" s="1"/>
  <c r="L15" i="5"/>
  <c r="AM15" i="9"/>
  <c r="K15" i="5" s="1"/>
  <c r="L26" i="5"/>
  <c r="AM26" i="9"/>
  <c r="K26" i="5" s="1"/>
  <c r="H9" i="5"/>
  <c r="AE9" i="9"/>
  <c r="G9" i="5" s="1"/>
  <c r="J252" i="5"/>
  <c r="AG252" i="9"/>
  <c r="I252" i="5" s="1"/>
  <c r="L139" i="5"/>
  <c r="AM139" i="9"/>
  <c r="K139" i="5" s="1"/>
  <c r="F126" i="5"/>
  <c r="AD126" i="9"/>
  <c r="E126" i="5" s="1"/>
  <c r="L62" i="5"/>
  <c r="AM62" i="9"/>
  <c r="K62" i="5" s="1"/>
  <c r="AE90" i="9"/>
  <c r="G90" i="5" s="1"/>
  <c r="H90" i="5"/>
  <c r="F28" i="5"/>
  <c r="AD28" i="9"/>
  <c r="E28" i="5" s="1"/>
  <c r="AE137" i="9"/>
  <c r="G137" i="5" s="1"/>
  <c r="H137" i="5"/>
  <c r="J224" i="5"/>
  <c r="AG224" i="9"/>
  <c r="I224" i="5" s="1"/>
  <c r="H133" i="5"/>
  <c r="AE133" i="9"/>
  <c r="G133" i="5" s="1"/>
  <c r="F17" i="5"/>
  <c r="AD17" i="9"/>
  <c r="E17" i="5" s="1"/>
  <c r="AE182" i="9"/>
  <c r="G182" i="5" s="1"/>
  <c r="H182" i="5"/>
  <c r="AD217" i="9"/>
  <c r="E217" i="5" s="1"/>
  <c r="F217" i="5"/>
  <c r="F162" i="5"/>
  <c r="AD162" i="9"/>
  <c r="E162" i="5" s="1"/>
  <c r="AE191" i="9"/>
  <c r="G191" i="5" s="1"/>
  <c r="H191" i="5"/>
  <c r="AM102" i="9"/>
  <c r="K102" i="5" s="1"/>
  <c r="L102" i="5"/>
  <c r="F168" i="5"/>
  <c r="AD168" i="9"/>
  <c r="E168" i="5" s="1"/>
  <c r="H21" i="5"/>
  <c r="AE21" i="9"/>
  <c r="G21" i="5" s="1"/>
  <c r="J203" i="5"/>
  <c r="AG203" i="9"/>
  <c r="I203" i="5" s="1"/>
  <c r="H33" i="5"/>
  <c r="AE33" i="9"/>
  <c r="G33" i="5" s="1"/>
  <c r="AM174" i="9"/>
  <c r="K174" i="5" s="1"/>
  <c r="L174" i="5"/>
  <c r="F184" i="5"/>
  <c r="AD184" i="9"/>
  <c r="E184" i="5" s="1"/>
  <c r="H46" i="5"/>
  <c r="AE46" i="9"/>
  <c r="G46" i="5" s="1"/>
  <c r="F94" i="5"/>
  <c r="AD94" i="9"/>
  <c r="E94" i="5" s="1"/>
  <c r="AM215" i="9"/>
  <c r="K215" i="5" s="1"/>
  <c r="L215" i="5"/>
  <c r="AG253" i="9"/>
  <c r="I253" i="5" s="1"/>
  <c r="J253" i="5"/>
  <c r="AD103" i="9"/>
  <c r="E103" i="5" s="1"/>
  <c r="F103" i="5"/>
  <c r="AD19" i="9"/>
  <c r="E19" i="5" s="1"/>
  <c r="F19" i="5"/>
  <c r="AD40" i="9"/>
  <c r="F40" i="5"/>
  <c r="L153" i="5"/>
  <c r="AM153" i="9"/>
  <c r="K153" i="5" s="1"/>
  <c r="H69" i="5"/>
  <c r="AE69" i="9"/>
  <c r="G69" i="5" s="1"/>
  <c r="J221" i="5"/>
  <c r="AG221" i="9"/>
  <c r="L30" i="5"/>
  <c r="AM30" i="9"/>
  <c r="K30" i="5" s="1"/>
  <c r="J122" i="5"/>
  <c r="AG122" i="9"/>
  <c r="I122" i="5" s="1"/>
  <c r="AG56" i="9"/>
  <c r="I56" i="5" s="1"/>
  <c r="J56" i="5"/>
  <c r="AG127" i="9"/>
  <c r="I127" i="5" s="1"/>
  <c r="J127" i="5"/>
  <c r="H132" i="5"/>
  <c r="AE132" i="9"/>
  <c r="G132" i="5" s="1"/>
  <c r="AD198" i="9"/>
  <c r="E198" i="5" s="1"/>
  <c r="F198" i="5"/>
  <c r="AD63" i="9"/>
  <c r="E63" i="5" s="1"/>
  <c r="F63" i="5"/>
  <c r="AG218" i="9"/>
  <c r="I218" i="5" s="1"/>
  <c r="J218" i="5"/>
  <c r="F136" i="5"/>
  <c r="AD136" i="9"/>
  <c r="E136" i="5" s="1"/>
  <c r="H240" i="5"/>
  <c r="AE240" i="9"/>
  <c r="G240" i="5" s="1"/>
  <c r="H203" i="5"/>
  <c r="AE203" i="9"/>
  <c r="G203" i="5" s="1"/>
  <c r="L206" i="5"/>
  <c r="AM206" i="9"/>
  <c r="K206" i="5" s="1"/>
  <c r="J248" i="5"/>
  <c r="AG248" i="9"/>
  <c r="I248" i="5" s="1"/>
  <c r="AG174" i="9"/>
  <c r="I174" i="5" s="1"/>
  <c r="J174" i="5"/>
  <c r="J235" i="5"/>
  <c r="AG235" i="9"/>
  <c r="I235" i="5" s="1"/>
  <c r="H95" i="5"/>
  <c r="AE95" i="9"/>
  <c r="G95" i="5" s="1"/>
  <c r="H89" i="5"/>
  <c r="AE89" i="9"/>
  <c r="G89" i="5" s="1"/>
  <c r="J189" i="5"/>
  <c r="AG189" i="9"/>
  <c r="I189" i="5" s="1"/>
  <c r="AG45" i="9"/>
  <c r="I45" i="5" s="1"/>
  <c r="J45" i="5"/>
  <c r="F74" i="5"/>
  <c r="AD74" i="9"/>
  <c r="E74" i="5" s="1"/>
  <c r="H214" i="5"/>
  <c r="AE214" i="9"/>
  <c r="G214" i="5" s="1"/>
  <c r="H242" i="5"/>
  <c r="AE242" i="9"/>
  <c r="G242" i="5" s="1"/>
  <c r="L22" i="5"/>
  <c r="AM22" i="9"/>
  <c r="K22" i="5" s="1"/>
  <c r="L108" i="5"/>
  <c r="AM108" i="9"/>
  <c r="K108" i="5" s="1"/>
  <c r="H154" i="5"/>
  <c r="AE154" i="9"/>
  <c r="G154" i="5" s="1"/>
  <c r="AE229" i="9"/>
  <c r="G229" i="5" s="1"/>
  <c r="H229" i="5"/>
  <c r="H215" i="5"/>
  <c r="AE215" i="9"/>
  <c r="G215" i="5" s="1"/>
  <c r="AM11" i="9"/>
  <c r="K11" i="5" s="1"/>
  <c r="L11" i="5"/>
  <c r="H123" i="5"/>
  <c r="AE123" i="9"/>
  <c r="G123" i="5" s="1"/>
  <c r="H253" i="5"/>
  <c r="AE253" i="9"/>
  <c r="G253" i="5" s="1"/>
  <c r="H179" i="5"/>
  <c r="AE179" i="9"/>
  <c r="G179" i="5" s="1"/>
  <c r="L157" i="5"/>
  <c r="AM157" i="9"/>
  <c r="K157" i="5" s="1"/>
  <c r="J103" i="5"/>
  <c r="AG103" i="9"/>
  <c r="I103" i="5" s="1"/>
  <c r="F172" i="5"/>
  <c r="AD172" i="9"/>
  <c r="E172" i="5" s="1"/>
  <c r="AM49" i="9"/>
  <c r="K49" i="5" s="1"/>
  <c r="L49" i="5"/>
  <c r="AG19" i="9"/>
  <c r="I19" i="5" s="1"/>
  <c r="J19" i="5"/>
  <c r="H249" i="5"/>
  <c r="AE249" i="9"/>
  <c r="G249" i="5" s="1"/>
  <c r="J110" i="5"/>
  <c r="AG110" i="9"/>
  <c r="I110" i="5" s="1"/>
  <c r="H120" i="5"/>
  <c r="AE120" i="9"/>
  <c r="G120" i="5" s="1"/>
  <c r="AM231" i="9"/>
  <c r="K231" i="5" s="1"/>
  <c r="L231" i="5"/>
  <c r="AE135" i="9"/>
  <c r="G135" i="5" s="1"/>
  <c r="H135" i="5"/>
  <c r="AG40" i="9"/>
  <c r="I40" i="5" s="1"/>
  <c r="J40" i="5"/>
  <c r="L10" i="5"/>
  <c r="AM10" i="9"/>
  <c r="K10" i="5" s="1"/>
  <c r="AG166" i="9"/>
  <c r="I166" i="5" s="1"/>
  <c r="J166" i="5"/>
  <c r="F153" i="5"/>
  <c r="AD153" i="9"/>
  <c r="E153" i="5" s="1"/>
  <c r="H31" i="5"/>
  <c r="AE31" i="9"/>
  <c r="G31" i="5" s="1"/>
  <c r="F85" i="5"/>
  <c r="AD85" i="9"/>
  <c r="E85" i="5" s="1"/>
  <c r="AE167" i="9"/>
  <c r="H167" i="5"/>
  <c r="J69" i="5"/>
  <c r="AG69" i="9"/>
  <c r="I69" i="5" s="1"/>
  <c r="F68" i="5"/>
  <c r="AD68" i="9"/>
  <c r="E68" i="5" s="1"/>
  <c r="F209" i="5"/>
  <c r="AD209" i="9"/>
  <c r="E209" i="5" s="1"/>
  <c r="L187" i="5"/>
  <c r="AM187" i="9"/>
  <c r="K187" i="5" s="1"/>
  <c r="L70" i="5"/>
  <c r="AM70" i="9"/>
  <c r="K70" i="5" s="1"/>
  <c r="H124" i="5"/>
  <c r="AE124" i="9"/>
  <c r="G124" i="5" s="1"/>
  <c r="AD221" i="9"/>
  <c r="F221" i="5"/>
  <c r="AM192" i="9"/>
  <c r="K192" i="5" s="1"/>
  <c r="L192" i="5"/>
  <c r="H104" i="5"/>
  <c r="AE104" i="9"/>
  <c r="G104" i="5" s="1"/>
  <c r="H121" i="5"/>
  <c r="AE121" i="9"/>
  <c r="G121" i="5" s="1"/>
  <c r="AE236" i="9"/>
  <c r="G236" i="5" s="1"/>
  <c r="H236" i="5"/>
  <c r="J14" i="5"/>
  <c r="AG14" i="9"/>
  <c r="I14" i="5" s="1"/>
  <c r="L87" i="5"/>
  <c r="AM87" i="9"/>
  <c r="K87" i="5" s="1"/>
  <c r="J109" i="5"/>
  <c r="AG109" i="9"/>
  <c r="I109" i="5" s="1"/>
  <c r="H106" i="5"/>
  <c r="AE106" i="9"/>
  <c r="G106" i="5" s="1"/>
  <c r="F41" i="5"/>
  <c r="AD41" i="9"/>
  <c r="E41" i="5" s="1"/>
  <c r="H251" i="5"/>
  <c r="AE251" i="9"/>
  <c r="G251" i="5" s="1"/>
  <c r="H160" i="5"/>
  <c r="AE160" i="9"/>
  <c r="G160" i="5" s="1"/>
  <c r="J145" i="5"/>
  <c r="AG145" i="9"/>
  <c r="I145" i="5" s="1"/>
  <c r="L98" i="5"/>
  <c r="AM98" i="9"/>
  <c r="K98" i="5" s="1"/>
  <c r="L112" i="5"/>
  <c r="AM112" i="9"/>
  <c r="K112" i="5" s="1"/>
  <c r="L96" i="5"/>
  <c r="AM96" i="9"/>
  <c r="K96" i="5" s="1"/>
  <c r="AE97" i="9"/>
  <c r="G97" i="5" s="1"/>
  <c r="H97" i="5"/>
  <c r="H67" i="5"/>
  <c r="AE67" i="9"/>
  <c r="G67" i="5" s="1"/>
  <c r="H59" i="5"/>
  <c r="AE59" i="9"/>
  <c r="G59" i="5" s="1"/>
  <c r="J175" i="5"/>
  <c r="AG175" i="9"/>
  <c r="I175" i="5" s="1"/>
  <c r="AD88" i="9"/>
  <c r="E88" i="5" s="1"/>
  <c r="F88" i="5"/>
  <c r="J86" i="5"/>
  <c r="AG86" i="9"/>
  <c r="I86" i="5" s="1"/>
  <c r="F12" i="5"/>
  <c r="AD12" i="9"/>
  <c r="E12" i="5" s="1"/>
  <c r="J246" i="5"/>
  <c r="AG246" i="9"/>
  <c r="I246" i="5" s="1"/>
  <c r="H56" i="5"/>
  <c r="AE56" i="9"/>
  <c r="G56" i="5" s="1"/>
  <c r="J148" i="5"/>
  <c r="AG148" i="9"/>
  <c r="I148" i="5" s="1"/>
  <c r="AG37" i="9"/>
  <c r="I37" i="5" s="1"/>
  <c r="J37" i="5"/>
  <c r="H127" i="5"/>
  <c r="AE127" i="9"/>
  <c r="G127" i="5" s="1"/>
  <c r="AM180" i="9"/>
  <c r="K180" i="5" s="1"/>
  <c r="L180" i="5"/>
  <c r="J132" i="5"/>
  <c r="AG132" i="9"/>
  <c r="I132" i="5" s="1"/>
  <c r="H243" i="5"/>
  <c r="AE243" i="9"/>
  <c r="G243" i="5" s="1"/>
  <c r="J210" i="5"/>
  <c r="AG210" i="9"/>
  <c r="I210" i="5" s="1"/>
  <c r="L198" i="5"/>
  <c r="AM198" i="9"/>
  <c r="K198" i="5" s="1"/>
  <c r="J29" i="5"/>
  <c r="AG29" i="9"/>
  <c r="I29" i="5" s="1"/>
  <c r="H178" i="5"/>
  <c r="AE178" i="9"/>
  <c r="G178" i="5" s="1"/>
  <c r="J213" i="5"/>
  <c r="AG213" i="9"/>
  <c r="I213" i="5" s="1"/>
  <c r="AG63" i="9"/>
  <c r="I63" i="5" s="1"/>
  <c r="J63" i="5"/>
  <c r="F200" i="5"/>
  <c r="AD200" i="9"/>
  <c r="E200" i="5" s="1"/>
  <c r="L234" i="5"/>
  <c r="AM234" i="9"/>
  <c r="K234" i="5" s="1"/>
  <c r="AD227" i="9"/>
  <c r="E227" i="5" s="1"/>
  <c r="F227" i="5"/>
  <c r="F226" i="5"/>
  <c r="AD226" i="9"/>
  <c r="E226" i="5" s="1"/>
  <c r="AG136" i="9"/>
  <c r="I136" i="5" s="1"/>
  <c r="J136" i="5"/>
  <c r="AG183" i="9"/>
  <c r="I183" i="5" s="1"/>
  <c r="J183" i="5"/>
  <c r="F194" i="5"/>
  <c r="AD194" i="9"/>
  <c r="E194" i="5" s="1"/>
  <c r="F190" i="5"/>
  <c r="AD190" i="9"/>
  <c r="E190" i="5" s="1"/>
  <c r="H186" i="5"/>
  <c r="AE186" i="9"/>
  <c r="G186" i="5" s="1"/>
  <c r="J171" i="5"/>
  <c r="AG171" i="9"/>
  <c r="I171" i="5" s="1"/>
  <c r="AE159" i="9"/>
  <c r="G159" i="5" s="1"/>
  <c r="H159" i="5"/>
  <c r="AG163" i="9"/>
  <c r="I163" i="5" s="1"/>
  <c r="J163" i="5"/>
  <c r="F35" i="5"/>
  <c r="AD35" i="9"/>
  <c r="E35" i="5" s="1"/>
  <c r="AG15" i="9"/>
  <c r="I15" i="5" s="1"/>
  <c r="J15" i="5"/>
  <c r="J26" i="5"/>
  <c r="AG26" i="9"/>
  <c r="I26" i="5" s="1"/>
  <c r="J9" i="5"/>
  <c r="AG9" i="9"/>
  <c r="I9" i="5" s="1"/>
  <c r="AD252" i="9"/>
  <c r="E252" i="5" s="1"/>
  <c r="F252" i="5"/>
  <c r="J139" i="5"/>
  <c r="AG139" i="9"/>
  <c r="I139" i="5" s="1"/>
  <c r="J126" i="5"/>
  <c r="AG126" i="9"/>
  <c r="I126" i="5" s="1"/>
  <c r="AG62" i="9"/>
  <c r="I62" i="5" s="1"/>
  <c r="J62" i="5"/>
  <c r="AM90" i="9"/>
  <c r="K90" i="5" s="1"/>
  <c r="L90" i="5"/>
  <c r="L28" i="5"/>
  <c r="AM28" i="9"/>
  <c r="K28" i="5" s="1"/>
  <c r="F137" i="5"/>
  <c r="AD137" i="9"/>
  <c r="E137" i="5" s="1"/>
  <c r="F224" i="5"/>
  <c r="AD224" i="9"/>
  <c r="E224" i="5" s="1"/>
  <c r="J133" i="5"/>
  <c r="AG133" i="9"/>
  <c r="I133" i="5" s="1"/>
  <c r="AG17" i="9"/>
  <c r="I17" i="5" s="1"/>
  <c r="J17" i="5"/>
  <c r="J182" i="5"/>
  <c r="AG182" i="9"/>
  <c r="I182" i="5" s="1"/>
  <c r="J217" i="5"/>
  <c r="AG217" i="9"/>
  <c r="I217" i="5" s="1"/>
  <c r="H162" i="5"/>
  <c r="AE162" i="9"/>
  <c r="G162" i="5" s="1"/>
  <c r="J191" i="5"/>
  <c r="AG191" i="9"/>
  <c r="I191" i="5" s="1"/>
  <c r="H102" i="5"/>
  <c r="AE102" i="9"/>
  <c r="G102" i="5" s="1"/>
  <c r="F122" i="5"/>
  <c r="AD122" i="9"/>
  <c r="E122" i="5" s="1"/>
  <c r="J21" i="5"/>
  <c r="AG21" i="9"/>
  <c r="I21" i="5" s="1"/>
  <c r="L203" i="5"/>
  <c r="AM203" i="9"/>
  <c r="K203" i="5" s="1"/>
  <c r="AG33" i="9"/>
  <c r="I33" i="5" s="1"/>
  <c r="J33" i="5"/>
  <c r="H248" i="5"/>
  <c r="AE248" i="9"/>
  <c r="G248" i="5" s="1"/>
  <c r="F76" i="5"/>
  <c r="AD76" i="9"/>
  <c r="E76" i="5" s="1"/>
  <c r="F220" i="5"/>
  <c r="AD220" i="9"/>
  <c r="E220" i="5" s="1"/>
  <c r="F93" i="5"/>
  <c r="AD93" i="9"/>
  <c r="E93" i="5" s="1"/>
  <c r="J222" i="5"/>
  <c r="AG222" i="9"/>
  <c r="AM172" i="9"/>
  <c r="K172" i="5" s="1"/>
  <c r="L172" i="5"/>
  <c r="J249" i="5"/>
  <c r="AG249" i="9"/>
  <c r="I249" i="5" s="1"/>
  <c r="F32" i="5"/>
  <c r="AD32" i="9"/>
  <c r="E32" i="5" s="1"/>
  <c r="J10" i="5"/>
  <c r="AG10" i="9"/>
  <c r="I10" i="5" s="1"/>
  <c r="J85" i="5"/>
  <c r="AG85" i="9"/>
  <c r="I85" i="5" s="1"/>
  <c r="AG187" i="9"/>
  <c r="I187" i="5" s="1"/>
  <c r="J187" i="5"/>
  <c r="L147" i="5"/>
  <c r="AM147" i="9"/>
  <c r="K147" i="5" s="1"/>
  <c r="I7" i="8"/>
  <c r="L185" i="5"/>
  <c r="AM185" i="9"/>
  <c r="J143" i="5"/>
  <c r="AG143" i="9"/>
  <c r="I143" i="5" s="1"/>
  <c r="F112" i="5"/>
  <c r="AD112" i="9"/>
  <c r="E112" i="5" s="1"/>
  <c r="J113" i="5"/>
  <c r="AG113" i="9"/>
  <c r="I113" i="5" s="1"/>
  <c r="H201" i="5"/>
  <c r="AE201" i="9"/>
  <c r="G201" i="5" s="1"/>
  <c r="F195" i="5"/>
  <c r="AD195" i="9"/>
  <c r="E195" i="5" s="1"/>
  <c r="L235" i="5"/>
  <c r="AM235" i="9"/>
  <c r="K235" i="5" s="1"/>
  <c r="J89" i="5"/>
  <c r="AG89" i="9"/>
  <c r="I89" i="5" s="1"/>
  <c r="F189" i="5"/>
  <c r="AD189" i="9"/>
  <c r="E189" i="5" s="1"/>
  <c r="L214" i="5"/>
  <c r="AM214" i="9"/>
  <c r="K214" i="5" s="1"/>
  <c r="F22" i="5"/>
  <c r="AD22" i="9"/>
  <c r="E22" i="5" s="1"/>
  <c r="J154" i="5"/>
  <c r="AG154" i="9"/>
  <c r="I154" i="5" s="1"/>
  <c r="H24" i="5"/>
  <c r="AE24" i="9"/>
  <c r="G24" i="5" s="1"/>
  <c r="AD123" i="9"/>
  <c r="E123" i="5" s="1"/>
  <c r="F123" i="5"/>
  <c r="J149" i="5"/>
  <c r="AG149" i="9"/>
  <c r="I149" i="5" s="1"/>
  <c r="AM130" i="9"/>
  <c r="K130" i="5" s="1"/>
  <c r="L130" i="5"/>
  <c r="AM25" i="9"/>
  <c r="K25" i="5" s="1"/>
  <c r="L25" i="5"/>
  <c r="L78" i="5"/>
  <c r="AM78" i="9"/>
  <c r="K78" i="5" s="1"/>
  <c r="AG231" i="9"/>
  <c r="I231" i="5" s="1"/>
  <c r="J231" i="5"/>
  <c r="AM44" i="9"/>
  <c r="K44" i="5" s="1"/>
  <c r="L44" i="5"/>
  <c r="H141" i="5"/>
  <c r="AE141" i="9"/>
  <c r="G141" i="5" s="1"/>
  <c r="J207" i="5"/>
  <c r="AG207" i="9"/>
  <c r="I207" i="5" s="1"/>
  <c r="L84" i="5"/>
  <c r="AM84" i="9"/>
  <c r="K84" i="5" s="1"/>
  <c r="J193" i="5"/>
  <c r="AG193" i="9"/>
  <c r="I193" i="5" s="1"/>
  <c r="H146" i="5"/>
  <c r="AE146" i="9"/>
  <c r="G146" i="5" s="1"/>
  <c r="H60" i="5"/>
  <c r="AE60" i="9"/>
  <c r="G60" i="5" s="1"/>
  <c r="H247" i="5"/>
  <c r="AE247" i="9"/>
  <c r="G247" i="5" s="1"/>
  <c r="AG104" i="9"/>
  <c r="I104" i="5" s="1"/>
  <c r="J104" i="5"/>
  <c r="F236" i="5"/>
  <c r="AD236" i="9"/>
  <c r="E236" i="5" s="1"/>
  <c r="F14" i="5"/>
  <c r="AD14" i="9"/>
  <c r="E14" i="5" s="1"/>
  <c r="J87" i="5"/>
  <c r="AG87" i="9"/>
  <c r="I87" i="5" s="1"/>
  <c r="J106" i="5"/>
  <c r="AG106" i="9"/>
  <c r="I106" i="5" s="1"/>
  <c r="L251" i="5"/>
  <c r="AM251" i="9"/>
  <c r="K251" i="5" s="1"/>
  <c r="J197" i="5"/>
  <c r="AG197" i="9"/>
  <c r="I197" i="5" s="1"/>
  <c r="J114" i="5"/>
  <c r="AG114" i="9"/>
  <c r="I114" i="5" s="1"/>
  <c r="AG67" i="9"/>
  <c r="I67" i="5" s="1"/>
  <c r="J67" i="5"/>
  <c r="H175" i="5"/>
  <c r="AE175" i="9"/>
  <c r="G175" i="5" s="1"/>
  <c r="H12" i="5"/>
  <c r="AE12" i="9"/>
  <c r="G12" i="5" s="1"/>
  <c r="F37" i="5"/>
  <c r="AD37" i="9"/>
  <c r="E37" i="5" s="1"/>
  <c r="AG188" i="9"/>
  <c r="I188" i="5" s="1"/>
  <c r="J188" i="5"/>
  <c r="F29" i="5"/>
  <c r="AD29" i="9"/>
  <c r="E29" i="5" s="1"/>
  <c r="H213" i="5"/>
  <c r="AE213" i="9"/>
  <c r="G213" i="5" s="1"/>
  <c r="J200" i="5"/>
  <c r="AG200" i="9"/>
  <c r="I200" i="5" s="1"/>
  <c r="AE52" i="9"/>
  <c r="G52" i="5" s="1"/>
  <c r="H52" i="5"/>
  <c r="H183" i="5"/>
  <c r="AE183" i="9"/>
  <c r="G183" i="5" s="1"/>
  <c r="AG158" i="9"/>
  <c r="I158" i="5" s="1"/>
  <c r="J158" i="5"/>
  <c r="H239" i="5"/>
  <c r="AE239" i="9"/>
  <c r="G239" i="5" s="1"/>
  <c r="J202" i="5"/>
  <c r="AG202" i="9"/>
  <c r="I202" i="5" s="1"/>
  <c r="J142" i="5"/>
  <c r="AG142" i="9"/>
  <c r="I142" i="5" s="1"/>
  <c r="H50" i="5"/>
  <c r="AE50" i="9"/>
  <c r="G50" i="5" s="1"/>
  <c r="J91" i="5"/>
  <c r="AG91" i="9"/>
  <c r="I91" i="5" s="1"/>
  <c r="L80" i="5"/>
  <c r="AM80" i="9"/>
  <c r="K80" i="5" s="1"/>
  <c r="AE211" i="9"/>
  <c r="G211" i="5" s="1"/>
  <c r="H211" i="5"/>
  <c r="J216" i="5"/>
  <c r="AG216" i="9"/>
  <c r="I216" i="5" s="1"/>
  <c r="H212" i="5"/>
  <c r="AE212" i="9"/>
  <c r="G212" i="5" s="1"/>
  <c r="J152" i="5"/>
  <c r="AG152" i="9"/>
  <c r="I152" i="5" s="1"/>
  <c r="F83" i="5"/>
  <c r="AD83" i="9"/>
  <c r="E83" i="5" s="1"/>
  <c r="F79" i="5"/>
  <c r="AD79" i="9"/>
  <c r="E79" i="5" s="1"/>
  <c r="AM232" i="9"/>
  <c r="K232" i="5" s="1"/>
  <c r="L232" i="5"/>
  <c r="F225" i="5"/>
  <c r="AD225" i="9"/>
  <c r="E225" i="5" s="1"/>
  <c r="H224" i="5"/>
  <c r="AE224" i="9"/>
  <c r="G224" i="5" s="1"/>
  <c r="L133" i="5"/>
  <c r="AM133" i="9"/>
  <c r="K133" i="5" s="1"/>
  <c r="L17" i="5"/>
  <c r="AM17" i="9"/>
  <c r="K17" i="5" s="1"/>
  <c r="J81" i="5"/>
  <c r="AG81" i="9"/>
  <c r="I81" i="5" s="1"/>
  <c r="H217" i="5"/>
  <c r="AE217" i="9"/>
  <c r="G217" i="5" s="1"/>
  <c r="J162" i="5"/>
  <c r="AG162" i="9"/>
  <c r="I162" i="5" s="1"/>
  <c r="AM191" i="9"/>
  <c r="K191" i="5" s="1"/>
  <c r="L191" i="5"/>
  <c r="F102" i="5"/>
  <c r="AD102" i="9"/>
  <c r="E102" i="5" s="1"/>
  <c r="J168" i="5"/>
  <c r="AG168" i="9"/>
  <c r="I168" i="5" s="1"/>
  <c r="J177" i="5"/>
  <c r="AG177" i="9"/>
  <c r="I177" i="5" s="1"/>
  <c r="H206" i="5"/>
  <c r="AE206" i="9"/>
  <c r="G206" i="5" s="1"/>
  <c r="L248" i="5"/>
  <c r="AM248" i="9"/>
  <c r="K248" i="5" s="1"/>
  <c r="F174" i="5"/>
  <c r="AD174" i="9"/>
  <c r="E174" i="5" s="1"/>
  <c r="H235" i="5"/>
  <c r="AE235" i="9"/>
  <c r="G235" i="5" s="1"/>
  <c r="J95" i="5"/>
  <c r="AG95" i="9"/>
  <c r="I95" i="5" s="1"/>
  <c r="L89" i="5"/>
  <c r="AM89" i="9"/>
  <c r="K89" i="5" s="1"/>
  <c r="AM189" i="9"/>
  <c r="K189" i="5" s="1"/>
  <c r="L189" i="5"/>
  <c r="AM45" i="9"/>
  <c r="K45" i="5" s="1"/>
  <c r="L45" i="5"/>
  <c r="J74" i="5"/>
  <c r="AG74" i="9"/>
  <c r="I74" i="5" s="1"/>
  <c r="F214" i="5"/>
  <c r="AD214" i="9"/>
  <c r="E214" i="5" s="1"/>
  <c r="AM242" i="9"/>
  <c r="K242" i="5" s="1"/>
  <c r="L242" i="5"/>
  <c r="H254" i="5"/>
  <c r="AE254" i="9"/>
  <c r="G254" i="5" s="1"/>
  <c r="J94" i="5"/>
  <c r="AG94" i="9"/>
  <c r="I94" i="5" s="1"/>
  <c r="AM93" i="9"/>
  <c r="K93" i="5" s="1"/>
  <c r="L93" i="5"/>
  <c r="J229" i="5"/>
  <c r="AG229" i="9"/>
  <c r="I229" i="5" s="1"/>
  <c r="J215" i="5"/>
  <c r="AG215" i="9"/>
  <c r="I215" i="5" s="1"/>
  <c r="H11" i="5"/>
  <c r="AE11" i="9"/>
  <c r="G11" i="5" s="1"/>
  <c r="AG123" i="9"/>
  <c r="I123" i="5" s="1"/>
  <c r="J123" i="5"/>
  <c r="L253" i="5"/>
  <c r="AM253" i="9"/>
  <c r="K253" i="5" s="1"/>
  <c r="F179" i="5"/>
  <c r="AD179" i="9"/>
  <c r="E179" i="5" s="1"/>
  <c r="AE157" i="9"/>
  <c r="G157" i="5" s="1"/>
  <c r="H157" i="5"/>
  <c r="H103" i="5"/>
  <c r="AE103" i="9"/>
  <c r="G103" i="5" s="1"/>
  <c r="J172" i="5"/>
  <c r="AG172" i="9"/>
  <c r="I172" i="5" s="1"/>
  <c r="F49" i="5"/>
  <c r="AD49" i="9"/>
  <c r="E49" i="5" s="1"/>
  <c r="H19" i="5"/>
  <c r="AE19" i="9"/>
  <c r="G19" i="5" s="1"/>
  <c r="F249" i="5"/>
  <c r="AD249" i="9"/>
  <c r="E249" i="5" s="1"/>
  <c r="H110" i="5"/>
  <c r="AE110" i="9"/>
  <c r="G110" i="5" s="1"/>
  <c r="H57" i="5"/>
  <c r="AE57" i="9"/>
  <c r="G57" i="5" s="1"/>
  <c r="AM32" i="9"/>
  <c r="K32" i="5" s="1"/>
  <c r="L32" i="5"/>
  <c r="H42" i="5"/>
  <c r="AE42" i="9"/>
  <c r="G42" i="5" s="1"/>
  <c r="L40" i="5"/>
  <c r="AM40" i="9"/>
  <c r="K40" i="5" s="1"/>
  <c r="F10" i="5"/>
  <c r="AD10" i="9"/>
  <c r="E10" i="5" s="1"/>
  <c r="H166" i="5"/>
  <c r="AE166" i="9"/>
  <c r="G166" i="5" s="1"/>
  <c r="AE153" i="9"/>
  <c r="G153" i="5" s="1"/>
  <c r="H153" i="5"/>
  <c r="J31" i="5"/>
  <c r="AG31" i="9"/>
  <c r="I31" i="5" s="1"/>
  <c r="H85" i="5"/>
  <c r="AE85" i="9"/>
  <c r="G85" i="5" s="1"/>
  <c r="AM167" i="9"/>
  <c r="L167" i="5"/>
  <c r="F69" i="5"/>
  <c r="AD69" i="9"/>
  <c r="E69" i="5" s="1"/>
  <c r="L68" i="5"/>
  <c r="AM68" i="9"/>
  <c r="K68" i="5" s="1"/>
  <c r="H209" i="5"/>
  <c r="AE209" i="9"/>
  <c r="G209" i="5" s="1"/>
  <c r="H187" i="5"/>
  <c r="AE187" i="9"/>
  <c r="G187" i="5" s="1"/>
  <c r="J70" i="5"/>
  <c r="AG70" i="9"/>
  <c r="I70" i="5" s="1"/>
  <c r="F124" i="5"/>
  <c r="AD124" i="9"/>
  <c r="E124" i="5" s="1"/>
  <c r="H221" i="5"/>
  <c r="AE221" i="9"/>
  <c r="F192" i="5"/>
  <c r="AD192" i="9"/>
  <c r="E192" i="5" s="1"/>
  <c r="AM104" i="9"/>
  <c r="K104" i="5" s="1"/>
  <c r="L104" i="5"/>
  <c r="F121" i="5"/>
  <c r="AD121" i="9"/>
  <c r="E121" i="5" s="1"/>
  <c r="L236" i="5"/>
  <c r="AM236" i="9"/>
  <c r="K236" i="5" s="1"/>
  <c r="L14" i="5"/>
  <c r="AM14" i="9"/>
  <c r="K14" i="5" s="1"/>
  <c r="F87" i="5"/>
  <c r="AD87" i="9"/>
  <c r="E87" i="5" s="1"/>
  <c r="F109" i="5"/>
  <c r="AD109" i="9"/>
  <c r="E109" i="5" s="1"/>
  <c r="F106" i="5"/>
  <c r="AD106" i="9"/>
  <c r="E106" i="5" s="1"/>
  <c r="AM41" i="9"/>
  <c r="K41" i="5" s="1"/>
  <c r="L41" i="5"/>
  <c r="AE30" i="9"/>
  <c r="G30" i="5" s="1"/>
  <c r="H30" i="5"/>
  <c r="J160" i="5"/>
  <c r="AG160" i="9"/>
  <c r="I160" i="5" s="1"/>
  <c r="H145" i="5"/>
  <c r="AE145" i="9"/>
  <c r="G145" i="5" s="1"/>
  <c r="J98" i="5"/>
  <c r="AG98" i="9"/>
  <c r="I98" i="5" s="1"/>
  <c r="AG112" i="9"/>
  <c r="I112" i="5" s="1"/>
  <c r="J112" i="5"/>
  <c r="H96" i="5"/>
  <c r="AE96" i="9"/>
  <c r="G96" i="5" s="1"/>
  <c r="AM97" i="9"/>
  <c r="K97" i="5" s="1"/>
  <c r="L97" i="5"/>
  <c r="F67" i="5"/>
  <c r="AD67" i="9"/>
  <c r="E67" i="5" s="1"/>
  <c r="J59" i="5"/>
  <c r="AG59" i="9"/>
  <c r="I59" i="5" s="1"/>
  <c r="L175" i="5"/>
  <c r="AM175" i="9"/>
  <c r="K175" i="5" s="1"/>
  <c r="J88" i="5"/>
  <c r="AG88" i="9"/>
  <c r="I88" i="5" s="1"/>
  <c r="H86" i="5"/>
  <c r="AE86" i="9"/>
  <c r="G86" i="5" s="1"/>
  <c r="L51" i="5"/>
  <c r="AM51" i="9"/>
  <c r="K51" i="5" s="1"/>
  <c r="J140" i="5"/>
  <c r="AG140" i="9"/>
  <c r="I140" i="5" s="1"/>
  <c r="H165" i="5"/>
  <c r="AE165" i="9"/>
  <c r="G165" i="5" s="1"/>
  <c r="H134" i="5"/>
  <c r="AE134" i="9"/>
  <c r="G134" i="5" s="1"/>
  <c r="F237" i="5"/>
  <c r="AD237" i="9"/>
  <c r="E237" i="5" s="1"/>
  <c r="F238" i="5"/>
  <c r="AD238" i="9"/>
  <c r="E238" i="5" s="1"/>
  <c r="J107" i="5"/>
  <c r="AG107" i="9"/>
  <c r="I107" i="5" s="1"/>
  <c r="AG75" i="9"/>
  <c r="I75" i="5" s="1"/>
  <c r="J75" i="5"/>
  <c r="F243" i="5"/>
  <c r="AD243" i="9"/>
  <c r="E243" i="5" s="1"/>
  <c r="F210" i="5"/>
  <c r="AD210" i="9"/>
  <c r="E210" i="5" s="1"/>
  <c r="AE198" i="9"/>
  <c r="G198" i="5" s="1"/>
  <c r="H198" i="5"/>
  <c r="L29" i="5"/>
  <c r="AM29" i="9"/>
  <c r="K29" i="5" s="1"/>
  <c r="AM178" i="9"/>
  <c r="K178" i="5" s="1"/>
  <c r="L178" i="5"/>
  <c r="F213" i="5"/>
  <c r="AD213" i="9"/>
  <c r="E213" i="5" s="1"/>
  <c r="H63" i="5"/>
  <c r="AE63" i="9"/>
  <c r="G63" i="5" s="1"/>
  <c r="L92" i="5"/>
  <c r="AM92" i="9"/>
  <c r="K92" i="5" s="1"/>
  <c r="J119" i="5"/>
  <c r="AG119" i="9"/>
  <c r="I119" i="5" s="1"/>
  <c r="H227" i="5"/>
  <c r="AE227" i="9"/>
  <c r="G227" i="5" s="1"/>
  <c r="J226" i="5"/>
  <c r="AG226" i="9"/>
  <c r="I226" i="5" s="1"/>
  <c r="AM136" i="9"/>
  <c r="K136" i="5" s="1"/>
  <c r="L136" i="5"/>
  <c r="F58" i="5"/>
  <c r="AD58" i="9"/>
  <c r="E58" i="5" s="1"/>
  <c r="F208" i="5"/>
  <c r="AD208" i="9"/>
  <c r="E208" i="5" s="1"/>
  <c r="AM190" i="9"/>
  <c r="K190" i="5" s="1"/>
  <c r="L190" i="5"/>
  <c r="J186" i="5"/>
  <c r="AG186" i="9"/>
  <c r="I186" i="5" s="1"/>
  <c r="F171" i="5"/>
  <c r="AD171" i="9"/>
  <c r="E171" i="5" s="1"/>
  <c r="F159" i="5"/>
  <c r="AD159" i="9"/>
  <c r="E159" i="5" s="1"/>
  <c r="H163" i="5"/>
  <c r="AE163" i="9"/>
  <c r="G163" i="5" s="1"/>
  <c r="J35" i="5"/>
  <c r="AG35" i="9"/>
  <c r="I35" i="5" s="1"/>
  <c r="F15" i="5"/>
  <c r="AD15" i="9"/>
  <c r="E15" i="5" s="1"/>
  <c r="H26" i="5"/>
  <c r="AE26" i="9"/>
  <c r="G26" i="5" s="1"/>
  <c r="F9" i="5"/>
  <c r="AD9" i="9"/>
  <c r="E9" i="5" s="1"/>
  <c r="AM252" i="9"/>
  <c r="K252" i="5" s="1"/>
  <c r="L252" i="5"/>
  <c r="H139" i="5"/>
  <c r="AE139" i="9"/>
  <c r="G139" i="5" s="1"/>
  <c r="L126" i="5"/>
  <c r="AM126" i="9"/>
  <c r="K126" i="5" s="1"/>
  <c r="H62" i="5"/>
  <c r="AE62" i="9"/>
  <c r="G62" i="5" s="1"/>
  <c r="F90" i="5"/>
  <c r="AD90" i="9"/>
  <c r="E90" i="5" s="1"/>
  <c r="J28" i="5"/>
  <c r="AG28" i="9"/>
  <c r="I28" i="5" s="1"/>
  <c r="AG137" i="9"/>
  <c r="I137" i="5" s="1"/>
  <c r="J137" i="5"/>
  <c r="L224" i="5"/>
  <c r="AM224" i="9"/>
  <c r="K224" i="5" s="1"/>
  <c r="F133" i="5"/>
  <c r="AD133" i="9"/>
  <c r="E133" i="5" s="1"/>
  <c r="F155" i="5"/>
  <c r="AD155" i="9"/>
  <c r="E155" i="5" s="1"/>
  <c r="AD182" i="9"/>
  <c r="E182" i="5" s="1"/>
  <c r="F182" i="5"/>
  <c r="J72" i="5"/>
  <c r="AG72" i="9"/>
  <c r="I72" i="5" s="1"/>
  <c r="AM34" i="9"/>
  <c r="K34" i="5" s="1"/>
  <c r="L34" i="5"/>
  <c r="L113" i="5"/>
  <c r="AM113" i="9"/>
  <c r="K113" i="5" s="1"/>
  <c r="F233" i="5"/>
  <c r="AD233" i="9"/>
  <c r="E233" i="5" s="1"/>
  <c r="H122" i="5"/>
  <c r="AE122" i="9"/>
  <c r="G122" i="5" s="1"/>
  <c r="F21" i="5"/>
  <c r="AD21" i="9"/>
  <c r="E21" i="5" s="1"/>
  <c r="AD203" i="9"/>
  <c r="E203" i="5" s="1"/>
  <c r="F203" i="5"/>
  <c r="F33" i="5"/>
  <c r="AD33" i="9"/>
  <c r="E33" i="5" s="1"/>
  <c r="G6" i="8" l="1"/>
  <c r="I6" i="8"/>
  <c r="C6" i="8"/>
  <c r="E7" i="8"/>
  <c r="J54" i="5"/>
  <c r="AD54" i="9"/>
  <c r="E54" i="5" s="1"/>
  <c r="AM54" i="9"/>
  <c r="K54" i="5" s="1"/>
  <c r="AE55" i="9"/>
  <c r="G55" i="5" s="1"/>
  <c r="H54" i="5"/>
  <c r="L55" i="5"/>
  <c r="J55" i="5"/>
  <c r="AD55" i="9"/>
  <c r="E55" i="5" s="1"/>
  <c r="G40" i="5"/>
  <c r="G39" i="5"/>
  <c r="E40" i="5"/>
  <c r="E39" i="5"/>
  <c r="I39" i="5"/>
  <c r="J254" i="5"/>
  <c r="F254" i="5"/>
  <c r="AM254" i="9"/>
  <c r="K254" i="5" s="1"/>
  <c r="D20" i="14"/>
  <c r="D25" i="14" s="1"/>
  <c r="D33" i="14" s="1"/>
  <c r="K205" i="5"/>
  <c r="H8" i="8"/>
  <c r="G221" i="5"/>
  <c r="D8" i="8"/>
  <c r="I222" i="5"/>
  <c r="F9" i="8"/>
  <c r="E221" i="5"/>
  <c r="B8" i="8"/>
  <c r="I221" i="5"/>
  <c r="F8" i="8"/>
  <c r="G222" i="5"/>
  <c r="D9" i="8"/>
  <c r="E222" i="5"/>
  <c r="B9" i="8"/>
  <c r="C257" i="10"/>
  <c r="D257" i="10" s="1"/>
  <c r="C261" i="10"/>
  <c r="D261" i="10" s="1"/>
  <c r="C271" i="10"/>
  <c r="D271" i="10" s="1"/>
  <c r="C266" i="10"/>
  <c r="D266" i="10" s="1"/>
  <c r="C270" i="10"/>
  <c r="D270" i="10" s="1"/>
  <c r="C267" i="10"/>
  <c r="D267" i="10" s="1"/>
  <c r="C268" i="10"/>
  <c r="D268" i="10" s="1"/>
  <c r="C259" i="10"/>
  <c r="D259" i="10" s="1"/>
  <c r="C263" i="10"/>
  <c r="D263" i="10" s="1"/>
  <c r="C264" i="10"/>
  <c r="D264" i="10" s="1"/>
  <c r="C269" i="10"/>
  <c r="D269" i="10" s="1"/>
  <c r="C258" i="10"/>
  <c r="D258" i="10" s="1"/>
  <c r="C260" i="10"/>
  <c r="D260" i="10" s="1"/>
  <c r="C265" i="10"/>
  <c r="D265" i="10" s="1"/>
  <c r="C262" i="10"/>
  <c r="D262" i="10" s="1"/>
  <c r="G38" i="5"/>
  <c r="D7" i="8"/>
  <c r="E38" i="5"/>
  <c r="B7" i="8"/>
  <c r="I38" i="5"/>
  <c r="F7" i="8"/>
  <c r="K167" i="5"/>
  <c r="G167" i="5"/>
  <c r="D6" i="8"/>
  <c r="I167" i="5"/>
  <c r="F6" i="8"/>
  <c r="E167" i="5"/>
  <c r="B6" i="8"/>
  <c r="K185" i="5"/>
  <c r="H7" i="8" l="1"/>
  <c r="H6" i="8"/>
  <c r="B2" i="8"/>
  <c r="G20" i="14"/>
  <c r="D21" i="14"/>
  <c r="D32" i="14"/>
  <c r="D34" i="14"/>
  <c r="G21" i="14" l="1"/>
  <c r="G25" i="14"/>
  <c r="G33" i="14" l="1"/>
  <c r="E28" i="14"/>
  <c r="E33" i="14" l="1"/>
  <c r="G34" i="14"/>
  <c r="E34" i="14" s="1"/>
  <c r="G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tc={E2B4C7AA-0613-4278-92E5-AF6CB8926D2A}</author>
  </authors>
  <commentList>
    <comment ref="K198" authorId="0" shapeId="0" xr:uid="{E2B4C7AA-0613-4278-92E5-AF6CB8926D2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cooling at site is not an issue, compared against the load for RDGCD1 &amp; CD2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tc={B4E8C4E2-817B-441E-BFA9-E41B421E6DED}</author>
    <author>tc={C13ADC13-2D05-46D6-AE18-2433E7F43237}</author>
    <author>tc={3C230850-4178-48C8-8436-142F456B8FC7}</author>
    <author>tc={F8109359-47AC-403E-AA6E-221E01441066}</author>
    <author>tc={B50293A4-B35C-4D1D-B69C-75BE815FA6F5}</author>
    <author>tc={4B93C499-6A09-40F4-BF2E-413B300894D7}</author>
    <author>tc={4BB3C74A-4259-411D-BCCC-A1891B45D543}</author>
    <author>tc={FCFB10B3-7A17-42D4-8580-A5FE813F5514}</author>
    <author>tc={E9489508-5701-456A-97D9-662D462EABD8}</author>
    <author>tc={322D4069-AA02-42AB-B193-3F9C6B4B4E9C}</author>
    <author>tc={866D5FAD-2F78-439B-A957-692556D44432}</author>
    <author>tc={DE518FBD-AFA3-47F9-B250-89BE63A2DEDB}</author>
    <author>tc={A3B9B200-EF4E-4DA9-BFE7-1A921E1FBC65}</author>
    <author>tc={464B4156-14C7-48BC-B356-F04F700678DA}</author>
    <author>tc={3EA97E3A-4762-488E-A0CF-D220BF9BF864}</author>
    <author>tc={50F6CC03-DF6E-4315-A698-C119F1CADA9C}</author>
    <author>tc={2913C62D-9AAC-44DD-A7AB-6211914F0F70}</author>
    <author>tc={EDACE473-F999-42A2-8269-BA47EC6A6AF8}</author>
    <author>tc={00FA7D05-CAD0-47E4-9B77-50DD6647E97F}</author>
    <author>tc={EEF0BFB8-7B14-4589-83BB-A0617D8EFBA4}</author>
    <author>tc={90919ECA-214A-4C29-80CE-CCD362EAA6BD}</author>
    <author>tc={2C081B2C-5BED-4423-A2FC-A2CF3D574AAC}</author>
    <author>tc={9038469C-86C9-4E6A-B5A3-7BF6F52CF190}</author>
    <author>tc={6941C7EF-0E0A-4A32-8EAB-0867E698D03E}</author>
    <author>tc={AB4DCB4C-416A-4A2A-85AA-FB7D89FDD685}</author>
    <author>tc={BF2F969B-BB12-4D61-8B5B-6DC8A4FF7523}</author>
    <author>tc={4762A758-8996-4619-9F64-8A74F8D6F2E8}</author>
    <author>tc={0A6C3A3E-5EF8-46DB-ACCF-1608F88C89B9}</author>
    <author>tc={12816F3D-3C98-4422-B93B-433479DEDB89}</author>
    <author>tc={D8809937-F552-4F57-A674-AC2B1E023AC0}</author>
    <author>tc={1D087420-4A54-4809-9621-721D4808EA2C}</author>
    <author>tc={AAFA640D-FCB0-4630-815D-A070A3FDE96A}</author>
    <author>tc={0B0EE341-11DE-4BC8-88FF-6C75B556D925}</author>
    <author>tc={67573B58-5D5B-4925-A4B1-1DBCACAE27D7}</author>
    <author>tc={783A4278-DB4A-4DE4-B367-2E4563A765AE}</author>
    <author>tc={7F7B528F-D7EC-4692-AF2E-F0314422A461}</author>
    <author>tc={8B5D0E45-74F4-4897-80D1-52D1203BA6AE}</author>
    <author>tc={22EF21B3-830E-425B-A46E-827FAE5D61B2}</author>
    <author>tc={C51829CF-2DB7-4B2F-A75B-F9CEEFBEABDA}</author>
    <author>tc={BC746B48-A3B0-41E6-A65F-BF3D787A4851}</author>
    <author>tc={7D8060D4-C467-4E6C-8132-FEDB9D63C26E}</author>
    <author>tc={734BAB72-CC61-4747-8AC7-DCF361CA4A94}</author>
    <author>tc={1B8DD785-9F62-4677-AC96-32252DA825D2}</author>
    <author>tc={623E1EB1-37EC-4D08-B630-481C6A6010CC}</author>
    <author>tc={CEAB51EB-54C0-45D8-9C84-A96C218CA05E}</author>
    <author>tc={F6979837-93B2-4183-8428-01C2AF9307B9}</author>
    <author>tc={66455130-CC7B-4C55-9A78-759E0DF3B0C0}</author>
    <author>tc={2F800565-B49A-4221-B077-4E9304CDEC65}</author>
    <author>tc={6FAA4268-7179-4F43-8CCE-54CCD570AC88}</author>
    <author>tc={4C25BBF1-ED67-45A1-9768-79FD8FE54D18}</author>
    <author>tc={18396993-B9F6-440A-BADB-001BF249AA3F}</author>
    <author>tc={716D6787-1278-4A36-9CBC-AAC5A33A1135}</author>
    <author>tc={0CCF1512-389B-490E-A65F-3A7BB37077D0}</author>
    <author>tc={6AFD527B-C6C2-4F98-AF53-81DC1F3EFF76}</author>
    <author>tc={46D72187-62A5-4F12-9B64-140282DDB9EB}</author>
    <author>tc={A2F2FFAB-3471-4BC6-9614-421BAC7FB5F8}</author>
    <author>tc={219EFCBE-50E5-4B01-BDD3-86136F18D096}</author>
    <author>tc={3718C281-6CD5-4F6A-805D-301D7878F3F8}</author>
    <author>tc={A3E14736-5716-4778-8FB5-366F925BBCAA}</author>
    <author>tc={ED169C65-B32B-4006-AAAE-32F80ABF303C}</author>
    <author>tc={AAF163C0-28A8-43CE-96FF-B08C04C50F9E}</author>
    <author>tc={0AD3ACBC-D6B8-44E1-858E-6B3F9085D8CC}</author>
    <author>tc={1C680FCD-CFF5-4B59-9491-3CB89440CCA4}</author>
    <author>tc={34CA145A-A04B-4B65-AE50-E53C91E969BE}</author>
    <author>tc={2E62CA02-6F17-4F05-BDA7-382839C5B163}</author>
    <author>tc={00C749D7-58E7-493E-839D-806910D877B6}</author>
    <author>tc={38702FA8-0F84-4EFB-848C-A5CE71AB178D}</author>
    <author>tc={EF4B79AF-569F-48B8-A4F8-DFCD1BC3DFDA}</author>
    <author>tc={4FC8D574-6208-4DD0-92ED-7AA22946BCA1}</author>
    <author>tc={0E04530A-D39A-44E7-8FEC-DF8C28740CA2}</author>
    <author>tc={6D845D93-7317-46D9-ACBD-8F7BDA9E7F44}</author>
    <author>tc={6EFEBB33-3B9B-49DA-8F02-351FB5706FA9}</author>
    <author>tc={22AA85B4-BC5D-4220-9004-D5978E67DDD9}</author>
    <author>tc={F68256EF-317F-4EA4-9D67-CF4F17ED683C}</author>
    <author>tc={3CDE350D-AADF-40E5-A33C-2CBE733FD82B}</author>
    <author>tc={6C73629A-F682-4036-8714-8A14DF3B8070}</author>
    <author>tc={3FB2B93C-D463-4D99-B769-8ECB16F0D6DE}</author>
    <author>tc={9C92A76F-B194-495D-AA2F-CDD07A35E395}</author>
    <author>tc={B6A8439F-99E2-4DAC-B939-2B83A8EA23D2}</author>
    <author>tc={C6C790BE-5A4D-4C52-B197-B8531D3A335D}</author>
    <author>tc={357209B6-6C66-41C7-83AC-681648F882C2}</author>
    <author>tc={27D6CE06-5932-4526-A623-CF70835C03B7}</author>
    <author>tc={15BEA44F-4FB1-4EC2-A073-12324C0E6919}</author>
    <author>tc={2328735B-C0DC-4E5A-A39A-1C51A9CA1903}</author>
    <author>tc={5DE34FEC-9ED0-4660-8D31-416BE6491EF8}</author>
    <author>tc={BA3843D2-8DB5-474A-8A7C-CEFEA860A60A}</author>
    <author>tc={07705D21-F6A2-4CE4-B80D-ADB88F322DD1}</author>
    <author>tc={643BD6BE-2309-4128-87B4-ED79D6DE5129}</author>
    <author>tc={C13D477D-0663-4641-A7F1-723929696CC7}</author>
    <author>tc={1DD6DA1A-ED11-4C31-BB28-D77457AD9E33}</author>
    <author>tc={C3ADAB3A-7D5F-459B-A5BA-82726305D972}</author>
    <author>tc={1828534A-FB48-4B2D-BCB3-3F97F0AA67C4}</author>
    <author>tc={6E7BE9F4-725B-423A-87CD-4FB20962D753}</author>
    <author>tc={B5BEB0A1-8A2A-4C80-B741-1459AE2A52F6}</author>
    <author>tc={07A796CA-0862-4234-B34B-E9ECA44D9E75}</author>
    <author>tc={91C84CA5-BEEC-4C94-A9BD-4232BE012156}</author>
    <author>tc={503A04E3-26B7-4853-ACF8-37E402CF1A6E}</author>
    <author>tc={01FA2568-BE12-483B-972C-D8232BF074A9}</author>
    <author>tc={E1724549-2316-44C1-BA6F-40254D6B6A03}</author>
    <author>tc={78A0231D-6F82-4379-A9F9-7F53DC32404A}</author>
    <author>tc={B1923DE8-1AFB-42A0-8BCB-B8672E8C8E8D}</author>
    <author>tc={1DE26565-D892-4DA5-A617-7EA6D390CDC8}</author>
    <author>tc={3F28F63C-3C46-496C-93F3-F17311DA2CC4}</author>
    <author>tc={C7C28005-3894-432D-83F1-C1D8E671385E}</author>
    <author>tc={5F9B61CE-EAAF-463F-B157-4B3A97797112}</author>
    <author>tc={39C19080-D308-4C50-9A2B-0413514E439F}</author>
    <author>tc={8D18B05B-A0C7-42EF-90B4-EE98A53ED411}</author>
    <author>tc={8C99A49F-8782-4256-BFAD-4627AB00E89F}</author>
    <author>tc={C14FFD09-919E-42A6-8545-320A26B79C30}</author>
    <author>tc={A7521DF4-68B0-4C32-B24B-BBA6F5DF8E95}</author>
    <author>tc={F014E83B-EE0A-496B-A992-EFC0E234A972}</author>
    <author>tc={4656BABB-5C05-462E-BEE1-50BE54E1E275}</author>
    <author>tc={56673078-DFE3-49D8-A9C2-4A00DD2C0BD0}</author>
    <author>tc={1A71BE2A-73CC-4792-880D-5C7B13F2C9E4}</author>
    <author>tc={27FE6CB5-213B-49EC-8BF4-1AC62D799892}</author>
    <author>tc={22A6C7F4-56BB-4BD5-AE21-C67EEFA4B7BC}</author>
    <author>tc={AED84940-5C9C-483A-A066-396E15A17C09}</author>
    <author>tc={9D19F34B-BD70-49EB-BBD0-2B5FFDE0C68D}</author>
    <author>tc={E42D9B39-9B6F-404A-A687-04587FF247F3}</author>
    <author>tc={54175C59-C6DB-43E8-BCFA-2592E06049C9}</author>
    <author>tc={0D67E864-725B-4B02-89B1-7275A51621DA}</author>
    <author>tc={3F298A34-89B4-4768-AECC-2245C2FFFB45}</author>
    <author>tc={138D846F-ABBB-459D-9361-8E4B8DFD5130}</author>
    <author>tc={ACE297BC-5B05-4D6B-8EB4-4AC6BFCC4D28}</author>
    <author>tc={35BCA058-C988-4707-B96B-3C571501E65F}</author>
    <author>tc={258DBC26-043B-42A1-BEC6-BE5575670661}</author>
    <author>tc={6BEE253A-7840-4C23-B4EA-7A303AB27199}</author>
    <author>tc={7722FFD4-11AC-4A11-93CE-AE539F441C36}</author>
    <author>tc={7E1EA305-B226-410E-BEFA-E9952F98C7EE}</author>
    <author>tc={F2C3FE7F-A675-437D-B2FB-0764F5035F3C}</author>
    <author>tc={42C483D2-3EE7-448C-94E5-8F4E0EBE2EAA}</author>
    <author>tc={295825A4-ABD1-4734-989F-45195881DFCE}</author>
    <author>tc={1D98B439-0D21-4026-A2DF-D4A5EC5E3067}</author>
    <author>tc={1E8AC428-D1A0-450F-94B7-22D82A07336B}</author>
    <author>tc={E927540A-3D80-4EDA-A8C0-75239CFC5A50}</author>
    <author>tc={1C71D630-9DAA-4537-A058-6D9D7CFB96C4}</author>
    <author>tc={E3E3B31B-DCC7-4172-AACA-B44E2F5F9E25}</author>
    <author>tc={5F47F3AA-57D9-4081-B9BC-669A2283BCF2}</author>
    <author>tc={597FC811-E160-4FD2-9287-F8CDD1415E14}</author>
    <author>tc={973CAD78-665A-4649-A6B2-EB13CA65E3B2}</author>
    <author>tc={433C9ADD-0041-4FDA-98B6-A91D03802C35}</author>
    <author>tc={AB097A21-402B-4C38-8E47-1AF94F327EF0}</author>
    <author>tc={535B5C85-FEE4-4144-8B2A-F7C46E05A95E}</author>
    <author>tc={675E0EB3-B9CE-4B5B-9DF0-24D89BB22D2B}</author>
    <author>tc={452C9B22-923F-4BE4-8D2F-5525DB9C429E}</author>
    <author>tc={438DA2D3-CCF2-4EFB-9B3C-207707D24B3E}</author>
    <author>tc={68C69125-A608-4FF9-8D7C-BAF7073CB3AE}</author>
    <author>tc={848D8677-CE8C-48ED-9534-451914C19F41}</author>
    <author>tc={23944026-283D-4F63-AFF5-CBC4B0B5B383}</author>
    <author>tc={841AF8BB-FE5C-4E71-8EE3-B5084D650E8E}</author>
    <author>tc={6615A5B0-C9A8-4FB0-A93C-26A481050455}</author>
    <author>tc={FD1CA8BF-6C20-4299-B112-BA887F1BB37E}</author>
    <author>tc={2782F904-60F4-44A2-8F6D-DF85AE56C13B}</author>
    <author>tc={78903D3B-3597-4D6C-838E-BE0636576A75}</author>
    <author>tc={07A595FE-1A3C-40F3-B6E8-08CEA67501E7}</author>
    <author>tc={864A3F0C-CE66-4828-A101-FD0C313A22F3}</author>
    <author>tc={30BCBC7F-E63D-4260-8A77-C491C6DDEF73}</author>
    <author>tc={92F20518-C6FB-4F49-89EC-50A85ED34F26}</author>
    <author>tc={0D9E80B9-C964-415F-B400-8382240C7015}</author>
    <author>tc={96C9906F-33AC-4AEA-AEF0-CA08C2DA0515}</author>
    <author>tc={CF8B47B3-9169-4969-8215-7AE3E95CB53F}</author>
    <author>tc={35BF8656-A402-4A0D-9035-A106D84E4629}</author>
    <author>tc={B9D2DF39-A8AC-42E0-ACB6-F354A1DA10B4}</author>
    <author>tc={B7666EDB-4E87-42B5-A03C-6EF2D2444581}</author>
    <author>tc={AD31683B-07E5-4833-8EAC-85867DAC723A}</author>
    <author>tc={F7979500-469D-4636-87F6-4B151A496335}</author>
    <author>tc={759BE320-FF70-4FCF-83EE-4368F66D4DA3}</author>
    <author>tc={B435FD41-1820-422A-8344-3302D0CF6FF0}</author>
    <author>tc={7FB600CC-3DC6-478E-9646-063721E93385}</author>
    <author>tc={49969A50-1347-4519-98FC-3B9C4C471BF6}</author>
    <author>tc={4DCC6705-B4E3-4600-8568-1AE02D770216}</author>
    <author>tc={3844EAD8-8D70-4637-96D1-3F8D5DC28503}</author>
    <author>tc={2DEFDEA6-A745-4A6A-8456-DB1342885FE4}</author>
    <author>tc={77A1DE33-8375-4D93-91FA-C6B8AE1375A6}</author>
    <author>tc={E4B0744D-061F-4269-94AC-D1C6256C7730}</author>
    <author>tc={4FABE1E5-AAE7-43DF-BA20-588146DEC72A}</author>
    <author>tc={F1423C7C-FCD9-4294-BFEB-7D8E02BFB991}</author>
    <author>tc={588B00FE-0E52-44E2-88FB-FFA43FFCCF30}</author>
    <author>tc={373A0698-9696-4195-9973-6D25DAE4BA51}</author>
    <author>tc={0E45B417-7AAB-433A-835B-5C4DB72933D8}</author>
    <author>tc={CD56A13C-FD94-4CD2-87D2-5578CFFF803D}</author>
    <author>tc={C53CD6C6-B91D-4B8F-A9F1-3E7D588BF493}</author>
    <author>tc={9646EBE3-E720-457E-BAA4-8E67F1C437D9}</author>
    <author>tc={18F4D1AC-AFA9-4FD1-8F83-C63943CFE4BF}</author>
    <author>tc={0F2B1766-1F97-4BDA-AEC2-CE0C7052B785}</author>
    <author>tc={EA040513-6BE5-4217-96A2-C4660F4AE60F}</author>
    <author>tc={4FD97909-64FD-498F-9525-7E62D702366B}</author>
    <author>tc={352DB0C1-2EAF-48A9-AFBE-938EDF9C8897}</author>
    <author>tc={FF07A646-018C-4F20-8190-88B11998D8E5}</author>
    <author>tc={584C801A-6FBA-45CE-87AD-2A8D71BDF9B1}</author>
    <author>tc={5E485C22-40A5-4118-B7B5-1AB685C7A5A5}</author>
    <author>tc={695434EB-6487-4B27-B8DA-842D6C4D1342}</author>
    <author>tc={EC65E2A1-A275-4C10-B603-7F5FFB297226}</author>
    <author>tc={F417CFA6-4151-4A81-B059-6E358C99E5BB}</author>
    <author>tc={3C2C41D1-9203-405B-8803-B2247C2118C0}</author>
    <author>tc={118A5E6A-00F6-452A-B948-332E1CCFC350}</author>
    <author>tc={D0B44343-49D5-409F-8E38-B6ACF162087A}</author>
    <author>tc={179D318A-746F-4573-B3B9-990BC068B4B5}</author>
    <author>tc={34029124-BCFA-4C66-89C5-EE19C1352913}</author>
    <author>tc={3D06987C-F82C-461D-B9F9-2EA54195BFA8}</author>
    <author>tc={D429025A-2297-42AB-8400-8B774875952F}</author>
    <author>tc={1463F565-4FD4-402D-85D5-2EC7E7BC17A9}</author>
    <author>tc={B822A3C3-B991-4133-B407-EF36BC60A798}</author>
    <author>tc={7700C50F-BFBB-46A6-9FDF-36E8F7CC0404}</author>
    <author>tc={3B5DCA00-86B0-4DFE-9402-4AC2807C518A}</author>
    <author>tc={42D6319A-0E1C-4C1F-A905-7FCF0CBA4F71}</author>
    <author>tc={33C74018-FA62-4E44-8DC6-C960CB564F32}</author>
    <author>tc={740C4B41-8504-4D1E-BFA0-6828B512020F}</author>
    <author>tc={58E25DAF-DEE8-42E5-A78D-282646D3BA73}</author>
    <author>tc={D937C33F-3041-4695-AA0C-9A09F4755728}</author>
    <author>tc={63443C90-B22A-4EC0-8D73-F9E1EFE1BE30}</author>
    <author>tc={7A43EC00-AFBB-4E2F-AE96-1DD774BEC621}</author>
    <author>tc={DDA0C0FA-CF3C-4987-9CDA-995E57479CC0}</author>
    <author>tc={792D6D13-EF76-4098-AA88-A4FD54FE5F10}</author>
    <author>tc={FAB19BEE-E97A-4E54-8A5F-81EA39A6F568}</author>
    <author>tc={EC9D3C4B-74A4-43B8-877D-E7FF5750569B}</author>
    <author>tc={820519D8-8840-450F-819F-9339FCFDE16F}</author>
    <author>tc={6DF610CB-866D-41C7-B8C8-C9F5BCFCA317}</author>
    <author>tc={1DBA42F5-BABB-4E92-B51C-34A317C94CA8}</author>
    <author>tc={AC4DAAFE-CB16-41EB-AD83-6879B4ABD8AB}</author>
    <author>tc={91B82212-A151-441B-9881-A0B1961F5B69}</author>
    <author>tc={C73221CF-2EB2-4856-BE0E-CC53C62CEFF6}</author>
    <author>tc={8E521D02-ADC0-4D24-8727-449F1ED106A9}</author>
    <author>tc={0FAAB219-1E32-4ABF-98E3-E49DE16E5C14}</author>
    <author>tc={35E956FA-48D8-4358-8E34-98B5FA88AF25}</author>
    <author>tc={7911CC74-CAAE-4937-912E-C9281F5AF60B}</author>
    <author>tc={756FA753-23CD-4746-B3E2-10DEBEFD0E89}</author>
    <author>tc={F6BE0A40-9282-409C-B172-AC4D18EFAD99}</author>
    <author>tc={0B4CF949-5792-4DBF-9E60-21A57D7C2D7D}</author>
    <author>tc={320CF7C4-D357-4114-9AB9-0CF49ADEDC91}</author>
    <author>tc={024B929C-601A-454D-BDE3-C81CE03F1EEE}</author>
    <author>tc={D7EBAE55-905E-41EB-92D5-0FC99A7217CB}</author>
    <author>tc={5694752F-3F78-431E-8BDE-85FF814714E2}</author>
    <author>tc={D41A921C-CB2E-48D5-97C6-E6592EE4A2F4}</author>
    <author>tc={2AD6C1EE-F498-4F28-9980-783E54A7B021}</author>
    <author>tc={312CC317-34FF-4066-9910-E00D3B0F267A}</author>
    <author>tc={2FE6997F-C3DE-46EF-831E-E668F19AE1C3}</author>
    <author>tc={7A695C9E-E9D4-439F-802B-7337527C2CA2}</author>
    <author>tc={46F0F661-5509-47C0-9465-3C2F95B126F8}</author>
    <author>tc={64464F24-9931-4AF5-A2FE-07FE7AEBDE20}</author>
    <author>tc={0235380F-B14B-4A7A-940A-6418069871DA}</author>
    <author>tc={A3C6AFD1-134A-49A1-A9AA-24E36E2C6E91}</author>
    <author>tc={07D603F3-7145-442F-9DB8-F3FAAB6D2F2E}</author>
    <author>tc={56538DC6-8ED0-4178-9F39-EB9EDB55415C}</author>
    <author>tc={5BEB131F-6B38-430D-8D85-59F5D4EF5FBF}</author>
    <author>tc={047FE20D-275E-49A2-933F-938D41279C15}</author>
    <author>tc={AD36B12E-59F6-4B4E-8FFC-A8F0B42A9BC4}</author>
    <author>tc={51473AB1-E95B-4526-9914-3D8DEDBDBCB9}</author>
    <author>tc={6CDE8285-C462-4230-8892-D9B8E42C749B}</author>
    <author>tc={30645FD8-6203-481F-A18B-989402619994}</author>
    <author>tc={12509181-F116-408B-9623-D3B83DFEB41A}</author>
    <author>tc={9CA6CCFB-28BC-447D-BD6A-824D2015E259}</author>
    <author>tc={0EFFB4B3-7B64-4149-BD65-4414DA5EDEC0}</author>
    <author>tc={D3BA70A4-1E04-4D73-8D98-A2E89BE035DA}</author>
    <author>tc={E66D12DF-16E3-42A9-8243-95C71073B5E0}</author>
    <author>tc={7727DB60-8375-41A0-B032-52C6B2246BCC}</author>
    <author>tc={4DFCD2A9-0605-42B1-BF8A-E71E39B4E62C}</author>
    <author>tc={13FA675A-7E0F-4A17-BE63-093EC3A86618}</author>
    <author>tc={E20022F0-85A2-47FF-8FFF-4E872759FBF6}</author>
    <author>tc={2B9D746C-4AF9-4178-B288-7DAFFE59C797}</author>
    <author>tc={EAC96642-6471-4529-B087-731946B27B4D}</author>
    <author>tc={2F304EBF-8130-4666-A22E-4EF5AC572A51}</author>
    <author>tc={2FCC4FAA-7488-4ECA-AFD5-E42D13EB3E1A}</author>
    <author>tc={A67CE3B6-9E88-4906-806C-CBB03B113871}</author>
    <author>tc={3149B29A-D136-4734-A1DB-649E6B418B4D}</author>
    <author>tc={40AFC5F7-AF74-4E6C-9845-6BCF224AEEE6}</author>
    <author>tc={D347BE6B-F571-49A7-82E5-7EB385E1C322}</author>
    <author>tc={121CE932-DB71-4B8D-9D87-CF8795E09740}</author>
    <author>tc={2E2245A7-D810-4643-81EC-95838D14346A}</author>
    <author>tc={6D908517-FF86-4611-A06A-2C94FB89B879}</author>
    <author>tc={18651EEE-19D0-4489-A6C0-A5F0E1480D5D}</author>
    <author>tc={AC641F5E-4A92-44F6-9008-D3C8D84D317A}</author>
    <author>tc={4B9C97E2-540A-418B-8AE6-1EF249874183}</author>
    <author>tc={2307D775-B2AA-438F-8CFC-6B5E4B08982F}</author>
    <author>tc={BE836365-54BC-45D2-8574-BCD3F0F4C699}</author>
    <author>tc={A6AC6891-3CF0-4E8C-A887-9C259DC9EB9A}</author>
    <author>tc={79BB0193-F48E-460E-90DB-A9C1B7519AD5}</author>
    <author>tc={457F43ED-BDAF-4554-B87A-212B9FB6B8B3}</author>
    <author>tc={0A097110-2E3D-4DCC-8B8E-48315F12975A}</author>
    <author>tc={9A69B2C4-C483-4F7F-8777-92A26DB017ED}</author>
    <author>tc={6B9D0745-A894-4D93-B16E-00F31EEDEB4E}</author>
    <author>tc={F59C7CCF-D919-44B6-9BA5-555EFC579D30}</author>
    <author>tc={3B03B372-6FC1-497E-B71C-CE467AD6DE39}</author>
    <author>tc={C3E6D4C4-93BB-437E-B3B7-397EEB202FF8}</author>
    <author>tc={422E7583-433B-4221-AD4A-341746092130}</author>
    <author>tc={182A5358-D1BE-45FC-A374-A6B128C0537A}</author>
    <author>tc={E39259E6-DA60-4AC9-B01B-629134560BF4}</author>
    <author>tc={F2ED5E60-E58C-4CFD-9D27-D1EACFFB182C}</author>
    <author>tc={0076BA94-FC5C-408C-96C9-9AABAAF68CA5}</author>
    <author>tc={1EAB5447-6C14-4356-80D0-C776A55246B7}</author>
    <author>tc={E41F3D10-0294-44C6-8667-920DB0E316BB}</author>
    <author>tc={3FDE6019-A4B2-42FA-B13A-25F8F9FC8A87}</author>
    <author>tc={6936BBBA-2946-46F7-89AF-27A252984BC0}</author>
    <author>tc={1013A39F-74FB-4BF4-A42B-F04F94F4BA6B}</author>
    <author>tc={B371BEA3-D809-4AC2-8374-19287095534F}</author>
    <author>tc={484FFADE-54D1-4605-B273-EAF49729440C}</author>
    <author>tc={0F226F54-F4A6-46E1-9F65-4284C526287D}</author>
    <author>tc={95D3D00A-CD61-4B77-ADE9-D46591D2B60E}</author>
    <author>tc={C28F0CDE-A519-4253-AE78-A382838B617C}</author>
    <author>tc={6DF28C26-9FEF-4DAC-8495-778B6769A0B8}</author>
    <author>tc={5297140A-306A-4E76-8D3C-06B5F061BA06}</author>
    <author>tc={A770BE8E-7FF8-483C-A8BB-069AC3AB0B57}</author>
    <author>tc={BF2BA99A-C71E-4470-9768-EDC4F847CA5F}</author>
    <author>tc={F4C12B35-4046-4847-81B1-8E2531E1679F}</author>
    <author>tc={8AE3600A-5FB6-44B1-83D6-911DCDD07D10}</author>
    <author>tc={583BFAF3-0C1E-477D-819B-2429C4E25229}</author>
    <author>tc={252922EA-283D-4134-81BE-F83ABA1DF47C}</author>
    <author>tc={EACCE037-0744-459A-8B38-305EAAEE05BC}</author>
    <author>tc={F47FF866-DAB3-4032-B557-C33827152B42}</author>
    <author>tc={3A12A018-9767-484B-BE5E-1463CBF28EC4}</author>
    <author>tc={6B7E69A9-675A-49C8-8B7B-D32EC1CE591A}</author>
    <author>tc={DA813F0C-A1A0-4FBB-89A3-C6332DBE77A8}</author>
    <author>tc={890F15D8-A69B-4378-B072-AE0FC1712FC1}</author>
    <author>tc={7521DA11-DED6-4917-9B4B-FBB42E48A0E9}</author>
    <author>tc={3D2379B6-B9AA-4540-9A47-042883B64CF7}</author>
    <author>tc={C0CE6C97-4F34-4056-9CA9-7CCCD9DF5746}</author>
    <author>tc={DFD3C8F5-5E4C-43C2-838F-251E04361D29}</author>
    <author>tc={403AA01F-7F2B-44B9-87D9-5C1E9829EF74}</author>
    <author>tc={9094F797-B709-4F15-914E-4CEB5E535EBC}</author>
    <author>tc={C19ED06B-3C47-4BDB-848F-B600DAF7523A}</author>
    <author>tc={3BC4137D-C096-4233-ABD6-52FFD82811CA}</author>
    <author>tc={07BAF235-FBDE-4538-9CC8-385995F0BD80}</author>
    <author>tc={C57814D6-E338-42A2-95E4-5DC7575FDB2E}</author>
    <author>tc={5EC7CCC9-797D-49F4-855B-AA05904210A0}</author>
    <author>tc={BC3502CB-48B3-4093-BF35-2974894C942A}</author>
    <author>tc={54F13D00-417B-42AB-9706-B0CBF542A0DC}</author>
    <author>tc={B263CE98-AEC0-4590-8B89-91F9A61C834E}</author>
    <author>tc={ABD4042A-410F-4ABB-8C2F-0BF10C5D9B68}</author>
    <author>tc={D00D10DD-A1A1-4798-B053-2EBA5F23714C}</author>
    <author>tc={4255C8D4-58EF-433F-BD16-105491E73B73}</author>
    <author>tc={ACB0F551-3943-42F1-B6D5-C260226122EB}</author>
    <author>tc={FE344764-C392-4008-88B4-4FED49439600}</author>
    <author>tc={F48E0F16-928E-4F94-B30C-1A7D81825C61}</author>
    <author>tc={45E710FF-B977-4C06-BC16-8010DA96BCFA}</author>
    <author>tc={1320CD95-E0CD-4DE8-8ADE-F0D1D077B697}</author>
    <author>tc={913A52A0-1214-4904-A32C-AC1A9545BE2A}</author>
    <author>tc={EF25CA0F-1BDA-4052-AC6A-6EEF2F707339}</author>
    <author>tc={A592035E-72A3-4FC7-8666-C397C4798F90}</author>
    <author>tc={64B57CBA-68A7-4BEC-B6C5-DF54244443E4}</author>
    <author>tc={54B92F99-AAE3-4F4D-98AC-D8E29708EC2A}</author>
    <author>tc={22D99612-71FE-4752-86BE-FEA969AB8EF6}</author>
    <author>tc={127082A1-2223-4E87-AF06-6310C9CF65FE}</author>
    <author>tc={50B8E2B5-062F-49B2-8DE1-88A68C3FBB2C}</author>
    <author>tc={E03B402C-E55A-45A4-8F57-C2FEFF861C90}</author>
    <author>tc={342BF346-313E-49F7-8E8C-D6D0932AFEA6}</author>
    <author>tc={C9C11970-FD79-472E-BF7F-AF6EFB5EEBFF}</author>
    <author>tc={F458ADEE-636D-499F-B3DA-2C5753FAC5F2}</author>
    <author>tc={75C686FC-4E1E-4702-90C5-C8D0A2AECFBE}</author>
    <author>tc={7E2810B3-4E2E-40C7-B20F-0D2F21E8FD8D}</author>
    <author>tc={C1F30253-AA19-4D8E-8179-5142F3863F05}</author>
    <author>tc={7A3EEF28-E41B-47FB-9D37-78E9253508FC}</author>
    <author>tc={18F0FFC2-7128-4ACC-A2DE-9DEA7A884300}</author>
    <author>tc={DA807511-86E3-438D-9847-9397099C8982}</author>
    <author>tc={FB60A2D1-972F-4B52-855D-21B0E18949F0}</author>
    <author>tc={E2CA077F-D5F3-4FA3-9B2D-5314D1F0E450}</author>
    <author>tc={2586D917-98E1-4139-A78B-693D5C991578}</author>
    <author>tc={F9486AA7-1773-4A55-9EA9-ECC60C475D75}</author>
    <author>tc={A804BA05-8176-439D-B29D-BC7B428A8250}</author>
    <author>tc={9BE858F5-D6ED-4133-9181-2F46EBBEA77C}</author>
    <author>tc={5DCCB260-FD64-4D67-8BCE-8B64FBEFE58C}</author>
    <author>tc={2A3326CB-D634-4DB9-81C6-9AB9C65BF961}</author>
    <author>tc={45A9F567-A4D0-48CC-94BC-750E36722776}</author>
    <author>tc={6F8BA170-4633-4B54-AE1E-3EBB661A9E85}</author>
    <author>tc={A0F279AE-C97A-4C73-9E93-A053F8DBAC7D}</author>
    <author>tc={8BDA47D1-B0B7-4985-87FC-A460DA1F26AE}</author>
    <author>tc={B34DDDE6-8CAD-44C2-A6E8-3EB0FAC26883}</author>
    <author>tc={0F353884-057C-4ADF-8927-A892BBEB37CD}</author>
    <author>tc={B05A4223-9DC1-4D9D-A96E-0A75B4BEBFEF}</author>
    <author>tc={84E237A5-F7A8-4277-9F96-AA1CC1F6CFBB}</author>
    <author>tc={481A1F65-609C-4C57-81D6-A60ACE829103}</author>
    <author>tc={FB55A77D-9C90-46F8-9916-A5BFAF4F52BE}</author>
    <author>tc={468C5DC0-9859-4AA2-9A78-42FD2B89A4EB}</author>
    <author>tc={C8FE9965-61B1-4A86-B381-FD825181C994}</author>
    <author>tc={58B93546-F802-4511-9D03-23F356A9712D}</author>
    <author>tc={2DD46D39-D7E7-41B0-8C3C-C668AA2B37A8}</author>
    <author>tc={1197F7EC-BA21-4198-90D5-68161D0899A1}</author>
    <author>tc={370B7484-CCEF-491F-923C-1C9AFE376895}</author>
    <author>tc={9F5531C8-59E5-4093-9429-48ADA3DABFFD}</author>
    <author>tc={77E5D431-3337-4F57-8592-0F3F16D21C8F}</author>
    <author>tc={2A0299F2-4D4B-4B9F-A190-D1F74D2A2C9E}</author>
    <author>tc={9A26D48E-0A5F-4701-8146-B66C9B3CD828}</author>
    <author>tc={2C29ECDB-25B9-4F2B-A81B-0C55C9B0E0EC}</author>
    <author>tc={D4D33F43-F593-4D33-A5D5-62D26B623FBB}</author>
    <author>tc={C5DD14D8-ED06-4F38-9146-194F2E239ED2}</author>
    <author>tc={D45851C0-6566-4A7B-9E8E-EC010E25C875}</author>
    <author>tc={C8E1599F-66F7-40C5-BF93-84A7CE7FBFE2}</author>
    <author>tc={1826BC06-946E-4ED4-A14F-F88838856F90}</author>
    <author>tc={AA4EF74C-9B03-4D6F-AC64-F6AF0B4EAE92}</author>
    <author>tc={E96C5570-72F3-46E1-8799-23E0A8C28F8B}</author>
    <author>tc={C47ED076-CB18-4087-BC66-0D5F4361FF98}</author>
    <author>tc={164877FD-514B-4A5A-9C77-7EBAC3A7CBC1}</author>
    <author>tc={1F2EBBC0-5358-4B4E-9512-7B17EFD37283}</author>
    <author>tc={63DC11BD-0078-4727-BC05-FAF568CEEF9A}</author>
    <author>tc={B1348452-F76B-4726-995E-D02A0E73DFB8}</author>
    <author>tc={37F25DE1-4D18-4C7B-B0C3-BDE1B60F3599}</author>
    <author>tc={E34CF67A-E625-4C75-9B4D-944C0BBEF61D}</author>
    <author>tc={19B11046-84FA-47CC-8713-30059A34DCDC}</author>
    <author>tc={EC3D2C5D-4179-4E0C-8E6D-46CF334A6FE5}</author>
    <author>tc={329DB174-5196-4BFC-BE62-B67F505D3BA4}</author>
    <author>tc={D21AD224-2334-4BA0-9E9F-662DB40F0DB4}</author>
    <author>tc={3FBAA932-0963-4611-8B52-FAE86E6C1F0A}</author>
    <author>tc={F95E2C37-85DA-40DC-A729-F23F00854223}</author>
    <author>tc={279AC31C-001A-4919-A605-043FFF77BF8D}</author>
    <author>tc={08C910EE-4864-42AD-B42A-8484F006F427}</author>
    <author>tc={87E3AB10-7D66-48A1-8D1C-8E5C79674B87}</author>
    <author>tc={885DADD2-EAFD-44C7-97C5-CF9F823D502B}</author>
    <author>tc={F358DBC7-A75A-4E81-B022-2D0309BEE771}</author>
    <author>tc={A10F08C6-F101-4021-96F3-8DEFFC1D39E4}</author>
    <author>tc={95ACE76A-E797-4F28-8DDD-72A92ABB189A}</author>
    <author>tc={C7D86FFB-CDFB-4D28-AE33-2F509CBC7DE4}</author>
    <author>tc={BB3AC4F5-BCFF-41EC-AF83-83E08C0DA33F}</author>
    <author>tc={6E12E9F9-7FE3-430D-82A9-F0D56C95E4B5}</author>
    <author>tc={58B6B1E8-C0FE-4A01-8757-0C7B340004C4}</author>
    <author>tc={2AAFC728-D9A1-4B29-B91B-43619878E04F}</author>
    <author>tc={BC8621D1-19E1-4AF9-A453-98D9236790A0}</author>
    <author>tc={8D36F5AE-F835-4677-BF2D-25DFEB679EE5}</author>
    <author>tc={FAAF3ED6-91BD-4156-BC53-29578C78D363}</author>
    <author>tc={E5766B29-26C6-49A9-A5D6-29DF566C683F}</author>
    <author>tc={BE020B42-63E7-4EC1-BDD1-C55464624009}</author>
    <author>tc={9B6D549E-1B1D-4467-8C56-01628225A0B2}</author>
    <author>tc={0F741388-8285-46F2-A6FC-DD761B298658}</author>
    <author>tc={437CBC84-8D5B-45AC-B17F-0B347DE60BA9}</author>
    <author>tc={BF446FA7-7CA3-46A8-ABB5-CA7176F60701}</author>
    <author>tc={9795C785-B881-4C90-8EE5-C351A7B2BF31}</author>
    <author>tc={2EBA1A03-A7F6-4F13-AFED-840F105FE065}</author>
    <author>tc={94523894-28A2-44CA-86C5-89EE0A65CECB}</author>
    <author>tc={EC8A8153-14CF-4FF7-9238-CB77F089B93E}</author>
    <author>tc={85FF7AF6-1096-4C66-887B-AFADA79B27D3}</author>
    <author>tc={2F56CB73-C981-458E-9FCF-DC0DD126711C}</author>
    <author>tc={015E1AD2-56F1-4109-9C65-F58B7F60E13E}</author>
    <author>tc={BA67A799-EAA7-417D-BC23-CF95FD0995A2}</author>
    <author>tc={ED0A3A25-69B5-45C0-80B1-64C55D44CB7A}</author>
    <author>tc={B4A08BBB-DBEB-4951-9C16-EE562F216D14}</author>
    <author>tc={39BEC1B8-8583-4CAB-A8DF-774D7F21CE3E}</author>
    <author>tc={947DE206-E751-4B41-81C9-EB8108340977}</author>
    <author>tc={BC22C938-F8CB-4F82-93D7-5F8C03E3743A}</author>
    <author>tc={AA256714-081A-400C-8E10-68D2D071FB8F}</author>
    <author>tc={1CCFA18D-FFCE-4865-9D21-9ACCF25F33A0}</author>
  </authors>
  <commentList>
    <comment ref="K9" authorId="0" shapeId="0" xr:uid="{00000000-0006-0000-03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M9" authorId="1" shapeId="0" xr:uid="{00000000-0006-0000-03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O9" authorId="2" shapeId="0" xr:uid="{00000000-0006-0000-03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J10" authorId="3" shapeId="0" xr:uid="{F8109359-47AC-403E-AA6E-221E014410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allocation from 4kW to 2kW as only 1 shelf installed. Assumed live load of 1kW. Remaining allocation of 1kW</t>
      </text>
    </comment>
    <comment ref="J12" authorId="4" shapeId="0" xr:uid="{00000000-0006-0000-03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1.3KW
Reply:
    2.5kW allocation reduced due to live reading of 1.2KW
Reply:
    2.5kW allocation reduced due to live reading of 1.3KW
Reply:
    2.5kW allocation reduced due to live reading of 1.1KW
Reply:
    2.5kW allocation reduced due to live reading of 1.2KW
Reply:
    2.5kW allocation reduced due to live reading of 0.9KW
Reply:
    2.5kW allocation reduced due to live reading of 0.9KW
Reply:
    2.5kW allocation reduced due to live reading of 0.9KW</t>
      </text>
    </comment>
    <comment ref="L12" authorId="5" shapeId="0" xr:uid="{00000000-0006-0000-03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1.6KW
Reply:
    4.25kW allocation reduced due to live reading of 1.5KW
Reply:
    4.25kW allocation reduced due to live reading of 1.4KW
Reply:
    4.25kW allocation reduced due to live reading of 1.3KW
Reply:
    4.25kW allocation reduced due to live reading of 1.2KW
Reply:
    4.25kW allocation reduced due to live reading of 1.2KW
Reply:
    4.25kW allocation reduced due to live reading of 1.2KW</t>
      </text>
    </comment>
    <comment ref="N12" authorId="6" shapeId="0" xr:uid="{4BB3C74A-4259-411D-BCCC-A1891B45D543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P12" authorId="7" shapeId="0" xr:uid="{00000000-0006-0000-03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1kW allocation reduced due to live reading of 0.2KW
Reply:
    1kW allocation reduced due to live reading of 0.2KW
Reply:
    1kW allocation reduced due to live reading of 0.2KW
Reply:
    1kW allocation reduced due to live reading of 0.1KW
Reply:
    1kW allocation reduced due to live reading of 0.1KW
Reply:
    1kW allocation reduced due to live reading of 0.1KW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J13" authorId="8" shapeId="0" xr:uid="{E9489508-5701-456A-97D9-662D462EABD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1.1KW
Reply:
    2.5kW allocation reduced due to live reading of 1.3KW
Reply:
    2.5kW allocation reduced due to live reading of 2KW
Reply:
    2.5kW allocation reduced due to live reading of 2.2KW
Reply:
    2.5kW allocation reduced due to live reading of 2.3KW
Reply:
    2.5kW allocation reduced due to live reading of 2.2KW</t>
      </text>
    </comment>
    <comment ref="L13" authorId="9" shapeId="0" xr:uid="{322D4069-AA02-42AB-B193-3F9C6B4B4E9C}">
      <text>
        <t>[Threaded comment]
Your version of Excel allows you to read this threaded comment; however, any edits to it will get removed if the file is opened in a newer version of Excel. Learn more: https://go.microsoft.com/fwlink/?linkid=870924
Comment:
    4.25kW allocation reduced due to live reading of 1.6KW
Reply:
    4.25kW allocation reduced due to live reading of 1.7KW
Reply:
    4.25kW allocation reduced due to live reading of 2KW
Reply:
    4.25kW allocation reduced due to live reading of 2.1KW
Reply:
    4.25kW allocation reduced due to live reading of 2.1KW
Reply:
    4.25kW allocation reduced due to live reading of 2.1KW</t>
      </text>
    </comment>
    <comment ref="N13" authorId="10" shapeId="0" xr:uid="{866D5FAD-2F78-439B-A957-692556D44432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J14" authorId="11" shapeId="0" xr:uid="{DE518FBD-AFA3-47F9-B250-89BE63A2DEDB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6500-7slot[400Watts]new rack has been planned- CPL Removal project ORMT_SAP_240123_21_Y850155</t>
      </text>
    </comment>
    <comment ref="J18" authorId="12" shapeId="0" xr:uid="{A3B9B200-EF4E-4DA9-BFE7-1A921E1FBC6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K21" authorId="13" shapeId="0" xr:uid="{464B4156-14C7-48BC-B356-F04F700678DA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ORMT_SAP_240822_8_26167987 allocated additional power 2*Ciena 6500 R4</t>
      </text>
    </comment>
    <comment ref="L22" authorId="14" shapeId="0" xr:uid="{00000000-0006-0000-03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N22" authorId="15" shapeId="0" xr:uid="{00000000-0006-0000-0300-00000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4kW allocation reduced due to live reading of 1.1KW
Reply:
    Allocation for RA should be 2.5kW per side so remaining allocated value updated
Reply:
    2.5KW allocation reduced to live reading of 1.2KW
Reply:
    2.5KW allocation reduced to live reading of 1KW
Reply:
    2.5KW allocation reduced to live reading of 1KW
Reply:
    2.5KW allocation reduced to live reading of 1KW
Reply:
    2.5KW allocation reduced to live reading of 1.1KW
Reply:
    2.5KW allocation reduced to live reading of 0.8KW
Reply:
    2.5KW allocation reduced to live reading of 1.4KW
Reply:
    2.5KW allocation reduced to live reading of 1.2KW
Reply:
    2.5KW allocation reduced to live reading of 1.3KW</t>
      </text>
    </comment>
    <comment ref="P22" authorId="16" shapeId="0" xr:uid="{00000000-0006-0000-03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
live reading of 0.6KW
Reply:
    2.25kW allocation reduced due to
live reading of 0.6KW
Reply:
    2.25kW allocation reduced due to
live reading of 0.7KW
Reply:
    2.25kW allocation reduced due to
live reading of 0.8KW
Reply:
    2.25kW allocation reduced due to
live reading of 0.7KW
Reply:
    2.25kW allocation reduced due to
live reading of 0.8KW
Reply:
    2.25kW allocation reduced due to
live reading of 0.8KW</t>
      </text>
    </comment>
    <comment ref="R22" authorId="17" shapeId="0" xr:uid="{00000000-0006-0000-03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0.9KW
Reply:
    2.25kW allocation reduced due to live reading of 1KW
Reply:
    2.25kW allocation reduced due to live reading of 0.9KW
Reply:
    2.25kW allocation reduced due to live reading of 1.1KW
Reply:
    2.25kW allocation reduced due to live reading of 1.1KW
Reply:
    2.25kW allocation reduced due to live reading of 1.1KW
Reply:
    2.25kW allocation reduced due to live reading of 1.1KW</t>
      </text>
    </comment>
    <comment ref="T22" authorId="18" shapeId="0" xr:uid="{00000000-0006-0000-03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0.4KW
Reply:
    2.25kW allocation reduced due to live reading of 0.5KW
Reply:
    2.25kW allocation reduced due to live reading of 0.5KW
Reply:
    2.25kW allocation reduced due to live reading of 0.5KW
Reply:
    2.25kW allocation reduced due to live reading of 0.5KW</t>
      </text>
    </comment>
    <comment ref="X22" authorId="19" shapeId="0" xr:uid="{EEF0BFB8-7B14-4589-83BB-A0617D8EFBA4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0.2KW
Reply:
    2.5kW allocation reduced due to live reading of 0.2KW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</t>
      </text>
    </comment>
    <comment ref="Z22" authorId="20" shapeId="0" xr:uid="{00000000-0006-0000-03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0.5KW
Reply:
    2kW allocation reduced due to live reading of 0.5KW
Reply:
    2kW allocation reduced due to live reading of 0.5KW
Reply:
    2kW allocation reduced due to live reading of 0.4KW
Reply:
    2kW allocation reduced due to live reading of 0.5KW
Reply:
    2kW allocation reduced due to live reading of 0.3KW
Reply:
    2kW allocation reduced due to live reading of 0.5KW
Reply:
    2kW allocation reduced due to live reading of 0.5KW</t>
      </text>
    </comment>
    <comment ref="L23" authorId="21" shapeId="0" xr:uid="{00000000-0006-0000-03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3.6KW
Reply:
    4kW allocation reduced due to live reading of 3.6KW
Reply:
    4kW allocation reduced due to live reading of 3.6KW</t>
      </text>
    </comment>
    <comment ref="N23" authorId="22" shapeId="0" xr:uid="{00000000-0006-0000-03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4kW allocation reduced due to live reading of 2KW
Reply:
    Allocation for RA should be 2.5kW per side so remaining allocated value updated
Reply:
    2.5KW allocation reduced due to live reading of 1.8KW
Reply:
    2.5KW allocation reduced due to live reading of 2KW
Reply:
    2.5KW allocation reduced due to live reading of 2.1KW
Reply:
    2.5KW allocation reduced due to live reading of 2.1KW
Reply:
    2.5KW allocation reduced due to live reading of 1.9KW
Reply:
    2.5KW allocation reduced due to live reading of 2.3KW
Reply:
    2.5KW allocation reduced to live reading of  2KW
Reply:
    2.5KW allocation reduced to live reading of  2.2KW
Reply:
    2.5KW allocation reduced to live reading of  2.1KW</t>
      </text>
    </comment>
    <comment ref="P23" authorId="23" shapeId="0" xr:uid="{00000000-0006-0000-03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0.6KW
Reply:
    2.25kW allocation reduced due to
live reading of 0.9KW
Reply:
    2.25kW allocation reduced due to
live reading of 0.9KW
Reply:
    2.25kW allocation reduced due to
live reading of 0.9KW
Reply:
    2.25kW allocation reduced due to
live reading of 0.8KW</t>
      </text>
    </comment>
    <comment ref="R23" authorId="24" shapeId="0" xr:uid="{00000000-0006-0000-03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1KW
Reply:
    2.25kW allocation reduced due to live reading of 1KW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1.3KW
Reply:
    2.25kW allocation reduced due to live reading of 1.3KW
Reply:
    2.25kW allocation reduced due to live reading of 1.3KW
Reply:
    2.25kW allocation reduced due to live reading of 1.3KW</t>
      </text>
    </comment>
    <comment ref="T23" authorId="25" shapeId="0" xr:uid="{00000000-0006-0000-03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</t>
      </text>
    </comment>
    <comment ref="X23" authorId="26" shapeId="0" xr:uid="{4762A758-8996-4619-9F64-8A74F8D6F2E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0.1KW
Reply:
    2.5kW allocation reduced due to live reading of 0.1KW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</t>
      </text>
    </comment>
    <comment ref="Z23" authorId="27" shapeId="0" xr:uid="{00000000-0006-0000-03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0.3KW
Reply:
    2kW allocation reduced due to live reading of 0.4KW
Reply:
    2kW allocation reduced due to live reading of 0.5KW
Reply:
    2kW allocation reduced due to live reading of 0.4KW
Reply:
    2kW allocation reduced due to live reading of 0.3KW
Reply:
    2kW allocation reduced due to live reading of 0.5KW
Reply:
    2kW allocation reduced due to live reading of 0.6KW
Reply:
    2kW allocation reduced due to live reading of 0.6KW</t>
      </text>
    </comment>
    <comment ref="J25" authorId="28" shapeId="0" xr:uid="{12816F3D-3C98-4422-B93B-433479DEDB8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25" authorId="29" shapeId="0" xr:uid="{D8809937-F552-4F57-A674-AC2B1E023AC0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</text>
    </comment>
    <comment ref="O25" authorId="30" shapeId="0" xr:uid="{1D087420-4A54-4809-9621-721D4808EA2C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Q25" authorId="31" shapeId="0" xr:uid="{AAFA640D-FCB0-4630-815D-A070A3FDE96A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S25" authorId="32" shapeId="0" xr:uid="{0B0EE341-11DE-4BC8-88FF-6C75B556D925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J26" authorId="33" shapeId="0" xr:uid="{67573B58-5D5B-4925-A4B1-1DBCACAE27D7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readings, 2.4kW remaining
Reply:
    2.4kW reduced by 0.7kW for card infill, 1.7kW remaining</t>
      </text>
    </comment>
    <comment ref="L26" authorId="34" shapeId="0" xr:uid="{783A4278-DB4A-4DE4-B367-2E4563A765AE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original allocation reduced by 1kW (estimated) to 2kW for shelf 1. Second shelf planned</t>
      </text>
    </comment>
    <comment ref="N26" authorId="35" shapeId="0" xr:uid="{7F7B528F-D7EC-4692-AF2E-F0314422A46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3kW allocation for 2 x 6500-14 shelves. Confirmed installed. Estimated reading of 2kW. Allocation remaining 1kW
</t>
      </text>
    </comment>
    <comment ref="Q26" authorId="36" shapeId="0" xr:uid="{8B5D0E45-74F4-4897-80D1-52D1203BA6AE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S26" authorId="37" shapeId="0" xr:uid="{22EF21B3-830E-425B-A46E-827FAE5D61B2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U26" authorId="38" shapeId="0" xr:uid="{C51829CF-2DB7-4B2F-A75B-F9CEEFBEABDA}">
      <text>
        <t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</text>
    </comment>
    <comment ref="W26" authorId="39" shapeId="0" xr:uid="{BC746B48-A3B0-41E6-A65F-BF3D787A4851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J30" authorId="40" shapeId="0" xr:uid="{00000000-0006-0000-0300-00001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3.7KW
Reply:
    4kW allocation reduced due to live reading of 3.7kW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L30" authorId="41" shapeId="0" xr:uid="{00000000-0006-0000-0300-00001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1KW
Reply:
    2.5kW allocation reduced due to live reading of 1kW
Reply:
    2.5kW allocation reduced due to live reading of 1.4kW
Reply:
    2.5kW allocation reduced due to live reading of 0.6kW
Reply:
    2.5kW allocation reduced due to live reading of 0.2kW
Reply:
    2.5kW allocation reduced due to live reading of 0.2kW
Reply:
    2.5kW allocation reduced due to live reading of 0.3kW
Reply:
    2.5kW allocation reduced due to live reading of 0.4kW
Reply:
    2.5kW allocation reduced due to live reading of 0.5kW
Reply:
    2.5kW allocation reduced due to live reading of 0.4kW
Reply:
    2.5kW allocation reduced due to live reading of 1.3kW
Reply:
    2.5kW allocation reduced due to live reading of 0.6kW</t>
      </text>
    </comment>
    <comment ref="N30" authorId="42" shapeId="0" xr:uid="{00000000-0006-0000-0300-00001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P30" authorId="43" shapeId="0" xr:uid="{00000000-0006-0000-0300-00001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0.7KW
Reply:
    2.25kW allocation reduced due to live reading of 0.7kW
Reply:
    2.25kW allocation reduced due to live reading of 0.7kW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</t>
      </text>
    </comment>
    <comment ref="R30" authorId="44" shapeId="0" xr:uid="{00000000-0006-0000-0300-00001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1KW
Reply:
    2kW allocation reduced due to live reading of 1kW
Reply:
    2kW allocation reduced due to live reading of 1.1kW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1.2kW
Reply:
    2kW allocation reduced due to live reading of 1.3kW</t>
      </text>
    </comment>
    <comment ref="T30" authorId="45" shapeId="0" xr:uid="{00000000-0006-0000-03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0.4KW
Reply: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0.7W
Reply:
    2kW allocation reduced due to live reading of 0.7W</t>
      </text>
    </comment>
    <comment ref="V30" authorId="46" shapeId="0" xr:uid="{00000000-0006-0000-0300-00001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0.3kW
Reply:
    2.1kW allocation reduced due to live reading of 0.3kW
Reply:
    2.1kW allocation reduced due to live reading of 0.2kW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J31" authorId="47" shapeId="0" xr:uid="{00000000-0006-0000-0300-00001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3.4KW
Reply:
    4kW allocation reduced due to live reading of 3.5kW
Reply:
    4kW allocation reduced due to live reading of 3.4kW
Reply:
    4kW allocation reduced due to live reading of 3.5kW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3.4kW
Reply:
    4kW allocation reduced due to live reading of 3.5kW</t>
      </text>
    </comment>
    <comment ref="L31" authorId="48" shapeId="0" xr:uid="{00000000-0006-0000-0300-00001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1.4KW
Reply:
    2.5kW allocation reduced due to live reading of 1.4kW
Reply:
    2.5kW allocation reduced due to live reading of 1kW
Reply:
    2.5kW allocation reduced due to live reading of 1.7kW
Reply:
    2.5kW allocation reduced due to live reading of 2.2kW
Reply:
    2.5kW allocation reduced due to live reading of 2.2kW
Reply:
    2.5kW allocation reduced due to live reading of 2.1kW
Reply:
    2.5kW allocation reduced due to live reading of 1.9kW
Reply:
    2.5kW allocation reduced due to live reading of 1.9kW
Reply:
    2.5kW allocation reduced due to live reading of 2kW
Reply:
    2.5kW allocation reduced due to live reading of 1.1kW
Reply:
    2.5kW allocation reduced due to live reading of 1.8kW</t>
      </text>
    </comment>
    <comment ref="N31" authorId="49" shapeId="0" xr:uid="{00000000-0006-0000-0300-00002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.07 KW so original 1kW</t>
      </text>
    </comment>
    <comment ref="P31" authorId="50" shapeId="0" xr:uid="{00000000-0006-0000-0300-00002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</t>
      </text>
    </comment>
    <comment ref="R31" authorId="51" shapeId="0" xr:uid="{00000000-0006-0000-0300-00002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1.1KW
Reply:
    2kW allocation reduced due to live reading of 1.1kW
Reply:
    2kW allocation reduced due to live reading of 1kW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1.3kW
Reply:
    2kW allocation reduced due to live reading of 1.3kW
Reply:
    2kW allocation reduced due to live reading of 1.3kW
Reply:
    2kW allocation reduced due to live reading of 1.3kW
Reply:
    2kW allocation reduced due to live reading of 1.2kW
Reply:
    2kW allocation reduced due to live reading of 1.3kW</t>
      </text>
    </comment>
    <comment ref="T31" authorId="52" shapeId="0" xr:uid="{00000000-0006-0000-03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0.8kW
Reply:
    2kW allocation reduced due to live reading of 0.8kW
Reply:
    2kW allocation reduced due to live reading of 0.67W
Reply:
    2kW allocation reduced due to live reading of 0.8W</t>
      </text>
    </comment>
    <comment ref="V31" authorId="53" shapeId="0" xr:uid="{00000000-0006-0000-0300-00002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0.2kW
Reply:
    2.1kW allocation reduced due to live reading of 0.3kW
Reply:
    2.1kW allocation reduced due to live reading of 0.2kW</t>
      </text>
    </comment>
    <comment ref="J32" authorId="54" shapeId="0" xr:uid="{46D72187-62A5-4F12-9B64-140282DDB9EB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37" authorId="55" shapeId="0" xr:uid="{00000000-0006-0000-0300-00002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Incase of fault scenario - 19kW max draw from single system</t>
      </text>
    </comment>
    <comment ref="Q37" authorId="56" shapeId="0" xr:uid="{219EFCBE-50E5-4B01-BDD3-86136F18D096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AKAMAI rack is planned with a removal of an existing 2 racks in BL12 &amp; BL13 under ORMT_SAP_231220_15_10335416 with power 5KW</t>
      </text>
    </comment>
    <comment ref="S37" authorId="57" shapeId="0" xr:uid="{3718C281-6CD5-4F6A-805D-301D7878F3F8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AKAMAI rack is planned in BE09 under ORMT_SAP_231220_15_10335416</t>
      </text>
    </comment>
    <comment ref="J38" authorId="58" shapeId="0" xr:uid="{00000000-0006-0000-0300-00002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Incase of fault scenario - 19kW max draw from single system</t>
      </text>
    </comment>
    <comment ref="K38" authorId="59" shapeId="0" xr:uid="{ED169C65-B32B-4006-AAAE-32F80ABF303C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J39" authorId="60" shapeId="0" xr:uid="{00000000-0006-0000-0300-00002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0.8kW
Reply:
    19kW allocation reduced due to live reading of 0.2kW
Reply:
    19kW allocation reduced due to live reading of 0.1kW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3.8kW
Reply:
    38kW allocation reduced due to live reading of 0.2kW</t>
      </text>
    </comment>
    <comment ref="L39" authorId="61" shapeId="0" xr:uid="{00000000-0006-0000-03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
Reply:
    67kW allocation reduced due to live reading of 10.2kW
Reply:
    37.5kW allocation reduced due to live reading of 7.8kW</t>
      </text>
    </comment>
    <comment ref="N39" authorId="62" shapeId="0" xr:uid="{00000000-0006-0000-0300-00002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P39" authorId="63" shapeId="0" xr:uid="{00000000-0006-0000-0300-00002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7.5kW</t>
      </text>
    </comment>
    <comment ref="R39" authorId="64" shapeId="0" xr:uid="{00000000-0006-0000-03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
Reply:
    4kW allocation reduced due to live reading of 3kW
Reply:
    4kW allocation reduced due to live reading of 3.3kW
Reply:
    4kW allocation reduced due to live reading of 3.3kW</t>
      </text>
    </comment>
    <comment ref="T39" authorId="65" shapeId="0" xr:uid="{00000000-0006-0000-03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
Reply:
    4kW allocation reduced due to live reading of 3.2kW</t>
      </text>
    </comment>
    <comment ref="V39" authorId="66" shapeId="0" xr:uid="{00000000-0006-0000-0300-00002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
Reply:
    4kW allocation reduced due to live reading of 3.3kW</t>
      </text>
    </comment>
    <comment ref="X39" authorId="67" shapeId="0" xr:uid="{00000000-0006-0000-03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39" authorId="68" shapeId="0" xr:uid="{00000000-0006-0000-03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39" authorId="69" shapeId="0" xr:uid="{00000000-0006-0000-03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
Reply:
    6kW allocation reduced due to live reading of 4.6kW</t>
      </text>
    </comment>
    <comment ref="AD39" authorId="70" shapeId="0" xr:uid="{00000000-0006-0000-03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5.5kW
Reply:
    6.5kW allocation reduced due to live reading of 5.6kW
Reply:
    6.5kW allocation reduced due to live reading of 5.5kW
Reply:
    6.5kW allocation reduced due to live reading of 5.5kW</t>
      </text>
    </comment>
    <comment ref="AF39" authorId="71" shapeId="0" xr:uid="{6EFEBB33-3B9B-49DA-8F02-351FB5706FA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
Reply:
    4kW allocation reduced due to live reading of 1kW
Reply:
    Allocation change to be 1.6kW per side for new equipment </t>
      </text>
    </comment>
    <comment ref="AN39" authorId="72" shapeId="0" xr:uid="{22AA85B4-BC5D-4220-9004-D5978E67DDD9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
Reply:
    14.2kW allocation reduced due to live reading of 0.6kW</t>
      </text>
    </comment>
    <comment ref="AP39" authorId="73" shapeId="0" xr:uid="{F68256EF-317F-4EA4-9D67-CF4F17ED683C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</text>
    </comment>
    <comment ref="AR39" authorId="74" shapeId="0" xr:uid="{3CDE350D-AADF-40E5-A33C-2CBE733FD82B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J40" authorId="75" shapeId="0" xr:uid="{6C73629A-F682-4036-8714-8A14DF3B807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0.8kW
Reply:
    19kW allocation reduced due to live reading of 0.2kW
Reply:
    19kW allocation reduced due to live reading of 0.1kW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3.8kW
Reply:
    38kW allocation reduced due to live reading of 1.8kW</t>
      </text>
    </comment>
    <comment ref="L40" authorId="76" shapeId="0" xr:uid="{3FB2B93C-D463-4D99-B769-8ECB16F0D6DE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
Reply:
    37.5kW allocation reduced due to live reading of 8.8kW</t>
      </text>
    </comment>
    <comment ref="N40" authorId="77" shapeId="0" xr:uid="{00000000-0006-0000-0300-00003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P40" authorId="78" shapeId="0" xr:uid="{00000000-0006-0000-0300-00003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7.3kW
Reply:
    8kW allocation reduced due to live reading of 7.3kW
Reply:
    8kW allocation reduced due to live reading of 7.2kW</t>
      </text>
    </comment>
    <comment ref="R40" authorId="79" shapeId="0" xr:uid="{00000000-0006-0000-0300-00003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</t>
      </text>
    </comment>
    <comment ref="T40" authorId="80" shapeId="0" xr:uid="{00000000-0006-0000-0300-00003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</t>
      </text>
    </comment>
    <comment ref="V40" authorId="81" shapeId="0" xr:uid="{00000000-0006-0000-0300-00003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</t>
      </text>
    </comment>
    <comment ref="X40" authorId="82" shapeId="0" xr:uid="{15BEA44F-4FB1-4EC2-A073-12324C0E6919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40" authorId="83" shapeId="0" xr:uid="{2328735B-C0DC-4E5A-A39A-1C51A9CA1903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40" authorId="84" shapeId="0" xr:uid="{5DE34FEC-9ED0-4660-8D31-416BE6491EF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</t>
      </text>
    </comment>
    <comment ref="AD40" authorId="85" shapeId="0" xr:uid="{00000000-0006-0000-0300-00003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5.6kW
Reply:
    6.5kW allocation reduced due to live reading of 5.5kW</t>
      </text>
    </comment>
    <comment ref="AF40" authorId="86" shapeId="0" xr:uid="{07705D21-F6A2-4CE4-B80D-ADB88F322D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
Reply:
    4kW allocation reduced due to live reading of 1kW
Reply:
    Allocation change to be 1.6kW per side for new equipment </t>
      </text>
    </comment>
    <comment ref="AN40" authorId="87" shapeId="0" xr:uid="{643BD6BE-2309-4128-87B4-ED79D6DE5129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
Reply:
    14.2kW allocation reduced due to live reading of 1.4kW</t>
      </text>
    </comment>
    <comment ref="AP40" authorId="88" shapeId="0" xr:uid="{C13D477D-0663-4641-A7F1-723929696CC7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</text>
    </comment>
    <comment ref="AR40" authorId="89" shapeId="0" xr:uid="{1DD6DA1A-ED11-4C31-BB28-D77457AD9E3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K44" authorId="90" shapeId="0" xr:uid="{C3ADAB3A-7D5F-459B-A5BA-82726305D972}">
      <text>
        <t>[Threaded comment]
Your version of Excel allows you to read this threaded comment; however, any edits to it will get removed if the file is opened in a newer version of Excel. Learn more: https://go.microsoft.com/fwlink/?linkid=870924
Comment:
    DE4 utility rack is planned  under ORMT_SAP_230907_9_Y850155 </t>
      </text>
    </comment>
    <comment ref="J46" authorId="91" shapeId="0" xr:uid="{1828534A-FB48-4B2D-BCB3-3F97F0AA67C4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6500-7slot[400Watts]  new rack has been planned- CPL Removal project ORMT_SAP_240123_21_Y850155</t>
      </text>
    </comment>
    <comment ref="M47" authorId="92" shapeId="0" xr:uid="{6E7BE9F4-725B-423A-87CD-4FB20962D753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G48" authorId="93" shapeId="0" xr:uid="{00000000-0006-0000-0300-00003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BSHn08 iPDUs across Sys 1 and 2 so loads split</t>
      </text>
    </comment>
    <comment ref="J48" authorId="94" shapeId="0" xr:uid="{00000000-0006-0000-0300-00003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1.2KW
Reply:
    2.5kW allocation reduced due to live reading of 1.3kW
Reply:
    2.5kW allocation reduced due to live reading of 1.3kW
Reply:
    2.5kW allocation reduced due to live reading of 0.8kW
Reply:
    2.5kW allocation reduced due to live reading of 1kW
Reply:
    2.5kW allocation reduced due to live reading of 1.1kW
Reply:
    2.5kW allocation reduced due to live reading of 1.1kW
Reply:
    2.5kW allocation reduced due to live reading of 1.4kW
Reply:
    2.5kW allocation reduced due to live reading of 1kW
Reply:
    2.5kW allocation reduced due to live reading of 1.5kW
Reply:
    2.5kW allocation reduced due to live reading of 2kW
Reply:
    2.5kW allocation reduced due to live reading of 0.8kW</t>
      </text>
    </comment>
    <comment ref="L48" authorId="95" shapeId="0" xr:uid="{00000000-0006-0000-0300-00003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6kW, so reduced down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3.8kW
Reply:
    4kW allocation reduced due to live reading of 3.8kW</t>
      </text>
    </comment>
    <comment ref="N48" authorId="96" shapeId="0" xr:uid="{00000000-0006-0000-0300-00003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0.4kW
Reply:
    2kW allocation reduced due to live reading of 0.5kW
Reply:
    2kW allocation reduced due to live reading of 0.5kW</t>
      </text>
    </comment>
    <comment ref="P48" authorId="97" shapeId="0" xr:uid="{00000000-0006-0000-0300-00004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</t>
      </text>
    </comment>
    <comment ref="R48" authorId="98" shapeId="0" xr:uid="{00000000-0006-0000-0300-00004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T48" authorId="99" shapeId="0" xr:uid="{00000000-0006-0000-0300-00004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0.3KW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0.6kW</t>
      </text>
    </comment>
    <comment ref="V48" authorId="100" shapeId="0" xr:uid="{00000000-0006-0000-0300-00004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</t>
      </text>
    </comment>
    <comment ref="X48" authorId="101" shapeId="0" xr:uid="{00000000-0006-0000-0300-00004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1.8KW
Reply:
    3kW allocation reduced due to live reading of 1.8kW
Reply:
    3kW allocation reduced due to live reading of 1.8kW
Reply:
    3kW allocation reduced due to live reading of 2kW
Reply:
    3kW allocation reduced due to live reading of 1.9kW
Reply:
    3kW allocation reduced due to live reading of 1.9kW
Reply:
    3kW allocation reduced due to live reading of 2kW
Reply:
    3kW allocation reduced due to live reading of 2kW</t>
      </text>
    </comment>
    <comment ref="Z48" authorId="102" shapeId="0" xr:uid="{00000000-0006-0000-0300-00004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D48" authorId="103" shapeId="0" xr:uid="{C7C28005-3894-432D-83F1-C1D8E671385E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0.3kW</t>
      </text>
    </comment>
    <comment ref="AF48" authorId="104" shapeId="0" xr:uid="{00000000-0006-0000-0300-00004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</text>
    </comment>
    <comment ref="AH48" authorId="105" shapeId="0" xr:uid="{00000000-0006-0000-0300-00004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</t>
      </text>
    </comment>
    <comment ref="AL48" authorId="106" shapeId="0" xr:uid="{00000000-0006-0000-0300-00004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</t>
      </text>
    </comment>
    <comment ref="J49" authorId="107" shapeId="0" xr:uid="{00000000-0006-0000-0300-00004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1.6KW
Reply:
    2.5kW allocation reduced due to live reading of 1.5kW
Reply:
    2.5kW allocation reduced due to live reading of 1.5kW
Reply:
    2.5kW allocation reduced due to live reading of 2kW
Reply:
    2.5kW allocation reduced due to live reading of 1.8kW
Reply:
    2.5kW allocation reduced due to live reading of 1.7kW
Reply:
    2.5kW allocation reduced due to live reading of 1.4kW
Reply:
    2.5kW allocation reduced due to live reading of 1.8kW
Reply:
    2.5kW allocation reduced due to live reading of 1.4kW</t>
      </text>
    </comment>
    <comment ref="L49" authorId="108" shapeId="0" xr:uid="{00000000-0006-0000-0300-00004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2Kw, live reading of 6kW, so reduced down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3.6kW
Reply:
    4kW allocation reduced due to live reading of 3.5kW</t>
      </text>
    </comment>
    <comment ref="N49" authorId="109" shapeId="0" xr:uid="{00000000-0006-0000-0300-00004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
Reply:
    2kW allocation reduced due to live reading of 0.5kW
Reply:
    2kW allocation reduced due to live reading of 0.5kW</t>
      </text>
    </comment>
    <comment ref="P49" authorId="110" shapeId="0" xr:uid="{00000000-0006-0000-0300-00004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0.6kW
Reply:
    2kW allocation reduced due to live reading of 0.7kW</t>
      </text>
    </comment>
    <comment ref="R49" authorId="111" shapeId="0" xr:uid="{00000000-0006-0000-0300-00004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T49" authorId="112" shapeId="0" xr:uid="{00000000-0006-0000-0300-00004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0.4KW
Reply:
    2kW allocation reduced due to live reading of 0.4kW
Reply:
    2kW allocation reduced due to live reading of 0.4kW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
Reply:
    2kW allocation reduced due to live reading of 0.5kW
Reply:
    2kW allocation reduced due to live reading of 0.5kW</t>
      </text>
    </comment>
    <comment ref="V49" authorId="113" shapeId="0" xr:uid="{00000000-0006-0000-0300-00004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</t>
      </text>
    </comment>
    <comment ref="X49" authorId="114" shapeId="0" xr:uid="{00000000-0006-0000-0300-00005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2.1KW
Reply:
    3kW allocation reduced due to live reading of 2.1kW
Reply:
    3kW allocation reduced due to live reading of 2.2kW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</t>
      </text>
    </comment>
    <comment ref="Z49" authorId="115" shapeId="0" xr:uid="{00000000-0006-0000-0300-00005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D49" authorId="116" shapeId="0" xr:uid="{AED84940-5C9C-483A-A066-396E15A17C09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0.3kW
Reply:
    2.5kW allocation reduced due to live reading of 0.3kW</t>
      </text>
    </comment>
    <comment ref="AF49" authorId="117" shapeId="0" xr:uid="{00000000-0006-0000-0300-00005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</text>
    </comment>
    <comment ref="AH49" authorId="118" shapeId="0" xr:uid="{00000000-0006-0000-0300-00005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2.1kW
Reply:
    4kW allocation reduced due to live reading of 2.8kW
Reply:
    4kW allocation reduced due to live reading of 2.8kW
Reply:
    4kW allocation reduced due to live reading of 2.8kW</t>
      </text>
    </comment>
    <comment ref="AL49" authorId="119" shapeId="0" xr:uid="{00000000-0006-0000-0300-00005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.06 KW so original 1kW
Reply:
    0.5kW allocation reduced due to live reading of 0.1KW
Reply:
    0.5kW allocation reduced due to live reading of 0.1KW
Reply:
    0.5kW allocation reduced due to live reading of 0.1KW
Reply:
    0.5kW allocation reduced due to live reading of 0.1KW</t>
      </text>
    </comment>
    <comment ref="AN49" authorId="120" shapeId="0" xr:uid="{0D67E864-725B-4B02-89B1-7275A51621DA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J50" authorId="121" shapeId="0" xr:uid="{00000000-0006-0000-0300-00005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40A, so 3kW allocation reduced by 2.2kW</t>
      </text>
    </comment>
    <comment ref="L50" authorId="122" shapeId="0" xr:uid="{00000000-0006-0000-0300-00005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36A, so 3kW allocation reduced by 2kW</t>
      </text>
    </comment>
    <comment ref="N51" authorId="123" shapeId="0" xr:uid="{ACE297BC-5B05-4D6B-8EB4-4AC6BFCC4D28}">
      <text>
        <t>[Threaded comment]
Your version of Excel allows you to read this threaded comment; however, any edits to it will get removed if the file is opened in a newer version of Excel. Learn more: https://go.microsoft.com/fwlink/?linkid=870924
Comment:
    8.7kW Load transfer from ground floor systems to take place later this year 2023. Loads currently fed from ground floor.
Reply:
    Load transfers completed June 2024. 0.0kW of allocation remaining</t>
      </text>
    </comment>
    <comment ref="P51" authorId="124" shapeId="0" xr:uid="{35BCA058-C988-4707-B96B-3C571501E65F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R51" authorId="125" shapeId="0" xr:uid="{258DBC26-043B-42A1-BEC6-BE557567066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S51" authorId="126" shapeId="0" xr:uid="{6BEE253A-7840-4C23-B4EA-7A303AB2719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</text>
    </comment>
    <comment ref="U51" authorId="127" shapeId="0" xr:uid="{7722FFD4-11AC-4A11-93CE-AE539F441C36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</text>
    </comment>
    <comment ref="N52" authorId="128" shapeId="0" xr:uid="{7E1EA305-B226-410E-BEFA-E9952F98C7EE}">
      <text>
        <t>[Threaded comment]
Your version of Excel allows you to read this threaded comment; however, any edits to it will get removed if the file is opened in a newer version of Excel. Learn more: https://go.microsoft.com/fwlink/?linkid=870924
Comment:
    8.7kW Load transfer from ground floor systems to take place later this year 2023. Loads currently fed from ground floor.
Reply:
    Load transfers completed June 2024. 0.0kW of allocation remaining..</t>
      </text>
    </comment>
    <comment ref="P52" authorId="129" shapeId="0" xr:uid="{F2C3FE7F-A675-437D-B2FB-0764F5035F3C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R52" authorId="130" shapeId="0" xr:uid="{42C483D2-3EE7-448C-94E5-8F4E0EBE2EA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S52" authorId="131" shapeId="0" xr:uid="{295825A4-ABD1-4734-989F-45195881DFC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</text>
    </comment>
    <comment ref="U52" authorId="132" shapeId="0" xr:uid="{1D98B439-0D21-4026-A2DF-D4A5EC5E306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</text>
    </comment>
    <comment ref="J54" authorId="133" shapeId="0" xr:uid="{00000000-0006-0000-0300-00005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L54" authorId="134" shapeId="0" xr:uid="{00000000-0006-0000-0300-00005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readings show running at 6.7kW currently
Reply:
    8kW allocation reduced due to live reading of 7KW
Reply:
    8kW allocation reduced due to live reading of 7.1KW
Reply:
    8kW allocation reduced due to live reading of 7.1KW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7KW
Reply:
    8kW allocation reduced due to live reading of 7.1KW
Reply:
    8kW allocation reduced due to live reading of 7KW</t>
      </text>
    </comment>
    <comment ref="N54" authorId="135" shapeId="0" xr:uid="{00000000-0006-0000-0300-00005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2.3KW
Reply:
    4kW allocation reduced due to live reading of 2.2KW</t>
      </text>
    </comment>
    <comment ref="P54" authorId="136" shapeId="0" xr:uid="{00000000-0006-0000-0300-00005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
Reply:
    4kW allocation reduced due to live reading of 3.4KW
Reply:
    4kW allocation reduced due to live reading of 3.2KW
Reply:
    4kW allocation reduced due to live reading of 3KW
Reply:
    4kW allocation reduced due to live reading of 2.7KW</t>
      </text>
    </comment>
    <comment ref="R54" authorId="137" shapeId="0" xr:uid="{00000000-0006-0000-0300-00005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6kW allocation reduced due to live reading of 5.1KW
Reply:
    16kW allocation reduced due to live reading of 5.1KW
Reply:
    16kW allocation reduced due to live reading of 5KW
Reply:
    16kW allocation reduced due to live reading of 5.3KW
Reply:
    16kW allocation reduced due to live reading of 5.5KW
Reply:
    16kW allocation reduced due to live reading of 5.1KW</t>
      </text>
    </comment>
    <comment ref="V54" authorId="138" shapeId="0" xr:uid="{00000000-0006-0000-0300-00005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Updated live reading of 5.3kW remaining allocation 1.7kW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
Reply:
    7kW allocation reduced due to live reading of  4.7KW
Reply:
    7kW allocation reduced due to live reading of  4.8KW
Reply:
    7kW allocation reduced due to live reading of  4.8KW
Reply:
    7kW allocation reduced due to live reading of  5.2KW</t>
      </text>
    </comment>
    <comment ref="X54" authorId="139" shapeId="0" xr:uid="{00000000-0006-0000-0300-00005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3.7kW allocation reduced due to live reading of 1.5kW
Reply:
    3.7kW allocation reduced due to Live reading of 1.7kW 
Reply:
    1kW added, taken from QWILT as now 10x server 4.25kW requirement
Reply:
    4.25kW allocation reduced due to live reading of 1.6KW
Reply:
    4.25kW allocation reduced due to live reading of 1.7KW
Reply:
    4.25kW allocation reduced due to live reading of 1.7KW
Reply:
    4.25kW allocation reduced due to live reading of 1.7KW
Reply:
    4.25kW allocation reduced due to live reading of 1.7KW
Reply:
    4.25kW allocation reduced due to live reading of 1.6KW</t>
      </text>
    </comment>
    <comment ref="AD54" authorId="140" shapeId="0" xr:uid="{00000000-0006-0000-0300-00005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updated to 880W
Reply:
    Reduced from 4kW to give to additional 1kW FB
Reply: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</t>
      </text>
    </comment>
    <comment ref="AF54" authorId="141" shapeId="0" xr:uid="{AB097A21-402B-4C38-8E47-1AF94F327EF0}">
      <text>
        <t>[Threaded comment]
Your version of Excel allows you to read this threaded comment; however, any edits to it will get removed if the file is opened in a newer version of Excel. Learn more: https://go.microsoft.com/fwlink/?linkid=870924
Comment:
    Google rack new allocated load of 4.5kW.
Live load 2kW remaining allocation 2.5kW
Reply:
    4.5kW allocation reduced due to live reading of 2.3KW</t>
      </text>
    </comment>
    <comment ref="AJ54" authorId="142" shapeId="0" xr:uid="{00000000-0006-0000-0300-00006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0.2KW
Reply:
    4kW allocation reduced due to live reading of 0.9KW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1.1KW</t>
      </text>
    </comment>
    <comment ref="J57" authorId="143" shapeId="0" xr:uid="{00000000-0006-0000-0300-00006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3.2KW
Reply:
    5kW allocation reduced due to live reading of 3.2KW</t>
      </text>
    </comment>
    <comment ref="L57" authorId="144" shapeId="0" xr:uid="{00000000-0006-0000-0300-00006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</t>
      </text>
    </comment>
    <comment ref="N57" authorId="145" shapeId="0" xr:uid="{00000000-0006-0000-0300-00006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14kW allocation reduced by 1kW per rack, 3kW total. New Allocation 11kW . 5.1kW live reading remaining allocation of 5.9kW
Reply:
    11kW allocation reduced due to live reading of 5.2KW
Reply:
    11kW allocation reduced due to live reading of 5.4KW
Reply:
    11kW allocation reduced due to live reading of 5.6KW
Reply:
    11kW allocation reduced due to live reading of 6.2KW
Reply:
    11kW allocation reduced due to live reading of 6.3KW</t>
      </text>
    </comment>
    <comment ref="P57" authorId="146" shapeId="0" xr:uid="{00000000-0006-0000-0300-00006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
Reply:
    4kW allocation reduced due to live reading of 2.7KW
Reply:
    4kW allocation reduced due to live reading of 2.8KW
Reply:
    4kW allocation reduced due to live reading of 2.3KW
Reply:
    4kW allocation reduced due to live reading of 2.1KW</t>
      </text>
    </comment>
    <comment ref="R57" authorId="147" shapeId="0" xr:uid="{00000000-0006-0000-0300-00006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2.2KW
Reply:
    4kW allocation reduced due to live reading of 2.2KW
Reply:
    4kW allocation reduced due to live reading of 2.2KW</t>
      </text>
    </comment>
    <comment ref="T57" authorId="148" shapeId="0" xr:uid="{00000000-0006-0000-0300-00006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V57" authorId="149" shapeId="0" xr:uid="{00000000-0006-0000-0300-00006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
Reply:
    7kW allocation reduced due to live reading of 4.6KW
Reply:
    7kW allocation reduced due to live reading of 4.6KW
Reply:
    7kW allocation reduced due to live reading of 4.7KW
Reply:
    7kW allocation reduced due to live reading of 5.1KW</t>
      </text>
    </comment>
    <comment ref="X57" authorId="150" shapeId="0" xr:uid="{00000000-0006-0000-0300-00006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3.7kW due to live reading of 1.1kW
Reply:
    3.7kW allocation reduced due to live reading of 1.3KW
Reply:
    3.7kW allocation reduced due to live reading of 1.4KW
Reply:
    3.7kW allocation reduced due to live reading of 1.4KW
Reply:
    3.7kW allocation reduced due to live reading of 1.6KW
Reply:
    3.7kW allocation reduced due to live reading of 1.4KW
Reply:
    3.7kW allocation reduced due to live reading of 1.5KW
Reply:
    3.7kW allocation reduced due to live reading of 1.4KW
Reply:
    3.7kW allocation reduced due to live reading of 1.5KW
Reply:
    3.7kW allocation reduced due to live reading of 1.6KW
Reply:
    3.7kW allocation reduced due to live reading of 1.4KW</t>
      </text>
    </comment>
    <comment ref="Z57" authorId="151" shapeId="0" xr:uid="{00000000-0006-0000-0300-00006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
Reply:
    2.6kW allocation reduced due to live reading of 1.3kW
Reply:
    2.6kW allocation reduced due to live reading of 1.5kW
Reply:
    2.6kW allocation reduced due to live reading of 1.5kW
Reply:
    2.6kW allocation reduced due to live reading of 1.4kW</t>
      </text>
    </comment>
    <comment ref="AB57" authorId="152" shapeId="0" xr:uid="{00000000-0006-0000-0300-00006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D57" authorId="153" shapeId="0" xr:uid="{78903D3B-3597-4D6C-838E-BE0636576A75}">
      <text>
        <t>[Threaded comment]
Your version of Excel allows you to read this threaded comment; however, any edits to it will get removed if the file is opened in a newer version of Excel. Learn more: https://go.microsoft.com/fwlink/?linkid=870924
Comment:
    10.9kW allocation reduced due to live reading of 0.5kW
Reply:
    Allocation correct to 6.5kW, but showing reduced to 6kW due to live reading of 0.5kW
Reply:
    6.5kW allocation reduced due to live reading of 0.5kW</t>
      </text>
    </comment>
    <comment ref="AF57" authorId="154" shapeId="0" xr:uid="{07A595FE-1A3C-40F3-B6E8-08CEA67501E7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AH57" authorId="155" shapeId="0" xr:uid="{00000000-0006-0000-0300-00006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
Reply:
    4kW allocation reduced due to live reading of 0.8kW
Reply:
    4kW allocation reduced due to live reading of 1.1kW
Reply:
    4kW allocation reduced due to live reading of 1.1kW
Reply:
    4kW allocation reduced due to live reading of 1.1kW</t>
      </text>
    </comment>
    <comment ref="AJ57" authorId="156" shapeId="0" xr:uid="{00000000-0006-0000-0300-00006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AK57" authorId="157" shapeId="0" xr:uid="{92F20518-C6FB-4F49-89EC-50A85ED34F26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</text>
    </comment>
    <comment ref="AM57" authorId="158" shapeId="0" xr:uid="{0D9E80B9-C964-415F-B400-8382240C7015}">
      <text>
        <t>[Threaded comment]
Your version of Excel allows you to read this threaded comment; however, any edits to it will get removed if the file is opened in a newer version of Excel. Learn more: https://go.microsoft.com/fwlink/?linkid=870924
Comment:
    10 Servers and 1 Switch planned - ORMT_SAP_240306_5_10335416</t>
      </text>
    </comment>
    <comment ref="J58" authorId="159" shapeId="0" xr:uid="{96C9906F-33AC-4AEA-AEF0-CA08C2DA051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M58" authorId="160" shapeId="0" xr:uid="{CF8B47B3-9169-4969-8215-7AE3E95CB53F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60" authorId="161" shapeId="0" xr:uid="{35BF8656-A402-4A0D-9035-A106D84E462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ADVA XG120 is planned under ORMT_SAP_240912_21_11268373</t>
      </text>
    </comment>
    <comment ref="U70" authorId="162" shapeId="0" xr:uid="{B9D2DF39-A8AC-42E0-ACB6-F354A1DA1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</text>
    </comment>
    <comment ref="W70" authorId="163" shapeId="0" xr:uid="{B7666EDB-4E87-42B5-A03C-6EF2D2444581}">
      <text>
        <t>[Threaded comment]
Your version of Excel allows you to read this threaded comment; however, any edits to it will get removed if the file is opened in a newer version of Excel. Learn more: https://go.microsoft.com/fwlink/?linkid=870924
Comment:
    40 Amps for NOKIA 7250 AND ORACLE ACME 6350 is planned under ORMT_SAP_240426_16_10330814x</t>
      </text>
    </comment>
    <comment ref="Y70" authorId="164" shapeId="0" xr:uid="{AD31683B-07E5-4833-8EAC-85867DAC723A}">
      <text>
        <t>[Threaded comment]
Your version of Excel allows you to read this threaded comment; however, any edits to it will get removed if the file is opened in a newer version of Excel. Learn more: https://go.microsoft.com/fwlink/?linkid=870924
Comment:
    40 Amps for NOKIA 7250 AND ORACLE ACME 6350 is planned under ORMT_SAP_240426_16_10330814x</t>
      </text>
    </comment>
    <comment ref="L72" authorId="165" shapeId="0" xr:uid="{00000000-0006-0000-0300-00007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1.3KW
Reply:
    2.5kW allocation reduced due to live reading of 1.7KW
Reply:
    2.5kW allocation reduced due to live reading of 1.6KW
Reply:
    2.5kW allocation reduced due to live reading of 1.4KW
Reply:
    2.5kW allocation reduced due to live reading of 1.4KW
Reply:
    2.5kW allocation reduced due to live reading of 1.5KW
Reply:
    2.5kW allocation reduced due to live reading of 1.4KW
Reply:
    2.5kW allocation reduced due to live reading of 1.6KW
Reply:
    2.5kW allocation reduced due to live reading of 1.6KW
Reply:
    2.5kW allocation reduced due to live reading of 2.1KW
Reply:
    2.5kW allocation reduced due to live reading of 1.9KW</t>
      </text>
    </comment>
    <comment ref="N72" authorId="166" shapeId="0" xr:uid="{00000000-0006-0000-0300-00007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1.0KW</t>
      </text>
    </comment>
    <comment ref="P72" authorId="167" shapeId="0" xr:uid="{00000000-0006-0000-0300-00007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1.8KW
Reply:
    2.25kW allocation reduced due to live reading of 1.8KW
Reply:
    2.25kW allocation reduced due to live reading of 1.9KW</t>
      </text>
    </comment>
    <comment ref="R72" authorId="168" shapeId="0" xr:uid="{00000000-0006-0000-0300-00007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1.1KW
Reply:
    2.25kW allocation reduced due to live reading of 1.1KW
Reply:
    2.25kW allocation reduced due to live reading of 1.2KW</t>
      </text>
    </comment>
    <comment ref="T72" authorId="169" shapeId="0" xr:uid="{00000000-0006-0000-0300-00007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3KW
Reply:
    3.25kW allocation reduced due to live reading of 2.9KW
Reply:
    3.25kW allocation reduced due to live reading of 2.9KW
Reply:
    3.25kW allocation reduced due to live reading of 3KW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2.9KW
Reply:
    3.25kW allocation reduced due to live reading of 2.9KW</t>
      </text>
    </comment>
    <comment ref="L73" authorId="170" shapeId="0" xr:uid="{00000000-0006-0000-0300-00007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1.7KW
Reply:
    2.5kW allocation reduced due to live reading of 1.2KW
Reply:
    2.5kW allocation reduced due to live reading of 1.3KW
Reply:
    2.5kW allocation reduced due to live reading of 1.5KW
Reply:
    2.5kW allocation reduced due to live reading of 1.6KW
Reply:
    2.5kW allocation reduced due to live reading of 1.4KW
Reply:
    2.5kW allocation reduced due to live reading of 1.5KW
Reply:
    2.5kW allocation reduced due to live reading of 1.3KW
Reply:
    2.5kW allocation reduced due to live reading of 1.4KW
Reply:
    2.5kW allocation reduced due to live reading of 1.6KW
Reply:
    2.5kW allocation reduced due to live reading of 1.8KW</t>
      </text>
    </comment>
    <comment ref="N73" authorId="171" shapeId="0" xr:uid="{00000000-0006-0000-0300-00007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0.9KW
Reply:
    2.25kW allocation reduced due to live reading of 0.9KW
Reply:
    2.25kW allocation reduced due to live reading of 0.8KW
Reply:
    2.25kW allocation reduced due to live reading of 0.8KW
Reply:
    2.25kW allocation reduced due to live reading of 0.8KW
Reply:
    2.25kW allocation reduced due to live reading of 0.9KW
Reply:
    2.25kW allocation reduced due to live reading of 0.9KW
Reply:
    2.25kW allocation reduced due to live reading of 1.1KW</t>
      </text>
    </comment>
    <comment ref="P73" authorId="172" shapeId="0" xr:uid="{00000000-0006-0000-0300-00007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1.5KW
Reply:
    2.25kW allocation reduced due to live reading of 1.5KW
Reply:
    2.25kW allocation reduced due to live reading of 1.6KW
Reply:
    2.25kW allocation reduced due to live reading of 1.8KW
Reply:
    2.25kW allocation reduced due to live reading of 1.8KW
Reply:
    2.25kW allocation reduced due to live reading of 1.9KW</t>
      </text>
    </comment>
    <comment ref="R73" authorId="173" shapeId="0" xr:uid="{00000000-0006-0000-0300-00007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1.1KW
Reply:
    2.25kW allocation reduced due to live reading of 1.1KW
Reply:
    2.25kW allocation reduced due to live reading of 1.1KW</t>
      </text>
    </comment>
    <comment ref="T73" authorId="174" shapeId="0" xr:uid="{00000000-0006-0000-0300-00007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2.7KW
Reply:
    3.25kW allocation reduced due to live reading of 2.6KW
Reply:
    3.25kW allocation reduced due to live reading of 2.7KW
Reply:
    3.25kW allocation reduced due to live reading of 2.7KW
Reply:
    3.25kW allocation reduced due to live reading of 2.7KW
Reply:
    3.25kW allocation reduced due to live reading of 2.7KW</t>
      </text>
    </comment>
    <comment ref="J74" authorId="175" shapeId="0" xr:uid="{4FABE1E5-AAE7-43DF-BA20-588146DEC72A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</t>
      </text>
    </comment>
    <comment ref="J75" authorId="176" shapeId="0" xr:uid="{F1423C7C-FCD9-4294-BFEB-7D8E02BFB99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S76" authorId="177" shapeId="0" xr:uid="{588B00FE-0E52-44E2-88FB-FFA43FFCCF30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</text>
    </comment>
    <comment ref="S77" authorId="178" shapeId="0" xr:uid="{373A0698-9696-4195-9973-6D25DAE4BA51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</text>
    </comment>
    <comment ref="J80" authorId="179" shapeId="0" xr:uid="{0E45B417-7AAB-433A-835B-5C4DB72933D8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0.1kW</t>
      </text>
    </comment>
    <comment ref="J81" authorId="180" shapeId="0" xr:uid="{CD56A13C-FD94-4CD2-87D2-5578CFFF803D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0.2kW</t>
      </text>
    </comment>
    <comment ref="J83" authorId="181" shapeId="0" xr:uid="{00000000-0006-0000-0300-00007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</t>
      </text>
    </comment>
    <comment ref="I86" authorId="182" shapeId="0" xr:uid="{9646EBE3-E720-457E-BAA4-8E67F1C437D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rack is planned for Alcatel 1626 &amp; Ciena 6500- 7 slot installation under ORMT_SAP_240110_7_26168659[DCTN03 site closure]</t>
      </text>
    </comment>
    <comment ref="J91" authorId="183" shapeId="0" xr:uid="{18F4D1AC-AFA9-4FD1-8F83-C63943CFE4B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94" authorId="184" shapeId="0" xr:uid="{00000000-0006-0000-0300-00007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
Reply:
    Original 5kW reduced by 2.6kW estimated load from average of iPDU readings at other sites, 2.4kW remaining
Reply:
    2.4kW reduced by 0.7kW for card infill, 1.7kW remaining</t>
      </text>
    </comment>
    <comment ref="K94" authorId="185" shapeId="0" xr:uid="{EA040513-6BE5-4217-96A2-C4660F4AE60F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</text>
    </comment>
    <comment ref="J102" authorId="186" shapeId="0" xr:uid="{00000000-0006-0000-0300-00007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2.5kW allocation reduced due to live reading of 1.1kW
Reply:
    2.5kW allocation reduced due to live reading of 1.1kW
Reply:
    2.5kW allocation reduced due to live reading of 1.2kW
Reply:
    2.5kW allocation reduced due to live reading of 1kW
Reply:
    2.5kW allocation reduced due to live reading of 1.2kW
Reply:
    2.5kW allocation reduced due to live reading of 1.1kW
Reply:
    2.5kW allocation reduced due to live reading of 1.2kW
Reply:
    2.5kW allocation reduced due to live reading of 1.2kW
Reply:
    2.5kW allocation reduced due to live reading of 1.1kW
Reply:
    2.5kW allocation reduced due to live reading of 1.1kW
Reply:
    2.5kW allocation reduced due to live reading of 1.1kW
Reply:
    2.5kW allocation reduced due to live reading of 1.1kW</t>
      </text>
    </comment>
    <comment ref="L102" authorId="187" shapeId="0" xr:uid="{00000000-0006-0000-0300-00008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4kW allocation reduced due to live reading of 3.3kW
Reply:
    4kW allocation reduced due to live reading of 3.3kW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3.4kW
Reply:
    4kW allocation reduced due to live reading of 3.4kW
Reply:
    4kW allocation reduced due to live reading of 3.4kW
Reply:
    4kW allocation reduced due to live reading of 3.5kW</t>
      </text>
    </comment>
    <comment ref="N102" authorId="188" shapeId="0" xr:uid="{00000000-0006-0000-0300-00008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P102" authorId="189" shapeId="0" xr:uid="{00000000-0006-0000-0300-00008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0.4kW
Reply:
    2kW allocation reduced due to live reading of 0.4kW</t>
      </text>
    </comment>
    <comment ref="R102" authorId="190" shapeId="0" xr:uid="{5E485C22-40A5-4118-B7B5-1AB685C7A5A5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T102" authorId="191" shapeId="0" xr:uid="{695434EB-6487-4B27-B8DA-842D6C4D1342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V102" authorId="192" shapeId="0" xr:uid="{EC65E2A1-A275-4C10-B603-7F5FFB29722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</t>
      </text>
    </comment>
    <comment ref="AF102" authorId="193" shapeId="0" xr:uid="{F417CFA6-4151-4A81-B059-6E358C99E5BB}">
      <text>
        <t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0.6kW
Reply:
    1.3kW allocation reduced due to live reading of 0.6kW</t>
      </text>
    </comment>
    <comment ref="J103" authorId="194" shapeId="0" xr:uid="{00000000-0006-0000-0300-00008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2.5kW allocation reduced due to live reading of 1.9kW
Reply:
    2.5kW allocation reduced due to live reading of 1.9kW
Reply:
    2.5kW allocation reduced due to live reading of 1.8kW
Reply:
    2.5kW allocation reduced due to live reading of 2kW
Reply:
    2.5kW allocation reduced due to live reading of 1.9kW
Reply:
    2.5kW allocation reduced due to live reading of 1.9kW
Reply:
    2.5kW allocation reduced due to live reading of 1.8kW
Reply:
    2.5kW allocation reduced due to live reading of 1.8kW
Reply:
    2.5kW allocation reduced due to live reading of 1.9kW
Reply:
    2.5kW allocation reduced due to live reading of 1.9kW
Reply:
    2.5kW allocation reduced due to live reading of 1.9kW
Reply:
    2.5kW allocation reduced due to live reading of 1.9kW</t>
      </text>
    </comment>
    <comment ref="L103" authorId="195" shapeId="0" xr:uid="{00000000-0006-0000-0300-00008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4kW allocation reduced due to live reading of 3.3kW
Reply:
    4kW allocation reduced due to live reading of 3.3kW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</t>
      </text>
    </comment>
    <comment ref="N103" authorId="196" shapeId="0" xr:uid="{00000000-0006-0000-0300-00008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0.8kW
Reply:
    2kW allocation reduced due to live reading of 0.8kW</t>
      </text>
    </comment>
    <comment ref="P103" authorId="197" shapeId="0" xr:uid="{00000000-0006-0000-0300-00008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0.7kW</t>
      </text>
    </comment>
    <comment ref="R103" authorId="198" shapeId="0" xr:uid="{34029124-BCFA-4C66-89C5-EE19C1352913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T103" authorId="199" shapeId="0" xr:uid="{3D06987C-F82C-461D-B9F9-2EA54195BFA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V103" authorId="200" shapeId="0" xr:uid="{D429025A-2297-42AB-8400-8B774875952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</t>
      </text>
    </comment>
    <comment ref="AF103" authorId="201" shapeId="0" xr:uid="{1463F565-4FD4-402D-85D5-2EC7E7BC17A9}">
      <text>
        <t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0.1kW
Reply:
    1.3kW allocation reduced due to live reading of 0.1kW</t>
      </text>
    </comment>
    <comment ref="G104" authorId="202" shapeId="0" xr:uid="{00000000-0006-0000-0300-00008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11.2 kW split across A&amp;B systems</t>
      </text>
    </comment>
    <comment ref="T104" authorId="203" shapeId="0" xr:uid="{00000000-0006-0000-0300-00008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</t>
      </text>
    </comment>
    <comment ref="V104" authorId="204" shapeId="0" xr:uid="{00000000-0006-0000-0300-00008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J109" authorId="205" shapeId="0" xr:uid="{42D6319A-0E1C-4C1F-A905-7FCF0CBA4F7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0.2kW
Reply:
    6kW allocation reduced due to live reading of 0.2kW</t>
      </text>
    </comment>
    <comment ref="J110" authorId="206" shapeId="0" xr:uid="{33C74018-FA62-4E44-8DC6-C960CB564F32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0.2kW
Reply:
    6kW allocation reduced due to live reading of 0.2kW</t>
      </text>
    </comment>
    <comment ref="J114" authorId="207" shapeId="0" xr:uid="{740C4B41-8504-4D1E-BFA0-6828B512020F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</t>
      </text>
    </comment>
    <comment ref="K114" authorId="208" shapeId="0" xr:uid="{58E25DAF-DEE8-42E5-A78D-282646D3BA7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Ciena 6500 rack D04- ORMT_SAP_240719_8_w144739</t>
      </text>
    </comment>
    <comment ref="J115" authorId="209" shapeId="0" xr:uid="{D937C33F-3041-4695-AA0C-9A09F4755728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K115" authorId="210" shapeId="0" xr:uid="{63443C90-B22A-4EC0-8D73-F9E1EFE1BE3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Ciena 6500 rack D04- ORMT_SAP_240719_8_w144739</t>
      </text>
    </comment>
    <comment ref="J116" authorId="211" shapeId="0" xr:uid="{7A43EC00-AFBB-4E2F-AE96-1DD774BEC621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116" authorId="212" shapeId="0" xr:uid="{DDA0C0FA-CF3C-4987-9CDA-995E57479CC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Additional ADVA XG120 into existing cab H7 planned under ORMT_SAP_240202_13_w019357
</t>
      </text>
    </comment>
    <comment ref="J117" authorId="213" shapeId="0" xr:uid="{00000000-0006-0000-0300-00008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0.4kW
Reply:
    2.5kW allocation reduced due to live reading of 0.3kW
Reply:
    2.5kW allocation reduced due to live reading of 0.4kW
Reply:
    2.5kW allocation reduced due to live reading of 0.4kW
Reply:
    2.5kW allocation reduced due to live reading of 0.4kW
Reply:
    2.5kW allocation reduced due to live reading of 0.3kW
Reply:
    2.5kW allocation reduced due to live reading of 0.3kW
Reply:
    2.5kW allocation reduced due to live reading of 0.3kW
Reply:
    2.5kW allocation reduced due to live reading of 0.3kW</t>
      </text>
    </comment>
    <comment ref="L117" authorId="214" shapeId="0" xr:uid="{00000000-0006-0000-0300-00008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</t>
      </text>
    </comment>
    <comment ref="N117" authorId="215" shapeId="0" xr:uid="{00000000-0006-0000-0300-00008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1kW
Reply:
    2.5kW allocation reduced due to live reading of 1.1kW
Reply:
    2.5kW allocation reduced due to live reading of 1.1kW
Reply:
    2.5kW allocation reduced due to live reading of 1.2kW
Reply:
    2.5kW allocation reduced due to live reading of 1kW
Reply:
    2.5kW allocation reduced due to live reading of 1kW
Reply:
    2.5kW allocation reduced due to live reading of 1kW
Reply:
    2.5kW allocation reduced due to live reading of 1.1kW</t>
      </text>
    </comment>
    <comment ref="P117" authorId="216" shapeId="0" xr:uid="{820519D8-8840-450F-819F-9339FCFDE16F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17" authorId="217" shapeId="0" xr:uid="{6DF610CB-866D-41C7-B8C8-C9F5BCFCA317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0.2kW</t>
      </text>
    </comment>
    <comment ref="J118" authorId="218" shapeId="0" xr:uid="{00000000-0006-0000-0300-00008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0.4kW
Reply:
    2.5kW allocation reduced due to live reading of 0.4kW
Reply:
    2.5kW allocation reduced due to live reading of 0.4kW</t>
      </text>
    </comment>
    <comment ref="L118" authorId="219" shapeId="0" xr:uid="{00000000-0006-0000-0300-00008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</t>
      </text>
    </comment>
    <comment ref="N118" authorId="220" shapeId="0" xr:uid="{00000000-0006-0000-0300-00008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1.3kW
Reply:
    2.5kW allocation reduced due to live reading of 1.2kW
Reply:
    2.5kW allocation reduced due to live reading of 1.2kW
Reply:
    2.5kW allocation reduced due to live reading of 1.2kW
Reply:
    2.5kW allocation reduced due to live reading of 1.4kW
Reply:
    2.5kW allocation reduced due to live reading of 1.4kW
Reply:
    2.5kW allocation reduced due to live reading of 1.4kW
Reply:
    2.5kW allocation reduced due to live reading of 1.3kW</t>
      </text>
    </comment>
    <comment ref="P118" authorId="221" shapeId="0" xr:uid="{C73221CF-2EB2-4856-BE0E-CC53C62CEFF6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18" authorId="222" shapeId="0" xr:uid="{8E521D02-ADC0-4D24-8727-449F1ED106A9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0.2kW
Reply:
    0.5kW allocation reduced due to live reading of 0.2kW</t>
      </text>
    </comment>
    <comment ref="J119" authorId="223" shapeId="0" xr:uid="{00000000-0006-0000-0300-00009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</text>
    </comment>
    <comment ref="L119" authorId="224" shapeId="0" xr:uid="{00000000-0006-0000-0300-00009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0.8kW
Reply:
    2kW allocation reduced due to live reading of 0.9kW
Reply:
    2kW allocation reduced due to live reading of 1.0kW</t>
      </text>
    </comment>
    <comment ref="N119" authorId="225" shapeId="0" xr:uid="{00000000-0006-0000-0300-00009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P119" authorId="226" shapeId="0" xr:uid="{00000000-0006-0000-0300-00009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1.8kW
Reply:
    2.5kW allocation reduced due to live reading of 2kW
Reply:
    2.5kW allocation reduced due to live reading of 2kW
Reply:
    2.5kW allocation reduced due to live reading of 2.1kW
Reply:
    2.5kW allocation reduced due to live reading of 2.1kW
Reply:
    2.5kW allocation reduced due to live reading of 2kW
Reply:
    2.5kW allocation reduced due to live reading of 1.9kW
Reply:
    2.5kW allocation reduced due to live reading of 2.2kW
Reply:
    2.5kW allocation reduced due to live reading of 2.2kW
Reply:
    2.5kW allocation reduced due to live reading of 2.2kW
Reply:
    2.5kW allocation reduced due to live reading of 2.2kW
Reply:
    2.5kW allocation reduced due to live reading of 2.2kW</t>
      </text>
    </comment>
    <comment ref="R119" authorId="227" shapeId="0" xr:uid="{00000000-0006-0000-0300-00009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T119" authorId="228" shapeId="0" xr:uid="{00000000-0006-0000-0300-00009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V119" authorId="229" shapeId="0" xr:uid="{320CF7C4-D357-4114-9AB9-0CF49ADEDC91}">
      <text>
        <t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
Reply:
    2kW allocation reduced due to live reading of 0.4kW
Reply:
    2kW allocation reduced due to live reading of 0.4kW
Reply:
    2kW allocation reduced due to live reading of 0.2kW</t>
      </text>
    </comment>
    <comment ref="X119" authorId="230" shapeId="0" xr:uid="{00000000-0006-0000-0300-00009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3.3kW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3.5kW</t>
      </text>
    </comment>
    <comment ref="Y119" authorId="231" shapeId="0" xr:uid="{D7EBAE55-905E-41EB-92D5-0FC99A7217CB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
Reply:
    2.5kW allocation reduced due to live reading of 0.5kW
Reply:
    2.5kW allocation reduced due to live reading of 0.5kW
Reply:
    2.5kW allocation reduced due to live reading of 0.5kW</t>
      </text>
    </comment>
    <comment ref="AA119" authorId="232" shapeId="0" xr:uid="{5694752F-3F78-431E-8BDE-85FF814714E2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
Reply:
    2.5kW allocation reduced due to live reading of 0.2kW
Reply:
    2.5kW allocation reduced due to live reading of 0.3kW
Reply:
    2.5kW allocation reduced due to live reading of 0.3kW</t>
      </text>
    </comment>
    <comment ref="J120" authorId="233" shapeId="0" xr:uid="{00000000-0006-0000-0300-00009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</text>
    </comment>
    <comment ref="L120" authorId="234" shapeId="0" xr:uid="{00000000-0006-0000-0300-00009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0.8kW
Reply:
    2kW allocation reduced due to live reading of 0.8kW</t>
      </text>
    </comment>
    <comment ref="N120" authorId="235" shapeId="0" xr:uid="{00000000-0006-0000-0300-00009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P120" authorId="236" shapeId="0" xr:uid="{00000000-0006-0000-0300-00009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1.1kW
Reply:
    2.5kW allocation reduced due to live reading of 0.9kW
Reply:
    2.5kW allocation reduced due to live reading of 0.8kW
Reply:
    2.5kW allocation reduced due to live reading of 0.8kW
Reply:
    2.5kW allocation reduced due to live reading of 0.8kW
Reply:
    2.5kW allocation reduced due to live reading of 0.9kW
Reply:
    2.5kW allocation reduced due to live reading of 1kW
Reply:
    2.5kW allocation reduced due to live reading of 0.6kW
Reply:
    2.5kW allocation reduced due to live reading of 0.7kW
Reply:
    2.5kW allocation reduced due to live reading of 0.7kW
Reply:
    2.5kW allocation reduced due to live reading of 0.7kW
Reply:
    2.5kW allocation reduced due to live reading of 0.7kW</t>
      </text>
    </comment>
    <comment ref="R120" authorId="237" shapeId="0" xr:uid="{00000000-0006-0000-0300-00009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T120" authorId="238" shapeId="0" xr:uid="{00000000-0006-0000-0300-00009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0.3kW
Reply:
    1kW allocation reduced due to live reading of 0.3kW
Reply:
    1kW allocation reduced due to live reading of 0.2kW</t>
      </text>
    </comment>
    <comment ref="V120" authorId="239" shapeId="0" xr:uid="{64464F24-9931-4AF5-A2FE-07FE7AEBDE20}">
      <text>
        <t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
Reply:
    2kW allocation reduced due to live reading of 0.1kW
Reply:
    2kW allocation reduced due to live reading of 0.1kW</t>
      </text>
    </comment>
    <comment ref="X120" authorId="240" shapeId="0" xr:uid="{00000000-0006-0000-0300-00009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3.3kW
Reply:
    4kW allocation reduced due to live reading of 3.3kW
Reply:
    4kW allocation reduced due to live reading of 3.3kW</t>
      </text>
    </comment>
    <comment ref="Y120" authorId="241" shapeId="0" xr:uid="{A3C6AFD1-134A-49A1-A9AA-24E36E2C6E91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
Reply:
    2.5kW allocation reduced due to live reading of 0.4kW
Reply:
    2.5kW allocation reduced due to live reading of 0.4kW
Reply:
    2.5kW allocation reduced due to live reading of 0.4kW</t>
      </text>
    </comment>
    <comment ref="AA120" authorId="242" shapeId="0" xr:uid="{07D603F3-7145-442F-9DB8-F3FAAB6D2F2E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
Reply:
    2.5kW allocation reduced due to live reading of 0.2kW
Reply:
    2.5kW allocation reduced due to live reading of 0.3kW
Reply:
    2.5kW allocation reduced due to live reading of 0.3kW</t>
      </text>
    </comment>
    <comment ref="J121" authorId="243" shapeId="0" xr:uid="{56538DC6-8ED0-4178-9F39-EB9EDB55415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I123" authorId="244" shapeId="0" xr:uid="{00000000-0006-0000-0300-00009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awaiting floorplan update</t>
      </text>
    </comment>
    <comment ref="K123" authorId="245" shapeId="0" xr:uid="{047FE20D-275E-49A2-933F-938D41279C15}">
      <text>
        <t>[Threaded comment]
Your version of Excel allows you to read this threaded comment; however, any edits to it will get removed if the file is opened in a newer version of Excel. Learn more: https://go.microsoft.com/fwlink/?linkid=870924
Comment:
    A06 - Power upgrade for 40 amps ( 2.2Kw )under ORMT_SAP_240326_7_Y854539 </t>
      </text>
    </comment>
    <comment ref="J129" authorId="246" shapeId="0" xr:uid="{00000000-0006-0000-0300-00009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O129" authorId="247" shapeId="0" xr:uid="{51473AB1-E95B-4526-9914-3D8DEDBDBCB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</text>
    </comment>
    <comment ref="Q129" authorId="248" shapeId="0" xr:uid="{6CDE8285-C462-4230-8892-D9B8E42C749B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SR2s_JK6</t>
      </text>
    </comment>
    <comment ref="J131" authorId="249" shapeId="0" xr:uid="{00000000-0006-0000-0300-0000A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J132" authorId="250" shapeId="0" xr:uid="{00000000-0006-0000-0300-0000A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
Reply:
    5kW reduced by 2.6kW estimated load from average of iPDU readings at other sites, 2.4kW remaining</t>
      </text>
    </comment>
    <comment ref="J134" authorId="251" shapeId="0" xr:uid="{9CA6CCFB-28BC-447D-BD6A-824D2015E25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 to 3kW estimated (confirmed by Rich)
Reply:
    5kW reduced by 2.6kW estimated load from average of iPDU readings at other sites, 2.4kW remaining</t>
      </text>
    </comment>
    <comment ref="L134" authorId="252" shapeId="0" xr:uid="{0EFFB4B3-7B64-4149-BD65-4414DA5EDEC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4.5 to 2kW estimated (confirmed by Rich)</t>
      </text>
    </comment>
    <comment ref="J136" authorId="253" shapeId="0" xr:uid="{00000000-0006-0000-0300-0000A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
Reply:
    5kW reduced by 2.6kW estimated load from average of iPDU readings at other sites, 2.4kW remaining
Reply:
    2.4kW reduced by 0.7kW for card infill, 1.7kW remaining</t>
      </text>
    </comment>
    <comment ref="J139" authorId="254" shapeId="0" xr:uid="{E66D12DF-16E3-42A9-8243-95C71073B5E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power has been added under ORMT_SAP_240508_11_Y854105 </t>
      </text>
    </comment>
    <comment ref="J140" authorId="255" shapeId="0" xr:uid="{00000000-0006-0000-0300-0000A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
Reply:
    5kW allocation reduced due to live reading of 3.5kW
Reply:
    5kW allocation reduced due to live reading of 3.5kW
Reply:
    5kW allocation reduced due to live reading of 3.9kW
Reply:
    5kW allocation reduced due to live reading of 3.9kW
Reply:
    5kW allocation reduced due to live reading of 4.0kW
Reply:
    5kW allocation reduced due to live reading of 4.0kW</t>
      </text>
    </comment>
    <comment ref="L140" authorId="256" shapeId="0" xr:uid="{4DFCD2A9-0605-42B1-BF8A-E71E39B4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1kW
Reply:
    5kW allocation reduced due to live reading of 0.1kW</t>
      </text>
    </comment>
    <comment ref="U140" authorId="257" shapeId="0" xr:uid="{13FA675A-7E0F-4A17-BE63-093EC3A8661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ia planned for Nokia 7750 SR2s</t>
      </text>
    </comment>
    <comment ref="N143" authorId="258" shapeId="0" xr:uid="{00000000-0006-0000-0300-0000A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4kW allocation reduced due to live reading of 2.8kW
Reply:
    4kW allocation reduced due to live reading of 2.8kW
Reply:
    4kW allocation reduced due to live reading of 2.7kW
Reply:
    4kW allocation reduced due to live reading of 3.1kW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3.3kW
Reply:
    4kW allocation reduced due to live reading of 3.3kW
Reply:
    4kW allocation reduced due to live reading of 3.3kW</t>
      </text>
    </comment>
    <comment ref="S143" authorId="259" shapeId="0" xr:uid="{00000000-0006-0000-0300-0000A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V143" authorId="260" shapeId="0" xr:uid="{00000000-0006-0000-0300-0000A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
Reply:
    2.1kW allocation reduced due to live reading of 0.2kW
Reply:
    2.1kW allocation reduced due to live reading of 0.2kW
Reply:
    2.1kW allocation reduced due to live reading of 0.2kW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X143" authorId="261" shapeId="0" xr:uid="{2F304EBF-8130-4666-A22E-4EF5AC572A51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</t>
      </text>
    </comment>
    <comment ref="Z143" authorId="262" shapeId="0" xr:uid="{2FCC4FAA-7488-4ECA-AFD5-E42D13EB3E1A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0.3kW
Reply:
    0.5kW allocation reduced due to live reading of 0.3kW
Reply:
    0.5kW allocation reduced due to live reading of 0.3kW</t>
      </text>
    </comment>
    <comment ref="AB143" authorId="263" shapeId="0" xr:uid="{00000000-0006-0000-0300-0000A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2kW allocation reduced due to live reading of 0.2kW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AD143" authorId="264" shapeId="0" xr:uid="{00000000-0006-0000-0300-0000A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J143" authorId="265" shapeId="0" xr:uid="{40AFC5F7-AF74-4E6C-9845-6BCF224AEEE6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AL143" authorId="266" shapeId="0" xr:uid="{D347BE6B-F571-49A7-82E5-7EB385E1C32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AN143" authorId="267" shapeId="0" xr:uid="{121CE932-DB71-4B8D-9D87-CF8795E0974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AP143" authorId="268" shapeId="0" xr:uid="{2E2245A7-D810-4643-81EC-95838D14346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New Akamai Rack v08 in LDSCD2 under ORMT_SAP_240603_8_10335416</t>
      </text>
    </comment>
    <comment ref="J144" authorId="269" shapeId="0" xr:uid="{00000000-0006-0000-0300-0000A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2.5kW allocation reduced due to live reading of 0.9kW
Reply:
    2.5kW allocation reduced due to live reading of 1kW
Reply:
    2.5kW allocation reduced due to live reading of 1.2kW
Reply:
    2.5kW allocation reduced due to live reading of 0.5kW
Reply:
    2.5kW allocation reduced due to live reading of 0.3kW
Reply:
    2.5kW allocation reduced due to live reading of 0.3kW
Reply:
    2.5kW allocation reduced due to live reading of 0.3kW
Reply:
    2.5kW allocation reduced due to live reading of 0.1kW
Reply:
    2.5kW allocation reduced due to live reading of 0.4kW</t>
      </text>
    </comment>
    <comment ref="L144" authorId="270" shapeId="0" xr:uid="{00000000-0006-0000-0300-0000A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4kW allocation reduced due to live reading of 3.4kW
Reply:
    4kW allocation reduced due to live reading of 3.5kW
Reply:
    4kW allocation reduced due to live reading of 3.6kW
Reply:
    4kW allocation reduced due to live reading of 3.5kW
Reply:
    4kW allocation reduced due to live reading of 3.5kW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3.5kW
Reply:
    4kW allocation reduced due to live reading of 3.5kW</t>
      </text>
    </comment>
    <comment ref="N144" authorId="271" shapeId="0" xr:uid="{00000000-0006-0000-0300-0000A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2.7kW
Reply:
    4kW allocation reduced due to live reading of 2.6kW
Reply:
    4kW allocation reduced due to live reading of 2.7kW
Reply:
    4kW allocation reduced due to live reading of 2.7kW
Reply:
    4kW allocation reduced due to live reading of 2.6kW
Reply:
    4kW allocation reduced due to live reading of 2.7kW
Reply:
    4kW allocation reduced due to live reading of 2.6kW
Reply:
    4kW allocation reduced due to live reading of 2.6kW
Reply:
    4kW allocation reduced due to live reading of 2.6kW</t>
      </text>
    </comment>
    <comment ref="V144" authorId="272" shapeId="0" xr:uid="{4B9C97E2-540A-418B-8AE6-1EF249874183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</t>
      </text>
    </comment>
    <comment ref="X144" authorId="273" shapeId="0" xr:uid="{2307D775-B2AA-438F-8CFC-6B5E4B08982F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</t>
      </text>
    </comment>
    <comment ref="Z144" authorId="274" shapeId="0" xr:uid="{BE836365-54BC-45D2-8574-BCD3F0F4C699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0.3kW
Reply:
    0.5kW allocation reduced due to live reading of 0.3kW
Reply:
    0.5kW allocation reduced due to live reading of 0.3kW</t>
      </text>
    </comment>
    <comment ref="AB144" authorId="275" shapeId="0" xr:uid="{A6AC6891-3CF0-4E8C-A887-9C259DC9EB9A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</t>
      </text>
    </comment>
    <comment ref="AJ144" authorId="276" shapeId="0" xr:uid="{79BB0193-F48E-460E-90DB-A9C1B7519AD5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AL144" authorId="277" shapeId="0" xr:uid="{457F43ED-BDAF-4554-B87A-212B9FB6B8B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AN144" authorId="278" shapeId="0" xr:uid="{0A097110-2E3D-4DCC-8B8E-48315F12975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AP144" authorId="279" shapeId="0" xr:uid="{9A69B2C4-C483-4F7F-8777-92A26DB017E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New Akamai Rack v08 in LDSCD2 under ORMT_SAP_240603_8_10335416</t>
      </text>
    </comment>
    <comment ref="J145" authorId="280" shapeId="0" xr:uid="{6B9D0745-A894-4D93-B16E-00F31EEDEB4E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Planned for ORMT_SAP_231013_6_w014433</t>
      </text>
    </comment>
    <comment ref="J146" authorId="281" shapeId="0" xr:uid="{F59C7CCF-D919-44B6-9BA5-555EFC579D3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146" authorId="282" shapeId="0" xr:uid="{3B03B372-6FC1-497E-B71C-CE467AD6DE39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</text>
    </comment>
    <comment ref="Q146" authorId="283" shapeId="0" xr:uid="{C3E6D4C4-93BB-437E-B3B7-397EEB202FF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148" authorId="284" shapeId="0" xr:uid="{422E7583-433B-4221-AD4A-34174609213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151" authorId="285" shapeId="0" xr:uid="{182A5358-D1BE-45FC-A374-A6B128C0537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Q152" authorId="286" shapeId="0" xr:uid="{E39259E6-DA60-4AC9-B01B-629134560BF4}">
      <text>
        <t>[Threaded comment]
Your version of Excel allows you to read this threaded comment; however, any edits to it will get removed if the file is opened in a newer version of Excel. Learn more: https://go.microsoft.com/fwlink/?linkid=870924
Comment:
    30kW ring fenced for WACS CoLo contract</t>
      </text>
    </comment>
    <comment ref="T152" authorId="287" shapeId="0" xr:uid="{F2ED5E60-E58C-4CFD-9D27-D1EACFFB182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</text>
    </comment>
    <comment ref="J155" authorId="288" shapeId="0" xr:uid="{00000000-0006-0000-0300-0000A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provisional allocation for end of life load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0.6kW
Reply:
    4.2kW allocation reduced due to live reading of 0.6kW
Reply:
    4.2kW allocation reduced due to live reading of 0.6kW</t>
      </text>
    </comment>
    <comment ref="L155" authorId="289" shapeId="0" xr:uid="{00000000-0006-0000-0300-0000B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
Reply:
    5kW allocation reduced due to live reading of 3.2kW
Reply:
    5kW allocation reduced due to live reading of 3.2kW</t>
      </text>
    </comment>
    <comment ref="P155" authorId="290" shapeId="0" xr:uid="{00000000-0006-0000-0300-0000B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22A, so 4kW allocation reduced by 1.2kW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</t>
      </text>
    </comment>
    <comment ref="R155" authorId="291" shapeId="0" xr:uid="{00000000-0006-0000-0300-0000B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30A, so 4kW allocation reduced by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1.9kW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</t>
      </text>
    </comment>
    <comment ref="T155" authorId="292" shapeId="0" xr:uid="{00000000-0006-0000-0300-0000B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14A, so 4kW allocation reduced by 800W
Reply:
    4kW allocation reduced due to live reading of 1.5kW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1.8kW
Reply:
    4kW allocation reduced due to live reading of 1.8kW
Reply:
    4kW allocation reduced due to live reading of 1.8kW
Reply:
    4kW allocation reduced due to live reading of 1.8kW</t>
      </text>
    </comment>
    <comment ref="V155" authorId="293" shapeId="0" xr:uid="{00000000-0006-0000-0300-0000B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</t>
      </text>
    </comment>
    <comment ref="X155" authorId="294" shapeId="0" xr:uid="{B371BEA3-D809-4AC2-8374-19287095534F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Y155" authorId="295" shapeId="0" xr:uid="{484FFADE-54D1-4605-B273-EAF4972944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</text>
    </comment>
    <comment ref="Z155" authorId="296" shapeId="0" xr:uid="{0F226F54-F4A6-46E1-9F65-4284C526287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0.8kW
Reply:
    5kW allocation reduced due to live reading of 0.8kW
Reply:
    5kW allocation reduced due to live reading of 0.9kW</t>
      </text>
    </comment>
    <comment ref="J159" authorId="297" shapeId="0" xr:uid="{00000000-0006-0000-0300-0000B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2.9kW
Reply:
    6kW allocation reduced due to live reading of 2.9kW
Reply:
    6kW allocation reduced due to live reading of 2.8kW
Reply:
    6kW allocation reduced due to live reading of 3kW
Reply:
    6kW allocation reduced due to live reading of 2.9kW
Reply:
    6kW allocation reduced due to live reading of 3.2kW
Reply:
    6kW allocation reduced due to live reading of 3.1kW
Reply:
    6kW allocation reduced due to live reading of 3.4kW
Reply:
    6kW allocation reduced due to live reading of 3.4kW
Reply:
    6kW allocation reduced due to live reading of 3.4kW
Reply:
    6kW allocation reduced due to live reading of 3.5kW</t>
      </text>
    </comment>
    <comment ref="L159" authorId="298" shapeId="0" xr:uid="{00000000-0006-0000-0300-0000B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2kW
Reply:
    2.5kW allocation reduced due to live reading of 1.3kW
Reply:
    2.5kW allocation reduced due to live reading of 1.3kW
Reply:
    2.5kW allocation reduced due to live reading of 1.4kW
Reply:
    2.5kW allocation reduced due to live reading of 1.3kW
Reply:
    2.5kW allocation reduced due to live reading of 1.4kW
Reply:
    2.5kW allocation reduced due to live reading of 1.3kW
Reply:
    2.5kW allocation reduced due to live reading of 1.4kW
Reply:
    2.5kW allocation reduced due to live reading of 1.6kW
Reply:
    2.5kW allocation reduced due to live reading of 1.5kW
Reply:
    2.5kW allocation reduced due to live reading of 1.6kW</t>
      </text>
    </comment>
    <comment ref="M159" authorId="299" shapeId="0" xr:uid="{6DF28C26-9FEF-4DAC-8495-778B6769A0B8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for ORMT_SAP_231220_15_10335416</t>
      </text>
    </comment>
    <comment ref="R159" authorId="300" shapeId="0" xr:uid="{00000000-0006-0000-0300-0000B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2.1kW
Reply:
    3kW allocation reduced due to live reading of 2.1kW
Reply:
    3kW allocation reduced due to live reading of 2kW
Reply:
    3kW allocation reduced due to live reading of 2.1kW
Reply:
    3kW allocation reduced due to live reading of 2.1kW
Reply:
    3kW allocation reduced due to live reading of 2.1kW
Reply:
    3kW allocation reduced due to live reading of 2.1kW
Reply:
    3kW allocation reduced due to live reading of 2.4kW
Reply:
    3kW allocation reduced due to live reading of 2.4kW
Reply:
    3kW allocation reduced due to live reading of 2.4kW</t>
      </text>
    </comment>
    <comment ref="T159" authorId="301" shapeId="0" xr:uid="{00000000-0006-0000-0300-0000B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1.4kW
Reply:
    2.25kW allocation reduced due to live reading of 1.5kW
Reply:
    2.25kW allocation reduced due to live reading of 1.4kW
Reply:
    2.25kW allocation reduced due to live reading of 1.4kW
Reply:
    2.25kW allocation reduced due to live reading of 1.4kW
Reply:
    2.25kW allocation reduced due to live reading of 1.5kW
Reply:
    2.25kW allocation reduced due to live reading of 1.4kW
Reply:
    2.25kW allocation reduced due to live reading of 1.5kW
Reply:
    2.25kW allocation reduced due to live reading of 1.5kW</t>
      </text>
    </comment>
    <comment ref="V159" authorId="302" shapeId="0" xr:uid="{00000000-0006-0000-0300-0000B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0.5kW</t>
      </text>
    </comment>
    <comment ref="X159" authorId="303" shapeId="0" xr:uid="{00000000-0006-0000-0300-0000B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2.25kW allocation reduced due to live reading of 1.5kW
Reply:
    2.25kW allocation reduced due to live reading of 1.4kW
Reply:
    2.25kW allocation reduced due to live reading of 1.5kW
Reply:
    2.25kW allocation reduced due to live reading of 1.5kW
Reply:
    2.25kW allocation reduced due to live reading of 1.5kW
Reply:
    2.25kW allocation reduced due to live reading of 1.4kW
Reply:
    2.25kW allocation reduced due to live reading of 1.8kW
Reply:
    2.25kW allocation reduced due to live reading of 1.4kW
Reply:
    2.25kW allocation reduced due to live reading of 1.5kW</t>
      </text>
    </comment>
    <comment ref="Z159" authorId="304" shapeId="0" xr:uid="{00000000-0006-0000-0300-0000B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0.4kW
Reply:
    0.9kW allocation reduced due to live reading of 0.5kW
Reply:
    0.9kW allocation reduced due to live reading of 0.5kW
Reply:
    0.9kW allocation reduced due to live reading of 0.5kW
Reply:
    0.9kW allocation reduced due to live reading of 0.4kW
Reply:
    0.9kW allocation reduced due to live reading of 0.5kW
Reply:
    0.9kW allocation reduced due to live reading of 0.4kW
Reply:
    0.9kW allocation reduced due to live reading of 0.4kW
Reply:
    0.9kW allocation reduced due to live reading of 0.4kW</t>
      </text>
    </comment>
    <comment ref="AB159" authorId="305" shapeId="0" xr:uid="{00000000-0006-0000-0300-0000B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2.9kW
Reply:
    3.25kW allocation reduced due to live reading of 2.9kW
Reply:
    3.25kW allocation reduced due to live reading of 2.9kW
Reply:
    3.25kW allocation reduced due to live reading of 2.8kW
Reply:
    3.25kW allocation reduced due to live reading of 2.9kW
Reply:
    3.25kW allocation reduced due to live reading of 2.9kW
Reply:
    3.25kW allocation reduced due to live reading of 2.9kW
Reply:
    3.25kW allocation reduced due to live reading of 2.9kW</t>
      </text>
    </comment>
    <comment ref="AD159" authorId="306" shapeId="0" xr:uid="{00000000-0006-0000-0300-0000B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0.5kW</t>
      </text>
    </comment>
    <comment ref="AF159" authorId="307" shapeId="0" xr:uid="{EACCE037-0744-459A-8B38-305EAAEE05BC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H159" authorId="308" shapeId="0" xr:uid="{F47FF866-DAB3-4032-B557-C33827152B42}">
      <text>
        <t>[Threaded comment]
Your version of Excel allows you to read this threaded comment; however, any edits to it will get removed if the file is opened in a newer version of Excel. Learn more: https://go.microsoft.com/fwlink/?linkid=870924
Comment:
    2.75kW allocation reduced due to live reading of 0.6kW
Reply:
    2.75kW allocation reduced due to live reading of 0.6kW
Reply:
    2.75kW allocation reduced due to live reading of 0.7kW</t>
      </text>
    </comment>
    <comment ref="AJ159" authorId="309" shapeId="0" xr:uid="{00000000-0006-0000-0300-0000C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L159" authorId="310" shapeId="0" xr:uid="{00000000-0006-0000-0300-0000C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N159" authorId="311" shapeId="0" xr:uid="{00000000-0006-0000-0300-0000C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P159" authorId="312" shapeId="0" xr:uid="{00000000-0006-0000-0300-0000C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R159" authorId="313" shapeId="0" xr:uid="{00000000-0006-0000-0300-0000C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AT159" authorId="314" shapeId="0" xr:uid="{00000000-0006-0000-0300-0000C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1.4kW
Reply:
    2.25kW allocation reduced due to live reading of 1.3kW
Reply:
    2.25kW allocation reduced due to live reading of 1.4kW
Reply:
    2.25kW allocation reduced due to live reading of 1.4kW</t>
      </text>
    </comment>
    <comment ref="J160" authorId="315" shapeId="0" xr:uid="{00000000-0006-0000-0300-0000C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2.6kW
Reply:
    6kW allocation reduced due to live reading of 2.8kW
Reply:
    6kW allocation reduced due to live reading of 2.9kW
Reply:
    6kW allocation reduced due to live reading of 3kW
Reply:
    6kW allocation reduced due to live reading of 3.1kW
Reply:
    6kW allocation reduced due to live reading of 3.2kW
Reply:
    6kW allocation reduced due to live reading of 3.2kW
Reply:
    6kW allocation reduced due to live reading of 3.5kW
Reply:
    6kW allocation reduced due to live reading of 3.6kW
Reply:
    6kW allocation reduced due to live reading of  3.7kW
Reply:
    6kW allocation reduced due to live reading of 3.8kW</t>
      </text>
    </comment>
    <comment ref="L160" authorId="316" shapeId="0" xr:uid="{00000000-0006-0000-0300-0000C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1kW
Reply:
    2.5kW allocation reduced due to live reading of 1.8kW
Reply:
    2.5kW allocation reduced due to live reading of 1.8kW
Reply:
    2.5kW allocation reduced due to live reading of 1.7kW
Reply:
    2.5kW allocation reduced due to live reading of 1.8kW
Reply:
    2.5kW allocation reduced due to live reading of 1.8kW
Reply:
    2.5kW allocation reduced due to live reading of 1.9kW
Reply:
    2.5kW allocation reduced due to live reading of 1.8kW
Reply:
    2.5kW allocation reduced due to live reading of 2kW
Reply:
    2.5kW allocation reduced due to live reading of 2kW
Reply:
    2.5kW allocation reduced due to live reading of 2kW</t>
      </text>
    </comment>
    <comment ref="M160" authorId="317" shapeId="0" xr:uid="{403AA01F-7F2B-44B9-87D9-5C1E9829EF74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for ORMT_SAP_231220_15_10335416</t>
      </text>
    </comment>
    <comment ref="R160" authorId="318" shapeId="0" xr:uid="{00000000-0006-0000-0300-0000C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2.4kW
Reply:
    3kW allocation reduced due to live reading of 2.4kW
Reply:
    3kW allocation reduced due to live reading of 2.4kW</t>
      </text>
    </comment>
    <comment ref="T160" authorId="319" shapeId="0" xr:uid="{00000000-0006-0000-0300-0000C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1.3kW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</t>
      </text>
    </comment>
    <comment ref="V160" authorId="320" shapeId="0" xr:uid="{00000000-0006-0000-0300-0000C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0.5kW</t>
      </text>
    </comment>
    <comment ref="X160" authorId="321" shapeId="0" xr:uid="{00000000-0006-0000-0300-0000C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 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1.6kW
Reply:
    2.25kW allocation reduced due to live reading of 1.3kW
Reply:
    2.25kW allocation reduced due to live reading of 1.4kW</t>
      </text>
    </comment>
    <comment ref="Z160" authorId="322" shapeId="0" xr:uid="{00000000-0006-0000-0300-0000C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</t>
      </text>
    </comment>
    <comment ref="AB160" authorId="323" shapeId="0" xr:uid="{00000000-0006-0000-0300-0000C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2.9kW
Reply:
    3.25kW allocation reduced due to live reading of 2.8kW</t>
      </text>
    </comment>
    <comment ref="AD160" authorId="324" shapeId="0" xr:uid="{00000000-0006-0000-0300-0000D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AF160" authorId="325" shapeId="0" xr:uid="{54F13D00-417B-42AB-9706-B0CBF542A0DC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H160" authorId="326" shapeId="0" xr:uid="{B263CE98-AEC0-4590-8B89-91F9A61C834E}">
      <text>
        <t>[Threaded comment]
Your version of Excel allows you to read this threaded comment; however, any edits to it will get removed if the file is opened in a newer version of Excel. Learn more: https://go.microsoft.com/fwlink/?linkid=870924
Comment:
    2.75kW allocation reduced due to live reading of 0.7kW
Reply:
    2.75kW allocation reduced due to live reading of 0.7kW
Reply:
    2.75kW allocation reduced due to live reading of 0.7kW</t>
      </text>
    </comment>
    <comment ref="AJ160" authorId="327" shapeId="0" xr:uid="{00000000-0006-0000-0300-0000D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</t>
      </text>
    </comment>
    <comment ref="AL160" authorId="328" shapeId="0" xr:uid="{00000000-0006-0000-0300-0000D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N160" authorId="329" shapeId="0" xr:uid="{00000000-0006-0000-0300-0000D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P160" authorId="330" shapeId="0" xr:uid="{00000000-0006-0000-0300-0000D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R160" authorId="331" shapeId="0" xr:uid="{00000000-0006-0000-0300-0000D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AT160" authorId="332" shapeId="0" xr:uid="{00000000-0006-0000-0300-0000D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1.4kW
Reply:
    2.25kW allocation reduced due to live reading of 1.3kW
Reply:
    2.25kW allocation reduced due to live reading of 1.3kW
Reply:
    2.25kW allocation reduced due to live reading of 1.3kW</t>
      </text>
    </comment>
    <comment ref="J162" authorId="333" shapeId="0" xr:uid="{45E710FF-B977-4C06-BC16-8010DA96BCF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XG210 is planned in existing rack E10 under ORMT_SAP_240212_3_w019357</t>
      </text>
    </comment>
    <comment ref="L162" authorId="334" shapeId="0" xr:uid="{1320CD95-E0CD-4DE8-8ADE-F0D1D077B69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ADVA FSP is planned under ORMT_SAP_240814_13_Y857420</t>
      </text>
    </comment>
    <comment ref="J169" authorId="335" shapeId="0" xr:uid="{00000000-0006-0000-0300-0000D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J171" authorId="336" shapeId="0" xr:uid="{EF25CA0F-1BDA-4052-AC6A-6EEF2F70733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172" authorId="337" shapeId="0" xr:uid="{00000000-0006-0000-0300-0000D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2.5kW allocation reduced due to live reading of 2.1kW
Reply:
    2.5kW allocation reduced due to live reading of 2.0kW
Reply:
    2.5kW allocation reduced due to live reading of 2.1kW</t>
      </text>
    </comment>
    <comment ref="L172" authorId="338" shapeId="0" xr:uid="{00000000-0006-0000-0300-0000D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6kW allocation reduced due to live reading of 0.9kW
Reply:
    6kW allocation reduced due to live reading of 0.9kW
Reply:
    6kW allocation reduced due to live reading of 0.9kW</t>
      </text>
    </comment>
    <comment ref="N172" authorId="339" shapeId="0" xr:uid="{54B92F99-AAE3-4F4D-98AC-D8E29708EC2A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1kW allocation reduced due to live reading of 0.2kW
Reply:
    1kW allocation reduced due to live reading of 0.2kW
Reply:
    1kW allocation reduced due to live reading of 0.2kW</t>
      </text>
    </comment>
    <comment ref="Q172" authorId="340" shapeId="0" xr:uid="{22D99612-71FE-4752-86BE-FEA969AB8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J173" authorId="341" shapeId="0" xr:uid="{127082A1-2223-4E87-AF06-6310C9CF65F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2.5kW allocation reduced due to live reading of 1.1kW
Reply:
    2.5kW allocation reduced due to live reading of 1.3kW
Reply:
    2.5kW allocation reduced due to live reading of 1.2kW</t>
      </text>
    </comment>
    <comment ref="L173" authorId="342" shapeId="0" xr:uid="{50B8E2B5-062F-49B2-8DE1-88A68C3FBB2C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6kW allocation reduced due to live reading of 0.8kW
Reply:
    6kW allocation reduced due to live reading of 0.8kW
Reply:
    6kW allocation reduced due to live reading of 0.8kW</t>
      </text>
    </comment>
    <comment ref="N173" authorId="343" shapeId="0" xr:uid="{E03B402C-E55A-45A4-8F57-C2FEFF861C9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1kW allocation reduced due to live reading of 0.1kW
Reply:
    1kW allocation reduced due to live reading of 0.1kW
Reply:
    1kW allocation reduced due to live reading of 0.1kW</t>
      </text>
    </comment>
    <comment ref="Q173" authorId="344" shapeId="0" xr:uid="{342BF346-313E-49F7-8E8C-D6D0932AFEA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J178" authorId="345" shapeId="0" xr:uid="{00000000-0006-0000-0300-0000D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1.6 kW
Reply:
    2.5 kW allocation reduced due to live reading of 1.7 kW
Reply:
    2.5 kW allocation reduced due to live reading of 1.7 kW
Reply:
    2.5 kW allocation reduced due to live reading of 1.3 kW
Reply:
    2.5 kW allocation reduced due to live reading of 1.3 kW
Reply:
    2.5 kW allocation reduced due to live reading of 1.3 kW
Reply:
    2.5 kW allocation reduced due to live reading of 1.7kW
Reply:
    2.5 kW allocation reduced due to live reading of 1.5kW
Reply:
    2.5 kW allocation reduced due to live reading of 1.9kW
Reply:
    2.5 kW allocation reduced due to live reading of 1.6kW</t>
      </text>
    </comment>
    <comment ref="L178" authorId="346" shapeId="0" xr:uid="{F458ADEE-636D-499F-B3DA-2C5753FAC5F2}">
      <text>
        <t>[Threaded comment]
Your version of Excel allows you to read this threaded comment; however, any edits to it will get removed if the file is opened in a newer version of Excel. Learn more: https://go.microsoft.com/fwlink/?linkid=870924
Comment:
    6 kW allocation reduced due to live reading of 0.1 kW
Reply:
    6 kW allocation reduced due to live reading of 0.1 kW</t>
      </text>
    </comment>
    <comment ref="J179" authorId="347" shapeId="0" xr:uid="{00000000-0006-0000-0300-0000D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0.8 kW
Reply:
    2.5 kW allocation reduced due to live reading of 0.8 kW
Reply:
    2.5 kW allocation reduced due to live reading of 0.8 kW
Reply:
    2.5 kW allocation reduced due to live reading of 1.1 kW
Reply:
    2.5 kW allocation reduced due to live reading of 1.7 kW
Reply:
    2.5 kW allocation reduced due to live reading of 0.8 kW
Reply:
    2.5 kW allocation reduced due to live reading of 1.1kW
Reply:
    2.5 kW allocation reduced due to live reading of 1.1kW
Reply:
    2.5 kW allocation reduced due to live reading of 0.8 kW
Reply:
    2.5 kW allocation reduced due to live reading of 1kW
Reply:
    2.5 kW allocation reduced due to live reading of 0.6kW
Reply:
    2.5 kW allocation reduced due to live reading of 0.9kW</t>
      </text>
    </comment>
    <comment ref="L179" authorId="348" shapeId="0" xr:uid="{7E2810B3-4E2E-40C7-B20F-0D2F21E8FD8D}">
      <text>
        <t>[Threaded comment]
Your version of Excel allows you to read this threaded comment; however, any edits to it will get removed if the file is opened in a newer version of Excel. Learn more: https://go.microsoft.com/fwlink/?linkid=870924
Comment: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</t>
      </text>
    </comment>
    <comment ref="J184" authorId="349" shapeId="0" xr:uid="{00000000-0006-0000-0300-0000D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
Reply:
    1.25kW allocation reduced due to live reading of 1.1kW
Reply:
    2.5kW allocation reduced due to live reading of 1.1kW
Reply:
    2.5kW allocation reduced due to live reading of 1.1kW
Reply:
    2.5kW allocation reduced due to live reading of 0.2kW
Reply:
    2.5kW allocation reduced due to live reading of 0.5kW
Reply:
    2.5kW allocation reduced due to live reading of 0.3KW
Reply:
    2.5kW allocation reduced due to live reading of 0.5KW
Reply:
    2.5kW allocation reduced due to live reading of 0.4KW
Reply:
    2.5kW allocation reduced due to live reading of 0.1KW
Reply:
    2.5kW allocation reduced due to live reading of 0.2KW</t>
      </text>
    </comment>
    <comment ref="L184" authorId="350" shapeId="0" xr:uid="{00000000-0006-0000-0300-0000D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3.8kW
Reply:
    6kW allocation reduced due to live reading of 3.9kW
Reply:
    Allocated load corrected back to 6kW as the 3.9kW reading is due to spurious load on AxScada
Reply:
    6kW allocation reduced due to live reading of 0.1kW
Reply:
    6kW allocation reduced due to live reading of 3.8kW
Reply:
    6kW allocation reduced due to live reading of 3.8kW</t>
      </text>
    </comment>
    <comment ref="N184" authorId="351" shapeId="0" xr:uid="{00000000-0006-0000-0300-0000D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0.2kW
Reply:
    2kW allocation reduced due to live reading of 0.2kW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0.1kW</t>
      </text>
    </comment>
    <comment ref="J185" authorId="352" shapeId="0" xr:uid="{00000000-0006-0000-0300-0000D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J187" authorId="353" shapeId="0" xr:uid="{00000000-0006-0000-0300-0000E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L187" authorId="354" shapeId="0" xr:uid="{00000000-0006-0000-0300-0000E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</t>
      </text>
    </comment>
    <comment ref="P187" authorId="355" shapeId="0" xr:uid="{2586D917-98E1-4139-A78B-693D5C99157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1.2kW
Reply:
    2.5kW allocation reduced due to live reading of 2.4kW
Reply:
    2.5kW allocation reduced due to live reading of 2.5kW</t>
      </text>
    </comment>
    <comment ref="R187" authorId="356" shapeId="0" xr:uid="{F9486AA7-1773-4A55-9EA9-ECC60C475D75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J188" authorId="357" shapeId="0" xr:uid="{00000000-0006-0000-0300-0000E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P188" authorId="358" shapeId="0" xr:uid="{9BE858F5-D6ED-4133-9181-2F46EBBEA77C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1.2kW</t>
      </text>
    </comment>
    <comment ref="R188" authorId="359" shapeId="0" xr:uid="{5DCCB260-FD64-4D67-8BCE-8B64FBEFE58C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K190" authorId="360" shapeId="0" xr:uid="{2A3326CB-D634-4DB9-81C6-9AB9C65BF961}">
      <text>
        <t>[Threaded comment]
Your version of Excel allows you to read this threaded comment; however, any edits to it will get removed if the file is opened in a newer version of Excel. Learn more: https://go.microsoft.com/fwlink/?linkid=870924
Comment:
    Utility Cab planned for ORMT_SAP_240301_3_Y857169</t>
      </text>
    </comment>
    <comment ref="J194" authorId="361" shapeId="0" xr:uid="{45A9F567-A4D0-48CC-94BC-750E36722776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M194" authorId="362" shapeId="0" xr:uid="{6F8BA170-4633-4B54-AE1E-3EBB661A9E85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197" authorId="363" shapeId="0" xr:uid="{A0F279AE-C97A-4C73-9E93-A053F8DBAC7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204" authorId="364" shapeId="0" xr:uid="{00000000-0006-0000-0300-0000E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The allocation for the RA should be 5kW. Updated with reading of 2.6kW removed from 5kW allocation. 2.4kW remaining.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</t>
      </text>
    </comment>
    <comment ref="L204" authorId="365" shapeId="0" xr:uid="{00000000-0006-0000-0300-0000E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7.4kW</t>
      </text>
    </comment>
    <comment ref="N204" authorId="366" shapeId="0" xr:uid="{00000000-0006-0000-0300-0000E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34.4A, so 4kW allocation reduced by 1.8kW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1.9kW</t>
      </text>
    </comment>
    <comment ref="P204" authorId="367" shapeId="0" xr:uid="{00000000-0006-0000-0300-0000E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14.4A, so 4kW allocation reduced by 800W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01.3kW
Reply:
    4kW allocation reduced due to live reading of 1.4kW</t>
      </text>
    </comment>
    <comment ref="R204" authorId="368" shapeId="0" xr:uid="{00000000-0006-0000-0300-0000E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34A, so 4kW allocation reduced by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2.8kW
Reply:
    4kW allocation reduced due to live reading of 2.7kW</t>
      </text>
    </comment>
    <comment ref="T204" authorId="369" shapeId="0" xr:uid="{481A1F65-609C-4C57-81D6-A60ACE829103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
Reply:
    4.2kW allocation reduced due to live reading of 0.9kW
Reply:
    4.2kW allocation reduced due to live reading of 0.9kW
Reply:
    4.2kW allocation reduced due to live reading of 0.9kW
Reply:
    4.2kW allocation reduced due to live reading of 0.9kW
Reply:
    4.2kW allocation reduced due to live reading of 1.1kW</t>
      </text>
    </comment>
    <comment ref="N206" authorId="370" shapeId="0" xr:uid="{00000000-0006-0000-0300-0000E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O206" authorId="371" shapeId="0" xr:uid="{468C5DC0-9859-4AA2-9A78-42FD2B89A4EB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1*100 amps power upgrade is planned for ORMT_SAP_240306_5_10335416 </t>
      </text>
    </comment>
    <comment ref="J208" authorId="372" shapeId="0" xr:uid="{C8FE9965-61B1-4A86-B381-FD825181C99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from 5kW to 3kW. 
Reply:
    5kW reduced by 2.6kW estimated load from average of iPDU readings at other sites, 2.4kW remaining
Reply:
    2.4kW reduced by 0.7kW for card infill, 1.7kW remaining</t>
      </text>
    </comment>
    <comment ref="J209" authorId="373" shapeId="0" xr:uid="{58B93546-F802-4511-9D03-23F356A9712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O209" authorId="374" shapeId="0" xr:uid="{2DD46D39-D7E7-41B0-8C3C-C668AA2B37A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219" authorId="375" shapeId="0" xr:uid="{00000000-0006-0000-0300-0000E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0.8kW
Reply:
    2.5kW allocation reduced due to live reading of 0.9kW
Reply:
    2.5kW allocation reduced due to live reading of 1kW
Reply:
    2.5kW allocation reduced due to live reading of 0.9kW
Reply:
    2.5kW allocation reduced due to live reading of 0.8kW
Reply:
    2.5kW allocation reduced due to live reading of 0.9kW
Reply:
    2.5kW allocation reduced due to live reading of 0.9kW
Reply:
    2.5kW allocation reduced due to live reading of 1kW
Reply:
    2.5kW allocation reduced due to live reading of 1kW
Reply:
    2.5kW allocation reduced due to live reading of 1.2kW
Reply:
    2.5kW allocation reduced due to live reading of 1.3kW</t>
      </text>
    </comment>
    <comment ref="L219" authorId="376" shapeId="0" xr:uid="{00000000-0006-0000-0300-0000E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</t>
      </text>
    </comment>
    <comment ref="N219" authorId="377" shapeId="0" xr:uid="{00000000-0006-0000-0300-0000E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0.7kW</t>
      </text>
    </comment>
    <comment ref="P219" authorId="378" shapeId="0" xr:uid="{77E5D431-3337-4F57-8592-0F3F16D21C8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
Reply:
    2kW allocation reduced due to live reading of 1kW
Reply:
    2kW allocation reduced due to live reading of 1kW</t>
      </text>
    </comment>
    <comment ref="R219" authorId="379" shapeId="0" xr:uid="{00000000-0006-0000-0300-0000E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0.7kW
Reply:
    2kW allocation reduced due to live reading of 0.8kW
Reply:
    2kW allocation reduced due to live reading of 0.8kW
Reply:
    2kW allocation reduced due to live reading of 0.8kW</t>
      </text>
    </comment>
    <comment ref="T219" authorId="380" shapeId="0" xr:uid="{00000000-0006-0000-0300-0000F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0.7kW
Reply:
    2kW allocation reduced due to live reading of 0.8kW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1kW</t>
      </text>
    </comment>
    <comment ref="V219" authorId="381" shapeId="0" xr:uid="{00000000-0006-0000-0300-0000F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2.4kW
Reply:
    3kW allocation reduced due to live reading of 2.4kW
Reply:
    3kW allocation reduced due to live reading of 2.4kW
Reply:
    3kW allocation reduced due to live reading of 2.5kW
Reply:
    3kW allocation reduced due to live reading of 2.6kW
Reply:
    3kW allocation reduced due to live reading of 2.6kW</t>
      </text>
    </comment>
    <comment ref="X219" authorId="382" shapeId="0" xr:uid="{D4D33F43-F593-4D33-A5D5-62D26B623FBB}">
      <text>
        <t>[Threaded comment]
Your version of Excel allows you to read this threaded comment; however, any edits to it will get removed if the file is opened in a newer version of Excel. Learn more: https://go.microsoft.com/fwlink/?linkid=870924
Comment: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</t>
      </text>
    </comment>
    <comment ref="AB219" authorId="383" shapeId="0" xr:uid="{C5DD14D8-ED06-4F38-9146-194F2E239ED2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E219" authorId="384" shapeId="0" xr:uid="{D45851C0-6566-4A7B-9E8E-EC010E25C875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J220" authorId="385" shapeId="0" xr:uid="{00000000-0006-0000-0300-0000F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1.6kW
Reply:
    2.5kW allocation reduced due to live reading of 1.5kW
Reply:
    2.5kW allocation reduced due to live reading of 1.4kW
Reply:
    2.5kW allocation reduced due to live reading of 1.5kW
Reply:
    2.5kW allocation reduced due to live reading of 1.6kW
Reply:
    2.5kW allocation reduced due to live reading of 1.6kW
Reply:
    2.5kW allocation reduced due to live reading of 1.6kW
Reply:
    2.5kW allocation reduced due to live reading of 1.5kW
Reply:
    2.5kW allocation reduced due to live reading of 1.5kW
Reply:
    2.5kW allocation reduced due to live reading of 1.6kW
Reply:
    2.5kW allocation reduced due to live reading of 1.6kW</t>
      </text>
    </comment>
    <comment ref="L220" authorId="386" shapeId="0" xr:uid="{00000000-0006-0000-0300-0000F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3.4kW
Reply:
    4kW allocation reduced due to live reading of 3.5kW
Reply:
    4kW allocation reduced due to live reading of 3.5kW</t>
      </text>
    </comment>
    <comment ref="N220" authorId="387" shapeId="0" xr:uid="{00000000-0006-0000-0300-0000F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0.5kW
Reply:
    2kW allocation reduced due to live reading of 0.5kW
Reply:
    2kW allocation reduced due to live reading of 0.7kW</t>
      </text>
    </comment>
    <comment ref="P220" authorId="388" shapeId="0" xr:uid="{E96C5570-72F3-46E1-8799-23E0A8C28F8B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
Reply:
    2kW allocation reduced due to live reading of 1kW
Reply:
    2kW allocation reduced due to live reading of 1kW</t>
      </text>
    </comment>
    <comment ref="R220" authorId="389" shapeId="0" xr:uid="{00000000-0006-0000-0300-0000F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</t>
      </text>
    </comment>
    <comment ref="T220" authorId="390" shapeId="0" xr:uid="{00000000-0006-0000-0300-0000F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0.8kW
Reply:
    2kW allocation reduced due to live reading of 0.7kW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1.1kW</t>
      </text>
    </comment>
    <comment ref="V220" authorId="391" shapeId="0" xr:uid="{00000000-0006-0000-0300-0000F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2.2kW
Reply:
    3kW allocation reduced due to live reading of 2.1kW
Reply:
    3kW allocation reduced due to live reading of 2.2kW
Reply:
    3kW allocation reduced due to live reading of 2.1kW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2.6kW
Reply:
    3kW allocation reduced due to live reading of 2.6kW
Reply:
    3kW allocation reduced due to live reading of 2.6kW</t>
      </text>
    </comment>
    <comment ref="X220" authorId="392" shapeId="0" xr:uid="{63DC11BD-0078-4727-BC05-FAF568CEEF9A}">
      <text>
        <t>[Threaded comment]
Your version of Excel allows you to read this threaded comment; however, any edits to it will get removed if the file is opened in a newer version of Excel. Learn more: https://go.microsoft.com/fwlink/?linkid=870924
Comment:
    2.7kW allocation reduced due to live reading of 0.7kW
Reply:
    2.7kW allocation reduced due to live reading of 0.7kW
Reply:
    2.7kW allocation reduced due to live reading of 0.7kW
Reply:
    2.7kW allocation reduced due to live reading of 0.7kW
Reply:
    2.7kW allocation reduced due to live reading of 0.7kW</t>
      </text>
    </comment>
    <comment ref="AB220" authorId="393" shapeId="0" xr:uid="{B1348452-F76B-4726-995E-D02A0E73DFB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E220" authorId="394" shapeId="0" xr:uid="{37F25DE1-4D18-4C7B-B0C3-BDE1B60F3599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O221" authorId="395" shapeId="0" xr:uid="{E34CF67A-E625-4C75-9B4D-944C0BBEF61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O222" authorId="396" shapeId="0" xr:uid="{19B11046-84FA-47CC-8713-30059A34DCD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J225" authorId="397" shapeId="0" xr:uid="{00000000-0006-0000-0300-0000F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by 2.5kW as per other live RA readings
Reply:
    5kW reduced by 2.6kW estimated load from average of iPDU readings at other sites, 2.4kW remaining</t>
      </text>
    </comment>
    <comment ref="I227" authorId="398" shapeId="0" xr:uid="{329DB174-5196-4BFC-BE62-B67F505D3BA4}">
      <text>
        <t>[Threaded comment]
Your version of Excel allows you to read this threaded comment; however, any edits to it will get removed if the file is opened in a newer version of Excel. Learn more: https://go.microsoft.com/fwlink/?linkid=870924
Comment:
    2*Juniper QFX5110 planned - 
ORMT_SAP_231020_19_26168659</t>
      </text>
    </comment>
    <comment ref="J232" authorId="399" shapeId="0" xr:uid="{00000000-0006-0000-0300-0000F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</text>
    </comment>
    <comment ref="L232" authorId="400" shapeId="0" xr:uid="{00000000-0006-0000-0300-0000F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</text>
    </comment>
    <comment ref="N232" authorId="401" shapeId="0" xr:uid="{00000000-0006-0000-0300-0000F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</text>
    </comment>
    <comment ref="P232" authorId="402" shapeId="0" xr:uid="{00000000-0006-0000-0300-0000F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</text>
    </comment>
    <comment ref="J233" authorId="403" shapeId="0" xr:uid="{00000000-0006-0000-0300-0000F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</text>
    </comment>
    <comment ref="L233" authorId="404" shapeId="0" xr:uid="{00000000-0006-0000-0300-000000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</text>
    </comment>
    <comment ref="N233" authorId="405" shapeId="0" xr:uid="{00000000-0006-0000-0300-000001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</text>
    </comment>
    <comment ref="P233" authorId="406" shapeId="0" xr:uid="{00000000-0006-0000-0300-00000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</text>
    </comment>
    <comment ref="J235" authorId="407" shapeId="0" xr:uid="{A10F08C6-F101-4021-96F3-8DEFFC1D39E4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0.1kW
Reply:
    6kW allocation reduced due to live reading of 0.1kW
Reply:
    6kW allocation reduced due to live reading of 0.2kW</t>
      </text>
    </comment>
    <comment ref="L235" authorId="408" shapeId="0" xr:uid="{00000000-0006-0000-0300-000003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0.5kW</t>
      </text>
    </comment>
    <comment ref="J236" authorId="409" shapeId="0" xr:uid="{C7D86FFB-CDFB-4D28-AE33-2F509CBC7DE4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L236" authorId="410" shapeId="0" xr:uid="{00000000-0006-0000-0300-000004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0.3kW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J238" authorId="411" shapeId="0" xr:uid="{6E12E9F9-7FE3-430D-82A9-F0D56C95E4B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240" authorId="412" shapeId="0" xr:uid="{00000000-0006-0000-0300-000005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2.5kW allocation reduced due to live reading of 1.4kW
Reply:
    2.5kW allocation reduced due to live reading of 1.3kW
Reply:
    2.5kW allocation reduced due to live reading of 1.4kW
Reply:
    2.5kW allocation reduced due to live reading of 1.5kW
Reply:
    2.5kW allocation reduced due to live reading of 1.4kW
Reply:
    2.5kW allocation reduced due to live reading of 1.4kW
Reply:
    2.5kW allocation reduced due to live reading of 1.6kW
Reply:
    2.5kW allocation reduced due to live reading of 1.6kW
Reply:
    2.5kW allocation reduced due to live reading of 1.6kW
Reply:
    2.5kW allocation reduced due to live reading of 1.3kW
Reply:
    2.5kW allocation reduced due to live reading of 1.6kW
Reply:
    2.5kW allocation reduced due to live reading of 1.6kW</t>
      </text>
    </comment>
    <comment ref="L240" authorId="413" shapeId="0" xr:uid="{00000000-0006-0000-0300-000006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N240" authorId="414" shapeId="0" xr:uid="{00000000-0006-0000-0300-000007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0.9kW
Reply:
    2.25kW allocation reduced due to live reading of 0.9kW
Reply:
    2.25kW allocation reduced due to live reading of 0.9kW</t>
      </text>
    </comment>
    <comment ref="P240" authorId="415" shapeId="0" xr:uid="{00000000-0006-0000-0300-000008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1.1kW
Reply:
    2.25kW allocation reduced due to live reading of 1.2kW
Reply:
    2.25kW allocation reduced due to live reading of 1.3kW
Reply:
    2.25kW allocation reduced due to live reading of 1.4kW
Reply:
    2.25kW allocation reduced due to live reading of 1.4kW
Reply:
    2.25kW allocation reduced due to live reading of 1.4kW
Reply:
    2.25kW allocation reduced due to live reading of 1.4kW</t>
      </text>
    </comment>
    <comment ref="R240" authorId="416" shapeId="0" xr:uid="{00000000-0006-0000-0300-000009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3.6kW
Reply:
    4kW allocation reduced due to live reading of 3.7kW
Reply:
    4kW allocation reduced due to live reading of 3.7kW
Reply:
    4kW allocation reduced due to live reading of 3.6kW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T240" authorId="417" shapeId="0" xr:uid="{E5766B29-26C6-49A9-A5D6-29DF566C683F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allocation  3kW (total cab 6kW), reduced to 0.675 after cab measured as 4.65kW</t>
      </text>
    </comment>
    <comment ref="X240" authorId="418" shapeId="0" xr:uid="{00000000-0006-0000-0300-00000A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1.1kW
Reply:
    Allocation should be 2.25kW, remaining allocation value updated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1.2kW
Reply:
    2.25kW allocation reduced due to live reading of 1.2kW
Reply:
    2.25kW allocation reduced due to live reading of 1.2kW
Reply:
    2.25kW allocation reduced due to live reading of 1.3kW
Reply:
    2.25kW allocation reduced due to live reading of 1.3kW</t>
      </text>
    </comment>
    <comment ref="Z240" authorId="419" shapeId="0" xr:uid="{00000000-0006-0000-0300-00000B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1.3kW
Reply:
    Allocation should be 2.25kW, remaining allocation value updated
Reply:
    2.25kW allocation reduced due to live reading of 1.2kW
Reply:
    2.25kW allocation reduced due to live reading of 1.2kW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1.2kW
Reply:
    2.25kW allocation reduced due to live reading of 1.3kW
Reply:
    2.25kW allocation reduced due to live reading of 1.3kW
Reply:
    2.25kW allocation reduced due to live reading of 1.3kW</t>
      </text>
    </comment>
    <comment ref="AB240" authorId="420" shapeId="0" xr:uid="{0F741388-8285-46F2-A6FC-DD761B2986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</text>
    </comment>
    <comment ref="J241" authorId="421" shapeId="0" xr:uid="{00000000-0006-0000-0300-00000C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2.25kW allocation reduced due to live reading of 1.2kW
Reply:
    2.25kW allocation reduced due to live reading of 1.2kW
Reply:
    2.5kW allocation reduced due to live reading of 1.1kW
Reply:
    2.5kW allocation reduced due to live reading of 1kW
Reply:
    2.5kW allocation reduced due to live reading of 1.2kW
Reply:
    2.5kW allocation reduced due to live reading of 1.2kW
Reply:
    2.5kW allocation reduced due to live reading of 0.9kW
Reply:
    2.5kW allocation reduced due to live reading of 1KW
Reply:
    2.5kW allocation reduced due to live reading of 0.9KW
Reply:
    2.25kW allocation reduced due to live reading of 1.2kW
Reply:
    2.25kW allocation reduced due to live reading of 1.0kW
Reply:
    2.25kW allocation reduced due to live reading of 1.0kW</t>
      </text>
    </comment>
    <comment ref="L241" authorId="422" shapeId="0" xr:uid="{00000000-0006-0000-0300-00000D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N241" authorId="423" shapeId="0" xr:uid="{00000000-0006-0000-0300-00000E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0.6kW
Reply:
    2.25kW allocation reduced due to live reading of 0.6kW
Reply:
    2.25kW allocation reduced due to live reading of 0.7kW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0.86kW
Reply:
    2.25kW allocation reduced due to live reading of 0.9kW
Reply:
    2.25kW allocation reduced due to live reading of 0.9kW</t>
      </text>
    </comment>
    <comment ref="P241" authorId="424" shapeId="0" xr:uid="{00000000-0006-0000-0300-00000F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1.1kW
Reply:
    2.25kW allocation reduced due to live reading of 1.2kW
Reply:
    2.25kW allocation reduced due to live reading of 1.3kW
Reply:
    2.25kW allocation reduced due to live reading of 1.4kW
Reply:
    2.25kW allocation reduced due to live reading of 1.4kW
Reply:
    2.25kW allocation reduced due to live reading of 1.4kW
Reply:
    2.25kW allocation reduced due to live reading of 1.4kW</t>
      </text>
    </comment>
    <comment ref="R241" authorId="425" shapeId="0" xr:uid="{00000000-0006-0000-0300-000010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</t>
      </text>
    </comment>
    <comment ref="T241" authorId="426" shapeId="0" xr:uid="{EC8A8153-14CF-4FF7-9238-CB77F089B93E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allocation  3kW (total cab 6kW), reduced to 0.675 after cab measured as 4.65kW</t>
      </text>
    </comment>
    <comment ref="X241" authorId="427" shapeId="0" xr:uid="{00000000-0006-0000-0300-000011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1.3kW
Reply:
    2.25kW allocation reduced due to live reading of 1.3kW</t>
      </text>
    </comment>
    <comment ref="Z241" authorId="428" shapeId="0" xr:uid="{00000000-0006-0000-0300-00001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1.3kW
Reply:
    2.25kW allocation reduced due to live reading of 1.2kW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</t>
      </text>
    </comment>
    <comment ref="AB241" authorId="429" shapeId="0" xr:uid="{015E1AD2-56F1-4109-9C65-F58B7F60E13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</text>
    </comment>
    <comment ref="N242" authorId="430" shapeId="0" xr:uid="{00000000-0006-0000-0300-000013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</text>
    </comment>
    <comment ref="N243" authorId="431" shapeId="0" xr:uid="{00000000-0006-0000-0300-000014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</text>
    </comment>
    <comment ref="I245" authorId="432" shapeId="0" xr:uid="{B4A08BBB-DBEB-4951-9C16-EE562F216D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6500-14 slot[1.5 KW]new rack has been planned- CPL Removal project ORMT_SAP_240123_21_Y850155</t>
      </text>
    </comment>
    <comment ref="J248" authorId="433" shapeId="0" xr:uid="{39BEC1B8-8583-4CAB-A8DF-774D7F21CE3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L249" authorId="434" shapeId="0" xr:uid="{947DE206-E751-4B41-81C9-EB810834097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power has been added under ORMT_SAP_240508_11_Y854105 </t>
      </text>
    </comment>
    <comment ref="J250" authorId="435" shapeId="0" xr:uid="{BC22C938-F8CB-4F82-93D7-5F8C03E3743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M250" authorId="436" shapeId="0" xr:uid="{AA256714-081A-400C-8E10-68D2D071FB8F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J252" authorId="437" shapeId="0" xr:uid="{1CCFA18D-FFCE-4865-9D21-9ACCF25F33A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tc={80F8575C-9543-4951-863A-5B9FF7D86BB5}</author>
  </authors>
  <commentList>
    <comment ref="AP7" authorId="0" shapeId="0" xr:uid="{00000000-0006-0000-06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Trims data in BA to remove extra spaces at end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tc={1B1AF5EF-8C04-4B05-AFBE-932BE89C1F4F}</author>
    <author>tc={76C0A12D-43D7-4E23-9131-6161B320F1A5}</author>
    <author>tc={D8BD5F8F-A21C-4D1E-B172-023F4307EF98}</author>
    <author>tc={9E2F76E5-3B86-4662-AB5E-64D99E6DAF65}</author>
    <author>tc={DE9C4505-EF63-468B-9587-D56886BF73DC}</author>
    <author>tc={E3357D52-24A4-4AEF-8CB1-FD14C981F848}</author>
    <author>tc={9A1EC4BA-21AB-42D9-B4B6-40AF331E2C19}</author>
    <author>tc={B67D2398-EBB5-47D9-85F7-E921EA381243}</author>
    <author>tc={8B669E12-F599-4B24-A642-BF54F244F701}</author>
    <author>tc={457CDDEF-556A-4883-B9BC-19ADD8C743A8}</author>
    <author>tc={5CA607D3-1B86-4224-B566-BCBABC16EFF6}</author>
    <author>tc={27A2C3E3-5994-4AE2-BBF3-4276D472B8B6}</author>
    <author>tc={98E90809-89F6-4208-9A53-CC54BEC8C2B7}</author>
    <author>tc={53C72555-D387-407E-953D-8F8F36DCF83A}</author>
    <author>tc={7D933650-959A-4FBB-976C-56C70F56D13E}</author>
    <author>tc={684FC11C-FD9D-488F-B382-957994CB895E}</author>
    <author>tc={26A61775-FD08-46DD-A239-BCDEB6BE8953}</author>
    <author>tc={AA5B5C54-B03E-443E-8305-8D97966CA42E}</author>
    <author>tc={30737A53-B9A1-4957-91BF-CF93C0B12D8C}</author>
    <author>tc={63108F43-89CD-4A35-BAA8-469D5A3281E0}</author>
    <author>tc={68A92E5F-A265-4CFF-834E-522240988DA4}</author>
    <author>tc={9EAF713E-236C-4C1D-9ACF-A3972D94A082}</author>
    <author>tc={107A6706-B890-489C-B4C2-44D1E054C0CD}</author>
    <author>tc={5CF8AC71-2FB4-49B9-95BC-8C1F8BCAF983}</author>
    <author>tc={504683DC-84B3-4281-823C-71B4875D8763}</author>
    <author>tc={67534032-B256-419F-ABFC-293715E594BF}</author>
    <author>tc={BC9D7945-3837-41DE-9782-66DEC7E83EF1}</author>
    <author>tc={11337E64-0764-42EC-AE43-5B992CF6564A}</author>
    <author>tc={3A8B166A-FD9D-404C-B96B-5A9E56D5CF47}</author>
    <author>tc={6149F43F-5541-4AD1-A7F9-836D538C5934}</author>
    <author>tc={A6434C01-06FA-459B-8479-23EC89EB6ECE}</author>
    <author>tc={297B3FD8-77F3-4DDA-B047-E2594AE905B6}</author>
    <author>tc={D7710C33-5ABF-4A50-9430-B0AAB44FF458}</author>
    <author>tc={226E6D85-2B59-46FA-BC69-A3387C9D7592}</author>
    <author>tc={7E261E4D-0904-4137-8A41-32A3AF9793C1}</author>
    <author>tc={01D39BC4-7FF0-407F-835A-B2167625CA82}</author>
    <author>tc={4B00D20D-44B8-41D0-A860-F6DAC149B674}</author>
    <author>tc={6F978C7E-4C32-4BE8-A232-05CE4E1B994D}</author>
    <author>tc={E6D2B01F-82DD-4DD2-9577-D905FFF36E41}</author>
    <author>tc={60B65998-EB23-4DE3-944B-D1DCBBD7A6E8}</author>
    <author>tc={D75E9056-6CE9-4EAE-B3F2-1202E12F5B75}</author>
    <author>tc={B7697A22-D3CB-4E2B-9193-268CDE35AC66}</author>
    <author>tc={FB74498A-951A-42E5-86DD-418801D05681}</author>
    <author>tc={0BFD9EFF-51CB-4952-8CA0-207DA310BBF1}</author>
    <author>tc={70A9E207-6513-44C6-A62B-5A808125B986}</author>
    <author>tc={35BB3DE6-D52C-4BD0-9A9A-2D1364B48E5E}</author>
    <author>tc={6AA1120F-5719-472A-A9A2-8188A350B9F1}</author>
    <author>tc={31B294E6-F89E-42AF-A05B-37545846C794}</author>
    <author>tc={CFEED227-B59A-44C2-AAA0-6E2828B42700}</author>
    <author>tc={38ED4E31-D50C-4C93-9DAE-48CFB1F4CB96}</author>
    <author>tc={3E66A3C2-4CD7-4086-B343-3F10A7887132}</author>
    <author>tc={87104A36-A461-4BAD-ABE0-ECE4D4595BA9}</author>
    <author>tc={201ADC00-D6F2-4277-A404-C04AE53865A4}</author>
    <author>tc={0167AABE-662A-46F4-8389-BE16F9F31692}</author>
    <author>tc={0CF54541-2DCC-4F80-BF0B-548E0F1DA6D2}</author>
    <author>tc={7A8B0AAD-1CA9-40FD-84EC-5647A1F6A777}</author>
    <author>tc={F4040B51-9133-4C1D-ACC2-1F8BD8B9B6B2}</author>
    <author>tc={A299CCBE-2393-477F-A2DD-81D8842E9E1F}</author>
    <author>tc={DA228141-8BE2-4EA5-A0EF-7E2160C23EFF}</author>
    <author>tc={56512472-59BB-4D13-A4A7-DC7B7F082C28}</author>
    <author>tc={2AB99CFB-BE46-44AF-996A-C26546D9BAFC}</author>
    <author>tc={00697DBC-C411-4606-AEBF-542F481318AF}</author>
    <author>tc={E5A69E7D-4D69-4D9C-A7FC-896F26CF5582}</author>
    <author>tc={0EE50851-C235-45DA-9E68-CA0DEA0476AA}</author>
    <author>tc={EE044E47-F346-45DB-A7F8-537784090E0E}</author>
    <author>tc={5F6DFC18-2F40-4145-9E3C-33CB8C10FEBB}</author>
    <author>tc={A92D74E2-D956-4556-9B5E-4F0358C1766B}</author>
    <author>tc={95D19E12-CB85-4DFC-AF75-7FBD96BF0958}</author>
    <author>tc={05B5571F-4E76-4CDC-8461-ECFBDD4BBFD2}</author>
    <author>tc={BFB61C0E-635B-4E3F-963A-B0900B2B2C4F}</author>
    <author>tc={900A728D-AD73-48A4-B7FA-0A9F87E93BE7}</author>
    <author>tc={309F5932-789F-4290-8F39-3ABB19A39865}</author>
    <author>tc={F36323D6-7CE8-4F1A-A1B6-C8AF3CF80FAA}</author>
    <author>tc={ED02DB05-E32A-4C33-8035-9E698B0529F7}</author>
    <author>tc={B00039D7-F59F-47B2-82C6-3F87C39FE795}</author>
    <author>tc={2B835A27-EEAF-4231-BDA0-BE59E09C8188}</author>
    <author>tc={109D9C5C-96D5-48A1-B6BA-E81D2428DEA6}</author>
    <author>tc={18015D99-D150-4B32-B62F-2B277FDEF5F3}</author>
    <author>tc={84F0EF8A-827E-4C99-9313-0C739DBD4955}</author>
    <author>tc={338FF153-F37B-4A9A-B280-1103748EF85D}</author>
    <author>tc={60614DD8-706A-4F06-B612-B6548E532DE4}</author>
    <author>tc={C8545478-0875-4952-A979-BA32DF87B13C}</author>
    <author>tc={7FA1D70F-1876-4D40-99CA-56512D8A8B80}</author>
    <author>tc={9251B8E4-FD06-41B6-9D57-AED021F4C319}</author>
    <author>tc={25C0B46B-7CE8-4C99-A4E6-45B4B49977CB}</author>
    <author>tc={930606CB-3860-414E-97A5-0E37E7403A91}</author>
    <author>tc={1E673DA6-1B90-441E-AA6F-928534AE7B40}</author>
    <author>tc={6D4D7AE6-B3EB-4333-B5C4-CCEF54CF003F}</author>
    <author>tc={34EDBFC8-9CD1-4492-B314-46F63317ED0A}</author>
    <author>tc={6F1DE005-E9CF-4C14-824E-D5D4E57415DE}</author>
    <author>tc={DB9826D8-539F-4C26-A24C-4B2CBE418884}</author>
    <author>tc={0A469565-E069-487F-BAB4-2E8ACAE91968}</author>
    <author>tc={B0BEBCAC-C82D-42B3-A51A-BC7DED174E25}</author>
    <author>tc={09E9B6A7-050E-45FD-9477-9972FF78710C}</author>
    <author>tc={8A5CC8B9-F7EA-4B53-884A-7F1539F6AD0D}</author>
    <author>tc={B71E30AE-E9F9-414C-A844-F77C85A30B34}</author>
    <author>tc={848F7964-D49A-4269-A18D-4DEB6F3BD225}</author>
    <author>tc={844448AE-CE0A-46FB-BF55-1B901B271CEB}</author>
    <author>tc={DF21D1CA-E11C-4DDE-A62B-B2CF08DE0BFB}</author>
    <author>tc={E8DA7DB9-AB06-4238-8897-F81B02855CBA}</author>
    <author>tc={7F1EC93F-BEF8-45F1-8B4D-94323F3F3424}</author>
    <author>tc={8CC0AA1C-82A1-4D08-B675-F8ACB7DC422C}</author>
    <author>tc={44F32FD3-0A5A-4527-9984-918450D20DDA}</author>
    <author>tc={2F5D5E34-10E7-487E-956D-5BED6C9F5FD7}</author>
    <author>tc={75A4CE43-3A50-4F61-840D-EAAD6F00EC27}</author>
    <author>tc={85F68B60-DC67-4A5B-B41E-589F7A8B44C2}</author>
    <author>tc={FF969476-40FE-435D-8DD6-9AF4C98BEB9F}</author>
    <author>tc={45A56044-8764-4A5B-A889-4336CF55D115}</author>
    <author>tc={1E91FAF3-967F-4279-957C-651070057E55}</author>
    <author>tc={8E6E1DB0-CF4F-4025-B1A7-2F68FB81DBA2}</author>
    <author>tc={D316A260-1995-4E07-9454-FC45E0D585A7}</author>
    <author>tc={C8E612AA-7ECE-4D5D-9430-5E74398767A5}</author>
    <author>tc={45B2C0F7-706F-4A5C-98B1-B5773304AC26}</author>
    <author>tc={6F9C1169-4834-4722-A429-CD796F885441}</author>
    <author>tc={0054F121-D314-4A4B-973A-32D7EB96D779}</author>
    <author>tc={05D29114-9541-4A5F-8809-B9A2894127F2}</author>
    <author>tc={8AD40AAB-FEE5-4391-881D-D2D58A2B28BE}</author>
    <author>tc={601EDBAE-256F-4737-9ABC-79E118FF8F44}</author>
    <author>tc={E49ABD4A-80D1-4C0B-84CD-E8F77E73EA4B}</author>
    <author>tc={A9F58572-0E52-4EA7-8AA3-7B7E70E68493}</author>
    <author>tc={FABC12C0-1932-4D06-A261-149F5A9CC5C8}</author>
    <author>tc={26C5CB06-02CA-4AB9-9BB3-9F06A10E3BC0}</author>
    <author>tc={B53F11BF-F6BA-4B18-ABA9-FEB790DC3CF0}</author>
    <author>tc={7A8D21BD-8EE8-474A-81FB-336FC8A0E551}</author>
    <author>tc={391B5691-C1AB-482B-8434-1DA86698B55E}</author>
    <author>tc={8C1FAB66-1684-4DFE-B38C-C9DE624714FF}</author>
    <author>tc={E6AEFC26-FDCE-4990-8406-005B3BA1E6D9}</author>
    <author>tc={5DCE1C2E-D60D-4E55-AA67-78B922809643}</author>
    <author>tc={06995634-479A-4738-BD62-7E6BA9C529D1}</author>
    <author>tc={19E19FF4-D24B-47ED-9D4C-DA88A662B649}</author>
    <author>tc={1AFE4467-AAC4-4874-9B92-DB5AF3ED6D8C}</author>
    <author>tc={77020F3B-34A3-4E17-A560-864F990A3631}</author>
    <author>tc={8682351D-A0A5-4D3A-BBC9-323D3201B09C}</author>
    <author>tc={50EB2BFD-92AF-43F2-B8E4-946F5F5ADDAE}</author>
    <author>tc={4F80A61C-2EC7-487A-AB9E-8ED6B7C6579A}</author>
    <author>tc={DAF28F67-C5A2-426E-BAF5-63129CE9438F}</author>
    <author>tc={C34FB8C9-3A91-4571-B267-134974EBA448}</author>
    <author>tc={B958F529-EEFC-4519-846C-FB86E21096CD}</author>
    <author>tc={80E2C4AC-AA66-4256-AA7C-27224104C635}</author>
    <author>tc={139254FD-EB82-4DF6-B619-640D5D94C820}</author>
    <author>tc={2A1783B0-7AE3-4E60-A9B1-756F8597CAC8}</author>
    <author>tc={2A693BB5-33A7-4380-9AF1-FB0B636BDD4E}</author>
    <author>tc={50107363-27E4-4693-A1A1-11AFD3B6D63A}</author>
    <author>tc={2CC64C0D-107B-48B8-841B-6A8C135B675D}</author>
    <author>tc={DF775FD1-78BD-44AA-A03C-9FCC1A7F3C21}</author>
    <author>tc={6FA797A3-07B5-4C60-9DF4-664ADD43DD2F}</author>
    <author>tc={5A63F42E-57E1-4327-A97C-F75D7290208B}</author>
    <author>tc={F770FF4C-B0CC-4F52-B346-BE3F08D02340}</author>
    <author>tc={91C6E42B-E973-4670-B4D7-3119C82F4246}</author>
    <author>tc={0CDA000C-8BAB-444C-8FFF-F497C4FD1D9C}</author>
    <author>tc={07706CD8-6FFD-4C32-A59F-8117F936698C}</author>
    <author>tc={C6F93FC6-8B97-440B-BE30-A65A9A046C3C}</author>
    <author>tc={8FE0E1C2-0E20-4A6B-B1C6-E78208AA8FD6}</author>
    <author>tc={CF342E8F-5165-476B-A633-5F97C1D14B9D}</author>
    <author>tc={7BEA0FCE-52F0-4F2B-90D6-810BC22767B3}</author>
    <author>tc={3432138C-8BBE-48FE-9D10-63361C9FE8EF}</author>
    <author>tc={6FC40B69-2FC7-4DA1-8F99-0946639E9028}</author>
    <author>tc={6CC6AFB8-42C7-4242-88E9-44D52B2B8FD9}</author>
    <author>tc={55C5CFA6-DC94-414D-A6D5-80767812D784}</author>
    <author>tc={D4283106-9471-4689-9C79-ECEE2015389B}</author>
    <author>tc={49C5CD2B-0DED-4589-A0F9-396F2235ACD4}</author>
    <author>tc={6AB43DDE-E856-4C2F-936B-FCB5F09D8239}</author>
    <author>tc={18B172DA-42E1-4491-8BC3-AFEE1E4109BC}</author>
    <author>tc={846E2441-ABB5-4942-8446-5A9D4DB0A71D}</author>
    <author>tc={641E5D14-1053-45F2-A2CE-B15A8327F450}</author>
    <author>tc={5CF3A743-152B-4477-8CC9-FB853C6C69A5}</author>
    <author>tc={F90C1C7F-361B-4803-AE43-FCAC9AB98B83}</author>
    <author>tc={DEDE40B2-E6B3-4524-8D0D-3F2744AEE33C}</author>
    <author>tc={5FD6D4D5-17AB-491C-B5F5-6D6208139FF8}</author>
    <author>tc={B1F840D2-16DD-47E0-ACFC-8CF86A4CE4C3}</author>
    <author>tc={F2C1B8B0-4E71-4CF2-8A8D-B9252B526B52}</author>
    <author>tc={48AED4FE-32F5-4BE4-9FD7-9485F8F80EB3}</author>
    <author>tc={9181FBC9-1198-4FDB-B871-0E4F900DE635}</author>
    <author>tc={F7E5F612-FA7F-4AC3-BA0D-39FF8D8081C7}</author>
    <author>tc={64F80D54-9F72-4A7A-97B7-6363ED8D571F}</author>
    <author>tc={CBCC2858-788F-4B22-8AA3-4B67A4B99E20}</author>
    <author>tc={75267E8C-AD2B-4398-BB27-976F96C85FA9}</author>
    <author>tc={A8BE0A57-EDEF-4931-8617-9F6C7302290D}</author>
    <author>tc={75BFD2E7-EC0C-454F-978C-B444521F890A}</author>
    <author>tc={3E5ECBE8-D672-4EBB-9632-69A3A504683D}</author>
    <author>tc={4D9B4153-0B33-458E-B12C-C7D096296F88}</author>
    <author>tc={B621009E-9B68-4EEA-82AB-71D9AEC957B9}</author>
    <author>tc={55A2194F-D998-4EC4-967B-F2927199D168}</author>
    <author>tc={DC40EE43-AF0A-4E84-8895-9C3EF0AC0491}</author>
    <author>tc={BCDB9D47-1518-4D17-A8B4-4CB2465614C1}</author>
    <author>tc={4C14068F-9F2E-433A-883D-FCBAED4EE20C}</author>
    <author>tc={04BBF127-517B-427A-AC5B-4604780B01EF}</author>
    <author>tc={EB2CE551-A21E-46DC-BB79-99C2BCF6024E}</author>
    <author>tc={F12838CD-F258-42F3-A73C-DC6DABCDA823}</author>
    <author>tc={A47D4D76-6FA0-48D9-A901-5B0F65F15501}</author>
    <author>tc={614864F7-3B7D-41F8-98BE-1D34B03B0BB1}</author>
    <author>tc={D9DD88C5-0521-4104-BB95-7023C0B9FFC6}</author>
    <author>tc={A140AADE-DADE-49EC-8170-273E9380BB95}</author>
    <author>tc={78539AE6-1D4A-4589-AC3B-FA12D1DDDBCD}</author>
    <author>tc={5BEBF730-035F-428B-880D-2DD240E42577}</author>
    <author>tc={3FCE9516-1BF4-4D1A-BA68-E3D19CCF9718}</author>
    <author>tc={A3E908ED-6BF2-4551-A934-59D0C0C7E5FF}</author>
    <author>tc={8B82791E-B348-4151-BFAE-595FBF874A5A}</author>
    <author>tc={53E3D3B3-8DB4-464B-AE46-08B174B581C6}</author>
    <author>tc={B663144B-49E3-462C-975B-3D2EAE685396}</author>
    <author>tc={BACE0B11-D7E2-4BE1-ACF0-AE89C1E2E8CA}</author>
    <author>tc={9A99AEB2-7A7C-4EFA-9E72-3FE462120598}</author>
    <author>tc={672111D5-75F8-4BDB-8AC6-733CF3CF3FB8}</author>
    <author>tc={6B533988-9E63-4854-9859-C038DC76A635}</author>
    <author>tc={D38DFF19-0BCD-4EA9-8E05-7CCF1AD37A78}</author>
    <author>tc={AF0DCF72-02FB-4656-A5FD-E995C29AAA75}</author>
    <author>tc={39CDE4DE-F1FE-4A60-B949-F64FE0528A64}</author>
    <author>tc={F7304332-4C37-4AA8-8BEC-DB297BDBAF30}</author>
    <author>tc={3F5E9718-077A-4CD1-9801-A17DBDDB5E5B}</author>
    <author>tc={083EC705-16EF-4110-A4B4-DDA819A27B44}</author>
    <author>tc={847E2C7A-3CCC-4777-BB9A-8EE9FC68676F}</author>
    <author>tc={6F9E3C5F-43B0-4361-B446-E958AB9278F7}</author>
    <author>tc={DAFBA0F2-45B6-4842-B949-D1B4DA07153E}</author>
    <author>tc={17262EAC-6DF0-454B-83BA-16B5B3F91F32}</author>
    <author>tc={0DD989E8-27C8-40F4-8D06-68B813B524A4}</author>
    <author>tc={BEEB8C67-CCCB-4578-9FBB-91CA534F659C}</author>
    <author>tc={C6BC340F-CD79-4DB7-AEE6-ACF4559CC164}</author>
    <author>tc={315A61B0-32ED-4EAF-A41D-329900503207}</author>
    <author>tc={11454096-3B71-4920-BAC8-938D3E4545AF}</author>
    <author>tc={37A7FD83-75CC-4518-B4A8-B2F2EEC8A1BD}</author>
    <author>tc={A05DE518-1600-496E-99FA-B14375A73655}</author>
    <author>tc={4607B1CB-7CA8-47ED-A15F-BBC8A8250C9D}</author>
    <author>tc={099A3399-AE93-4B09-9DCA-C8CCC18435D6}</author>
    <author>tc={E4B85817-62AD-46DE-8D8B-B97C8E813D07}</author>
    <author>tc={639368B0-A350-49F3-9AE6-D2C47472AEE6}</author>
    <author>tc={3DD4B448-10AD-465E-B3CD-7BEDEF9EFBE7}</author>
    <author>tc={D95DA67D-02B0-4470-846B-C37A262C91F6}</author>
  </authors>
  <commentList>
    <comment ref="R23" authorId="0" shapeId="0" xr:uid="{00000000-0006-0000-04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
Reply:
    5kW allocation reduced due to live reading of 2.4kW
Reply:
    5kW allocation reduced due to live reading of 2.4kW
Reply:
    5kW allocation reduced due to live reading of 3.2KW
Reply:
    5kW allocation reduced due to live reading of 3.1KW
Reply:
    5kW allocation reduced due to live reading of 3.2KW
Reply:
    5kW allocation reduced due to live reading of 3.1KW</t>
      </text>
    </comment>
    <comment ref="T23" authorId="1" shapeId="0" xr:uid="{00000000-0006-0000-04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3.2KW
Reply:
    8.5kW allocation reduced due to live reading of 3.2KW
Reply:
    8.5kW allocation reduced due to live reading of 3.2KW
Reply:
    8.5kW allocation reduced due to live reading of 3.2KW</t>
      </text>
    </comment>
    <comment ref="V23" authorId="2" shapeId="0" xr:uid="{D8BD5F8F-A21C-4D1E-B172-023F4307EF9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X23" authorId="3" shapeId="0" xr:uid="{00000000-0006-0000-04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R30" authorId="4" shapeId="0" xr:uid="{DE9C4505-EF63-468B-9587-D56886BF73D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readings show running at 6.7kW currently
Reply:
    8kW allocation reduced due to live reading of 7KW
Reply:
    8kW allocation reduced due to live reading of 7.1KW
Reply:
    8kW allocation reduced due to live reading of 7.1KW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7KW
Reply:
    8kW allocation reduced due to live reading of 7.1KW
Reply:
    8kW allocation reduced due to live reading of 7KW</t>
      </text>
    </comment>
    <comment ref="T30" authorId="5" shapeId="0" xr:uid="{E3357D52-24A4-4AEF-8CB1-FD14C981F84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2.3KW
Reply:
    4kW allocation reduced due to live reading of 2.2KW</t>
      </text>
    </comment>
    <comment ref="V30" authorId="6" shapeId="0" xr:uid="{9A1EC4BA-21AB-42D9-B4B6-40AF331E2C1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
Reply:
    4kW allocation reduced due to live reading of 3.4KW
Reply:
    4kW allocation reduced due to live reading of 3.2KW
Reply:
    4kW allocation reduced due to live reading of 3KW
Reply:
    4kW allocation reduced due to live reading of 2.7KW</t>
      </text>
    </comment>
    <comment ref="X30" authorId="7" shapeId="0" xr:uid="{B67D2398-EBB5-47D9-85F7-E921EA381243}">
      <text>
        <t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16kW allocation reduced due to live reading of 5.1KW
Reply:
    6kW allocation reduced due to live reading of 5.1KW
Reply:
    16kW allocation reduced due to live reading of 5KW
Reply:
    16kW allocation reduced due to live reading of 5.3KW
Reply:
    16kW allocation reduced due to live reading of 5.5KW
Reply:
    16kW allocation reduced due to live reading of 5.1KW</t>
      </text>
    </comment>
    <comment ref="Z30" authorId="8" shapeId="0" xr:uid="{00000000-0006-0000-04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
Reply:
    7kW allocation reduced due to live reading of  4.7KW
Reply:
    7kW allocation reduced due to live reading of  4.8KW
Reply:
    7kW allocation reduced due to live reading of  4.8KW
Reply:
    7kW allocation reduced due to live reading of  5.2KW</t>
      </text>
    </comment>
    <comment ref="AB30" authorId="9" shapeId="0" xr:uid="{457CDDEF-556A-4883-B9BC-19ADD8C743A8}">
      <text>
        <t>[Threaded comment]
Your version of Excel allows you to read this threaded comment; however, any edits to it will get removed if the file is opened in a newer version of Excel. Learn more: https://go.microsoft.com/fwlink/?linkid=870924
Comment:
    3.7kW allocation reduced due to live reading of 1.5kW
Reply:
    3.7kW allocation reduced due to Live reading of 1.7kW 
Reply:
    1kW added, taken from QWILT as now 10x server 4.25kW requirement
Reply:
    4.25kW allocation reduced due to live reading of 1.6KW
Reply:
    4.25kW allocation reduced due to live reading of 1.7KW
Reply:
    4.25kW allocation reduced due to live reading of 1.7KW
Reply:
    4.25kW allocation reduced due to live reading of 1.7KW
Reply:
    4.25kW allocation reduced due to live reading of 1.7KW
Reply:
    4.25kW allocation reduced due to live reading of 1.6KW</t>
      </text>
    </comment>
    <comment ref="AD30" authorId="10" shapeId="0" xr:uid="{5CA607D3-1B86-4224-B566-BCBABC16EFF6}">
      <text>
        <t>[Threaded comment]
Your version of Excel allows you to read this threaded comment; however, any edits to it will get removed if the file is opened in a newer version of Excel. Learn more: https://go.microsoft.com/fwlink/?linkid=870924
Comment:
    Google rack new allocated load of 4.5kW.
Live load 2kW remaining allocation 2.5kW
Reply:
    4.5kW allocation reduced due to live reading of 2.3KW</t>
      </text>
    </comment>
    <comment ref="AH30" authorId="11" shapeId="0" xr:uid="{27A2C3E3-5994-4AE2-BBF3-4276D472B8B6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allocation reduced due to live reading of 0.6KW
Reply:
    3kW allocation reduced due to live reading of 0.6KW
Reply:
    3kW allocation reduced due to live reading of 0.6KW
Reply:
    3kW allocation reduced due to live reading of 0.6KW
Reply:
    3kW allocation reduced due to live reading of 0.6KW</t>
      </text>
    </comment>
    <comment ref="AJ30" authorId="12" shapeId="0" xr:uid="{98E90809-89F6-4208-9A53-CC54BEC8C2B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1.1KW</t>
      </text>
    </comment>
    <comment ref="AL30" authorId="13" shapeId="0" xr:uid="{00000000-0006-0000-04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AN30" authorId="14" shapeId="0" xr:uid="{7D933650-959A-4FBB-976C-56C70F56D13E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.05 KW so original 4kW
Reply:
    4kW allocation reduced due to live reading of 0.1KW
Reply:
    4kW allocation reduced due to live reading of 0.1KW</t>
      </text>
    </comment>
    <comment ref="Q38" authorId="15" shapeId="0" xr:uid="{684FC11C-FD9D-488F-B382-957994CB895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</text>
    </comment>
    <comment ref="T44" authorId="16" shapeId="0" xr:uid="{00000000-0006-0000-04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3KW
Reply:
    5kW allocation reduced due to live reading of 2.9KW
Reply:
    5kW allocation reduced due to live reading of 2.9KW
Reply:
    5kW allocation reduced due to live reading of 3KW
Reply:
    5kW allocation reduced due to live reading of 3.7KW
Reply:
    5kW allocation reduced due to live reading of 3.7KW</t>
      </text>
    </comment>
    <comment ref="V44" authorId="17" shapeId="0" xr:uid="{00000000-0006-0000-0400-00000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1.6KW
Reply:
    4.5kW allocation reduced due to live reading of 1.6KW
Reply:
    4.5kW allocation reduced due to live reading of 1.6KW
Reply:
    4.5kW allocation reduced due to live reading of 1.7KW
Reply:
    4.5kW allocation reduced due to live reading of 1.7KW
Reply:
    4.5kW allocation reduced due to live reading of 1.7KW
Reply:
    4.5kW allocation reduced due to live reading of 1.7KW
Reply:
    4.5kW allocation reduced due to live reading of 1.7KW
Reply:
    4.5kW allocation reduced due to live reading of 1.8KW
Reply:
    4.5kW allocation reduced due to live reading of 1.7KW
Reply:
    4.5kW allocation reduced due to live reading of 2.0KW</t>
      </text>
    </comment>
    <comment ref="X44" authorId="18" shapeId="0" xr:uid="{00000000-0006-0000-04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2.9KW
Reply:
    4.5kW allocation reduced due to live reading of 2.9KW
Reply:
    4.5kW allocation reduced due to live reading of 3.1KW
Reply:
    4.5kW allocation reduced due to live reading of 3.1KW
Reply:
    4.5kW allocation reduced due to live reading of 3.1KW
Reply:
    4.5kW allocation reduced due to live reading of 3.1KW
Reply:
    4.5kW allocation reduced due to live reading of 3.1KW
Reply:
    4.5kW allocation reduced due to live reading of 3.2KW
Reply:
    4.5kW allocation reduced due to live reading of 3.6KW
Reply:
    4.5kW allocation reduced due to live reading of 3.6KW
Reply:
    4.5kW allocation reduced due to live reading of 3.7KW</t>
      </text>
    </comment>
    <comment ref="Z44" authorId="19" shapeId="0" xr:uid="{00000000-0006-0000-04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2.1KW
Reply:
    4.5kW allocation reduced due to live reading of 2.1KW
Reply:
    4.5kW allocation reduced due to live reading of 2.2KW</t>
      </text>
    </comment>
    <comment ref="AB44" authorId="20" shapeId="0" xr:uid="{00000000-0006-0000-04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6.5kW allocation reduced due to live reading of 5.5kW
Reply:
    6.5kW allocation reduced due to live reading of 5.6KW
Reply:
    6.5kW allocation reduced due to live reading of 5.5KW
Reply:
    6.5kW allocation reduced due to live reading of 5.5KW
Reply:
    6.5kW allocation reduced due to live reading of 5.6KW
Reply:
    6.5kW allocation reduced due to live reading of 5.5KW
Reply:
    6.5kW allocation reduced due to live reading of 5.6KW
Reply:
    6.5kW allocation reduced due to live reading of 5.5KW
Reply:
    6.5kW allocation reduced due to live reading of 5.6KW
Reply:
    6.5kW allocation reduced due to live reading of 5.6KW
Reply:
    6.5kW allocation reduced due to live reading of 5.6KW</t>
      </text>
    </comment>
    <comment ref="W57" authorId="21" shapeId="0" xr:uid="{9EAF713E-236C-4C1D-9ACF-A3972D94A08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</text>
    </comment>
    <comment ref="Y57" authorId="22" shapeId="0" xr:uid="{107A6706-B890-489C-B4C2-44D1E054C0CD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SR2s_JK6</t>
      </text>
    </comment>
    <comment ref="T68" authorId="23" shapeId="0" xr:uid="{5CF8AC71-2FB4-49B9-95BC-8C1F8BCAF98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</text>
    </comment>
    <comment ref="S73" authorId="24" shapeId="0" xr:uid="{504683DC-84B3-4281-823C-71B4875D8763}">
      <text>
        <t>[Threaded comment]
Your version of Excel allows you to read this threaded comment; however, any edits to it will get removed if the file is opened in a newer version of Excel. Learn more: https://go.microsoft.com/fwlink/?linkid=870924
Comment:
    Utility Cab planned for ORMT_SAP_240301_3_Y857169</t>
      </text>
    </comment>
    <comment ref="R87" authorId="25" shapeId="0" xr:uid="{00000000-0006-0000-04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2.8kW
Reply:
    5kW allocation reduced due to live reading of 2.9kW</t>
      </text>
    </comment>
    <comment ref="T87" authorId="26" shapeId="0" xr:uid="{00000000-0006-0000-04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7.1kW
Reply:
    8kW allocation reduced due to live reading of 7.1kW
Reply:
    8kW allocation reduced due to live reading of 7kW
Reply:
    8kW allocation reduced due to live reading of 7.1kW
Reply:
    8kW allocation reduced due to live reading of 7.1kW</t>
      </text>
    </comment>
    <comment ref="V87" authorId="27" shapeId="0" xr:uid="{00000000-0006-0000-04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1kW
Reply:
    4kW allocation reduced due to live reading of 1kW
Reply:
    4kW allocation reduced due to live reading of 1.4kW</t>
      </text>
    </comment>
    <comment ref="X87" authorId="28" shapeId="0" xr:uid="{3A8B166A-FD9D-404C-B96B-5A9E56D5CF4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1.6kW
Reply:
    4kW allocation reduced due to live reading of 1.5kW
Reply:
    4kW allocation reduced due to live reading of 1.6kW
Reply:
    4kW allocation reduced due to live reading of 1.6kW
Reply:
    4kW allocation reduced due to live reading of 1.6kW</t>
      </text>
    </comment>
    <comment ref="Z87" authorId="29" shapeId="0" xr:uid="{6149F43F-5541-4AD1-A7F9-836D538C5934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1.5kW
Reply:
    4kW allocation reduced due to live reading of 1.4kW
Reply:
    4kW allocation reduced due to live reading of 1.6kW
Reply:
    4kW allocation reduced due to live reading of 1.5kW
Reply:
    4kW allocation reduced due to live reading of 1.5kW
Reply:
    4kW allocation reduced due to live reading of 1.5kW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</t>
      </text>
    </comment>
    <comment ref="AB87" authorId="30" shapeId="0" xr:uid="{A6434C01-06FA-459B-8479-23EC89EB6ECE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6kW allocation reduced due to live reading of 4.5kW
Reply:
    6kW allocation reduced due to live reading of 4.4kW
Reply:
    6kW allocation reduced due to live reading of 4.5kW
Reply:
    6kW allocation reduced due to live reading of 4.4kW
Reply:
    6kW allocation reduced due to live reading of 4.6kW
Reply:
    6kW allocation reduced due to live reading of 4.7kW
Reply:
    6kW allocation reduced due to live reading of 4.7kW
Reply:
    6kW allocation reduced due to live reading of 4.7kW
Reply:
    6kW allocation reduced due to live reading of 5.1kW
Reply:
    6kW allocation reduced due to live reading of 5.2kW
Reply:
    6kW allocation reduced due to live reading of 5.2kW</t>
      </text>
    </comment>
    <comment ref="AD87" authorId="31" shapeId="0" xr:uid="{297B3FD8-77F3-4DDA-B047-E2594AE905B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0.6kW
Reply:
    4kW allocation reduced due to live reading of 0.6kW
Reply:
    4kW allocation reduced due to live reading of 0.6kW
Reply:
    4kW allocation reduced due to live reading of 0.6kW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</t>
      </text>
    </comment>
    <comment ref="AF87" authorId="32" shapeId="0" xr:uid="{D7710C33-5ABF-4A50-9430-B0AAB44FF458}">
      <text>
        <t>[Threaded comment]
Your version of Excel allows you to read this threaded comment; however, any edits to it will get removed if the file is opened in a newer version of Excel. Learn more: https://go.microsoft.com/fwlink/?linkid=870924
Comment:
    5.4kW allocation reduced due to live reading of 1.4kW
Reply:
    5.4kW allocation reduced due to live reading of 1.4kW
Reply:
    5.4kW allocation reduced due to live reading of 1.4kW
Reply:
    5.4kW allocation reduced due to live reading of 1.4kW
Reply:
    5.4kW allocation reduced due to live reading of 1.4kW
Reply:
    5.4kW allocation reduced due to live reading of 1.3kW</t>
      </text>
    </comment>
    <comment ref="AH87" authorId="33" shapeId="0" xr:uid="{226E6D85-2B59-46FA-BC69-A3387C9D7592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2kW
Reply:
    4kW allocation reduced due to live reading of 2kW
Reply:
    4kW allocation reduced due to live reading of 2kW
Reply:
    4kW allocation reduced due to live reading of 2kW</t>
      </text>
    </comment>
    <comment ref="S94" authorId="34" shapeId="0" xr:uid="{7E261E4D-0904-4137-8A41-32A3AF9793C1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R116" authorId="35" shapeId="0" xr:uid="{00000000-0006-0000-0400-00001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5kW allocation reduced due to live reading of 2.5kW
Reply:
    5kW allocation reduced due to live reading of 2.6kW
Reply:
    5kW allocation reduced due to live reading of 2.5kW
Reply:
    5kW allocation reduced due to live reading of 2.5kW
Reply:
    5kW allocation reduced due to live reading of 2.5kW
Reply:
    5kW allocation reduced due to live reading of 2.6kW
Reply:
    5kW allocation reduced due to live reading of 2.6kW
Reply:
    5kW allocation reduced due to live reading of 2.5kW
Reply:
    5kW allocation reduced due to live reading of 2.6kW
Reply:
    5kW allocation reduced due to live reading of 2.5kW
Reply:
    5kW allocation reduced due to live reading of 2.5kW
Reply:
    5kW allocation reduced due to live reading of 2.6kW
Reply:
    5kW allocation reduced due to live reading of 2.6kW</t>
      </text>
    </comment>
    <comment ref="T116" authorId="36" shapeId="0" xr:uid="{00000000-0006-0000-04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13.5kW reduced due to live reading of 3.5kW
Reply:
    13.5kW allocation reduced due to live reading of 1.4kW
Reply:
    13.5kW allocation reduced due to live reading of 6.1kW
Reply:
    13.5kW allocation reduced due to live reading of 6.1kW
Reply:
    13.5kW allocation reduced due to live reading of 6.2kW
Reply:
    13.5kW allocation reduced due to live reading of 6.2kW
Reply:
    13.5kW allocation reduced due to live reading of 6.2kW
Reply:
    13.5kW allocation reduced due to live reading of 6.2kW
Reply:
    13.5kW allocation reduced due to live reading of 6.2kW
Reply:
    13.5kW allocation reduced due to live reading of 6.3kW
Reply:
    13.5kW allocation reduced due to live reading of 6.8kW
Reply:
    13.5kW allocation reduced due to live reading of 6.9kW
Reply:
    13.5kW allocation reduced due to live reading of 6.9kW</t>
      </text>
    </comment>
    <comment ref="V116" authorId="37" shapeId="0" xr:uid="{00000000-0006-0000-0400-00001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4.5kW allocation reduced due to live reading of 1kW
Reply:
    4.5kW allocation reduced due to live reading of 1.9kW</t>
      </text>
    </comment>
    <comment ref="X116" authorId="38" shapeId="0" xr:uid="{00000000-0006-0000-0400-00001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8kW allocation reduced due to live reading of 7.1kW
Reply:
    8kW allocation reduced due to live reading of 7.2kW
Reply:
    8kW allocation reduced due to live reading of 7.2kW
Reply:
    8kW allocation reduced due to live reading of 7.1kW
Reply:
    8kW allocation reduced due to live reading of 7.1kW
Reply:
    8kW allocation reduced due to live reading of 7.1kW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</t>
      </text>
    </comment>
    <comment ref="Z116" authorId="39" shapeId="0" xr:uid="{60B65998-EB23-4DE3-944B-D1DCBBD7A6E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4.5kW allocation reduced due to live reading of 2kW
Reply:
    4.5kW allocation reduced due to live reading of 1.9kW
Reply:
    4.5kW allocation reduced due to live reading of 1.9kW
Reply:
    4.5kW allocation reduced due to live reading of 2kW
Reply:
    4.5kW allocation reduced due to live reading of 2.2kW
Reply:
    4.5kW allocation reduced due to live reading of 2.4kW
Reply:
    4.5kW allocation reduced due to live reading of 2.6kW
Reply:
    4.5kW allocation reduced due to live reading of 2.8kW
Reply:
    4.5kW allocation reduced due to live reading of 2.8kW
Reply:
    4.5kW allocation reduced due to live reading of 2.8kW
Reply:
    4.5kW allocation reduced due to live reading of 2.8kW</t>
      </text>
    </comment>
    <comment ref="Q117" authorId="40" shapeId="0" xr:uid="{00000000-0006-0000-0400-00002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T117" authorId="41" shapeId="0" xr:uid="{00000000-0006-0000-0400-00002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V117" authorId="42" shapeId="0" xr:uid="{FB74498A-951A-42E5-86DD-418801D056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per glen advise 2KW power is allocated for this live rack </t>
      </text>
    </comment>
    <comment ref="R143" authorId="43" shapeId="0" xr:uid="{00000000-0006-0000-04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8kW allocation reduced due to live reading of 7.1KW
Reply:
    8kW allocation reduced due to live reading of 7.2kW
Reply:
    8kW allocation reduced due to live reading of 7kW
Reply:
    8kW allocation reduced due to live reading of 7.2kW
Reply:
    8kW allocation reduced due to live reading of 7.1kW
Reply:
    8kW allocation reduced due to live reading of 7.1kW
Reply:
    8kW allocation reduced due to live reading of 7.1kW
Reply:
    8kW allocation reduced due to live reading of 7.1kW
Reply:
    8kW allocation reduced due to live reading of 7.1kW
Reply:
    8kW allocation reduced due to live reading of 7.2kW
Reply:
    8kW allocation reduced due to live reading of 7.1kW
Reply:
    8kW allocation reduced due to live reading of 7.2kW</t>
      </text>
    </comment>
    <comment ref="T143" authorId="44" shapeId="0" xr:uid="{00000000-0006-0000-0400-00002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2.4KW
Reply:
    5kW allocation reduced due to live reading of 2.4KW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2.4KW</t>
      </text>
    </comment>
    <comment ref="V143" authorId="45" shapeId="0" xr:uid="{00000000-0006-0000-0400-00002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X143" authorId="46" shapeId="0" xr:uid="{00000000-0006-0000-0400-00002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</t>
      </text>
    </comment>
    <comment ref="Z143" authorId="47" shapeId="0" xr:uid="{00000000-0006-0000-0400-00002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2.4kW
Reply:
    4kW allocation reduced due to live reading of 2.4kW
Reply:
    4kW allocation reduced due to live reading of 2.4kW
Reply:
    4kW allocation reduced due to live reading of 2.4kW
Reply:
    4kW allocation reduced due to live reading of 2.4kW
Reply:
    4kW allocation reduced due to live reading of 2.6kW</t>
      </text>
    </comment>
    <comment ref="AB143" authorId="48" shapeId="0" xr:uid="{00000000-0006-0000-04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0.9kW
Reply:
    4kW allocation reduced due to live reading of 0.9kW
Reply:
    4kW allocation reduced due to live reading of 1.2kW
Reply:
    4kW allocation reduced due to live reading of 1.2kW
Reply:
    4kW allocation reduced due to live reading of 1.2kW
Reply:
    4kW allocation reduced due to live reading of 1.3kW
Reply:
    4kW allocation reduced due to live reading of 1.4kW
Reply:
    4kW allocation reduced due to live reading of 1.4kW
Reply:
    4kW allocation reduced due to live reading of 1.4kW
Reply:
    4kW allocation reduced due to live reading of 1.5kW</t>
      </text>
    </comment>
    <comment ref="AD143" authorId="49" shapeId="0" xr:uid="{00000000-0006-0000-0400-00002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4.2kW allocation reduced due to live reading of 0.2kW
Reply:
    4.2kW allocation reduced due to live reading of 0.2kW
Reply:
    4.2kW allocation reduced due to live reading of 0.2kW
Reply:
    4.2kW allocation reduced due to live reading of 0.5kW
Reply:
    4.2kW allocation reduced due to live reading of 0.5kW
Reply:
    4.2kW allocation reduced due to live reading of 0.5kW
Reply:
    4.2kW allocation reduced due to live reading of 0.5kW
Reply:
    4.2kW allocation reduced due to live reading of 0.5kW
Reply:
    4.2kW allocation reduced due to live reading of 0.6kW
Reply:
    4.2kW allocation reduced due to live reading of 0.5kW</t>
      </text>
    </comment>
    <comment ref="W148" authorId="50" shapeId="0" xr:uid="{3E66A3C2-4CD7-4086-B343-3F10A7887132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ORMT_SAP_240415_18_Y854576</t>
      </text>
    </comment>
    <comment ref="R156" authorId="51" shapeId="0" xr:uid="{87104A36-A461-4BAD-ABE0-ECE4D4595BA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
Reply:
    5kW allocation reduced due to live reading of 3.5kW
Reply:
    5kW allocation reduced due to live reading of 3.9kW
Reply:
    5kW allocation reduced due to live reading of 3.9kW
Reply:
    5kW allocation reduced due to live reading of 4.0kW
Reply:
    5kW allocation reduced due to live reading of 4.0kW</t>
      </text>
    </comment>
    <comment ref="T156" authorId="52" shapeId="0" xr:uid="{201ADC00-D6F2-4277-A404-C04AE53865A4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1kW
Reply:
    5kW allocation reduced due to live reading of 0.1kW</t>
      </text>
    </comment>
    <comment ref="W156" authorId="53" shapeId="0" xr:uid="{0167AABE-662A-46F4-8389-BE16F9F31692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ia planned for Nokia 7750 SR2s</t>
      </text>
    </comment>
    <comment ref="R170" authorId="54" shapeId="0" xr:uid="{0CF54541-2DCC-4F80-BF0B-548E0F1DA6D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Q173" authorId="55" shapeId="0" xr:uid="{7A8B0AAD-1CA9-40FD-84EC-5647A1F6A77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C02- ORMT_SAP_240425_5_10330814x</t>
      </text>
    </comment>
    <comment ref="S173" authorId="56" shapeId="0" xr:uid="{F4040B51-9133-4C1D-ACC2-1F8BD8B9B6B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Cisco 6300 rack C04- ORMT_SAP_240425_5_10330814x</t>
      </text>
    </comment>
    <comment ref="R176" authorId="57" shapeId="0" xr:uid="{00000000-0006-0000-04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2.9kW
Reply:
    5kW allocation reduced due to live reading of 2.8kW</t>
      </text>
    </comment>
    <comment ref="T176" authorId="58" shapeId="0" xr:uid="{00000000-0006-0000-04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6kW, so reduced down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7.4kW
Reply:
    8kW allocation reduced due to live reading of 7.3kW</t>
      </text>
    </comment>
    <comment ref="V176" authorId="59" shapeId="0" xr:uid="{00000000-0006-0000-0400-00002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</t>
      </text>
    </comment>
    <comment ref="X176" authorId="60" shapeId="0" xr:uid="{00000000-0006-0000-04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1.3kW
Reply:
    4kW allocation reduced due to live reading of 1.2kW
Reply:
    4kW allocation reduced due to live reading of 1.3kW</t>
      </text>
    </comment>
    <comment ref="Z176" authorId="61" shapeId="0" xr:uid="{00000000-0006-0000-04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1.4KW
Reply:
    4kW allocation reduced due to live reading of 1.4kW
Reply:
    4kW allocation reduced due to live reading of 1.4kW
Reply:
    4kW allocation reduced due to live reading of 1.3kW
Reply:
    4kW allocation reduced due to live reading of 1.2kW
Reply:
    4kW allocation reduced due to live reading of 1.2kW
Reply:
    4kW allocation reduced due to live reading of 1.2kW
Reply:
    4kW allocation reduced due to live reading of 1.4kW
Reply:
    4kW allocation reduced due to live reading of 1.4kW
Reply:
    4kW allocation reduced due to live reading of 1.4kW</t>
      </text>
    </comment>
    <comment ref="AB176" authorId="62" shapeId="0" xr:uid="{00000000-0006-0000-04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0.7KW
Reply:
    4kW allocation reduced due to live reading of 0.8kW
Reply:
    4kW allocation reduced due to live reading of 0.8kW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1kW
Reply:
    4kW allocation reduced due to live reading of 1.1kW</t>
      </text>
    </comment>
    <comment ref="AH176" authorId="63" shapeId="0" xr:uid="{00000000-0006-0000-04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91" authorId="64" shapeId="0" xr:uid="{00000000-0006-0000-0400-00003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2.8kW
Reply:
    5kW allocation reduced due to live reading of 2.9kW
Reply:
    5kW allocation reduced due to live reading of 3.1kW
Reply:
    5kW allocation reduced due to live reading of 2.8kW
Reply:
    5kW allocation reduced due to live reading of 2.7kW
Reply:
    5kW allocation reduced due to live reading of 2.7kW
Reply:
    5kW allocation reduced due to live reading of 2.7kW
Reply:
    5kW allocation reduced due to live reading of 2.6kW
Reply:
    5kW allocation reduced due to live reading of 3kW</t>
      </text>
    </comment>
    <comment ref="T191" authorId="65" shapeId="0" xr:uid="{00000000-0006-0000-0400-00003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6.8kW
Reply:
    8kW allocation reduced due to live reading of 7kW
Reply:
    8kW allocation reduced due to live reading of 7kW
Reply:
    8kW allocation reduced due to live reading of 7.3kW
Reply:
    8kW allocation reduced due to live reading of 7.3kW
Reply:
    8kW allocation reduced due to live reading of 7.3kW
Reply:
    8kW allocation reduced due to live reading of 7.4kW
Reply:
    8kW allocation reduced due to live reading of 7.5kW
Reply:
    8kW allocation reduced due to live reading of 7.5kW</t>
      </text>
    </comment>
    <comment ref="V191" authorId="66" shapeId="0" xr:uid="{00000000-0006-0000-0400-00003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8kW allocation reduced due to live reading of 5.6kW
Reply:
    8kW allocation reduced due to live reading of 5.6kW
Reply:
    8kW allocation reduced due to live reading of 5.5kW
Reply:
    8kW allocation reduced due to live reading of 5.8kW
Reply:
    8kW allocation reduced due to live reading of 5.8kW
Reply:
    8kW allocation reduced due to live reading of 5.9kW
Reply:
    8kW allocation reduced due to live reading of 5.9kW
Reply:
    8kW allocation reduced due to live reading of 5.8kW
Reply:
    8kW allocation reduced due to live reading of 5.9kW
Reply:
    8kW allocation reduced due to live reading of 5.9kW
Reply:
    8kW allocation reduced due to live reading of 5.9kW
Reply:
    8kW allocation reduced due to live reading of 5.9kW</t>
      </text>
    </comment>
    <comment ref="V195" authorId="67" shapeId="0" xr:uid="{95D19E12-CB85-4DFC-AF75-7FBD96BF0958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Q197" authorId="68" shapeId="0" xr:uid="{00000000-0006-0000-0400-00003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X197" authorId="69" shapeId="0" xr:uid="{BFB61C0E-635B-4E3F-963A-B0900B2B2C4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10 servers, but 6 servers to be installed from Day1
ORMT_SAP_231011_14_10335416</t>
      </text>
    </comment>
    <comment ref="Z197" authorId="70" shapeId="0" xr:uid="{900A728D-AD73-48A4-B7FA-0A9F87E93BE7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additional 2 servers, to the existing 8,. 10 servers total for the rack
ORMT_SAP_231011_14_10335416</t>
      </text>
    </comment>
    <comment ref="R198" authorId="71" shapeId="0" xr:uid="{309F5932-789F-4290-8F39-3ABB19A39865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for New Akamai Rack v08 in LDSCD2 under ORMT_SAP_240603_8_10335416</t>
      </text>
    </comment>
    <comment ref="U200" authorId="72" shapeId="0" xr:uid="{F36323D6-7CE8-4F1A-A1B6-C8AF3CF80FAA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</text>
    </comment>
    <comment ref="Y200" authorId="73" shapeId="0" xr:uid="{ED02DB05-E32A-4C33-8035-9E698B0529F7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R217" authorId="74" shapeId="0" xr:uid="{00000000-0006-0000-0400-00003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
Reply:
    5kW allocation reduced due to live reading of 3.2kW
Reply:
    5kW allocation reduced due to live reading of 3.3kW
Reply:
    5kW allocation reduced due to live reading of 3.3kW</t>
      </text>
    </comment>
    <comment ref="T217" authorId="75" shapeId="0" xr:uid="{2B835A27-EEAF-4231-BDA0-BE59E09C8188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0.3kW
Reply:
    12kW allocation reduced due to live reading of 1.7kW
Reply:
    12kW allocation reduced due to live reading of 1.7kW</t>
      </text>
    </comment>
    <comment ref="V217" authorId="76" shapeId="0" xr:uid="{109D9C5C-96D5-48A1-B6BA-E81D2428DEA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Q219" authorId="77" shapeId="0" xr:uid="{18015D99-D150-4B32-B62F-2B277FDEF5F3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S236" authorId="78" shapeId="0" xr:uid="{84F0EF8A-827E-4C99-9313-0C739DBD4955}">
      <text>
        <t>[Threaded comment]
Your version of Excel allows you to read this threaded comment; however, any edits to it will get removed if the file is opened in a newer version of Excel. Learn more: https://go.microsoft.com/fwlink/?linkid=870924
Comment:
    DE4 utility rack is planned  under ORMT_SAP_230907_9_Y850155  </t>
      </text>
    </comment>
    <comment ref="R255" authorId="79" shapeId="0" xr:uid="{00000000-0006-0000-0400-00003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Readings taken 13/04, reduced from 8 to 6
Reply:
    12kW allocation reduced due to live reading of 5.5kW
Reply:
    12kW allocation reduced due to live reading of 5.7kW
Reply:
    12kW allocation reduced due to live reading of 5.7kW
Reply:
    12kW allocation reduced due to live reading of 6kW
Reply:
    12kW allocation reduced due to live reading of 6kW
Reply:
    12kW allocation reduced due to live reading of 6.4kW
Reply:
    12kW allocation reduced due to live reading of 6.3kW
Reply:
    12kW allocation reduced due to live reading of 6.9kW
Reply:
    12kW allocation reduced due to live reading of 7kW
Reply:
    12kW allocation reduced due to live reading of 7.1kW
Reply:
    12kW allocation reduced due to live reading of 7.3kW</t>
      </text>
    </comment>
    <comment ref="T255" authorId="80" shapeId="0" xr:uid="{00000000-0006-0000-0400-00003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
Reply:
    5kW allocation reduced due to live reading of 3.6kW
Reply:
    5kW allocation reduced due to live reading of 3.5kW
Reply:
    5kW allocation reduced due to live reading of 3.6kW</t>
      </text>
    </comment>
    <comment ref="X255" authorId="81" shapeId="0" xr:uid="{00000000-0006-0000-0400-00003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6.5kW allocation reduced due to live reading of 5.7kW
Reply:
    6.5kW allocation reduced due to live reading of 5.6kW
Reply:
    6.5kW allocation reduced due to live reading of 5.6kW
Reply:
    6.5kW allocation reduced due to live reading of 5.7kW
Reply:
    6.5kW allocation reduced due to live reading of 5.7kW
Reply:
    6.5kW allocation reduced due to live reading of 5.7kW
Reply:
    6.5kW allocation reduced due to live reading of 5.6kW
Reply:
    6.5kW allocation reduced due to live reading of 5.7kW
Reply:
    6.5kW allocation reduced due to live reading of 5.7kW
Reply:
    6.5kW allocation reduced due to live reading of 5.8kW
Reply:
    6.5kW allocation reduced due to live reading of 5.7kW</t>
      </text>
    </comment>
    <comment ref="Z255" authorId="82" shapeId="0" xr:uid="{00000000-0006-0000-0400-00003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B255" authorId="83" shapeId="0" xr:uid="{00000000-0006-0000-0400-00003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D255" authorId="84" shapeId="0" xr:uid="{00000000-0006-0000-0400-00003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Q264" authorId="85" shapeId="0" xr:uid="{930606CB-3860-414E-97A5-0E37E7403A91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Planned for ORMT_SAP_231220_15_10335416</t>
      </text>
    </comment>
    <comment ref="R265" authorId="86" shapeId="0" xr:uid="{1E673DA6-1B90-441E-AA6F-928534AE7B4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R266" authorId="87" shapeId="0" xr:uid="{6D4D7AE6-B3EB-4333-B5C4-CCEF54CF003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R267" authorId="88" shapeId="0" xr:uid="{00000000-0006-0000-0400-00003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 6kW allocation reduced due to live reading of 4.3kW
Reply:
    6kW allocation reduced due to live reading of 4.3kW
Reply:
    6kW allocation reduced due to live reading of 4.2kW
Reply:
    6kW allocation reduced due to live reading of 4.3kW
Reply:
    6kW allocation reduced due to live reading of 4.3kW
Reply:
    6kW allocation reduced due to live reading of 4.3kW
Reply:
    6kW allocation reduced due to live reading of 4.8kW
Reply:
    6kW allocation reduced due to live reading of 4.8kW
Reply:
    6kW allocation reduced due to live reading of 4.8kW</t>
      </text>
    </comment>
    <comment ref="T267" authorId="89" shapeId="0" xr:uid="{00000000-0006-0000-0400-00004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 4.5kW allocation reduced due to live reading of 2.8kW
Reply:
     4.5kW allocation reduced due to live reading of 2.7kW
Reply:
    4.5kW allocation reduced due to live reading of 2.9kW
Reply:
    4.5kW allocation reduced due to live reading of 2.8kW
Reply:
    4.5kW allocation reduced due to live reading of 2.8kW
Reply:
    4.5kW allocation reduced due to live reading of 2.8kW
Reply:
    4.5kW allocation reduced due to live reading of 2.9kW
Reply:
    4.5kW allocation reduced due to live reading of 2.8kW
Reply:
    4.5kW allocation reduced due to live reading of 2.9kW
Reply:
    4.5kW allocation reduced due to live reading of 2.9kW</t>
      </text>
    </comment>
    <comment ref="V267" authorId="90" shapeId="0" xr:uid="{00000000-0006-0000-0400-00004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2.9kW allocation reduced due to live reading of 1.1kW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1.1kW</t>
      </text>
    </comment>
    <comment ref="X267" authorId="91" shapeId="0" xr:uid="{00000000-0006-0000-0400-00004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 4.5kW allocation reduced due to live reading of 2.9kW
Reply:
    4.5kW allocation reduced due to live reading of 2.7kW
Reply:
    4.5kW allocation reduced due to live reading of 2.8kW
Reply:
    4.5kW allocation reduced due to live reading of 2.8kW
Reply:
    4.5kW allocation reduced due to live reading of 2.8kW
Reply:
    4.5kW allocation reduced due to live reading of 2.8kW
Reply:
    4.5kW allocation reduced due to live reading of 3.4kW
Reply:
    4.5kW allocation reduced due to live reading of 2.7kW
Reply:
    4.5kW allocation reduced due to live reading of 2.9kW</t>
      </text>
    </comment>
    <comment ref="Z267" authorId="92" shapeId="0" xr:uid="{00000000-0006-0000-0400-00004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1.8kW allocation reduced due to live reading of 1kW
Reply:
    1.8kW allocation reduced due to live reading of 0.9kW
Reply:
    1.8kW allocation reduced due to live reading of 1kW
Reply:
    1.8kW allocation reduced due to live reading of 1kW
Reply:
    1.8kW allocation reduced due to live reading of 1kW
Reply:
    1.8kW allocation reduced due to live reading of .9kW
Reply:
    1.8kW allocation reduced due to live reading of 1kW
Reply:
    1.8kW allocation reduced due to live reading of 0.9kW
Reply:
    1.8kW allocation reduced due to live reading of 0.9kW
Reply:
    1.8kW allocation reduced due to live reading of 0.9kW</t>
      </text>
    </comment>
    <comment ref="AB267" authorId="93" shapeId="0" xr:uid="{00000000-0006-0000-0400-00004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4kW allocation reduced due to live reading of 1.1kW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1.1kW</t>
      </text>
    </comment>
    <comment ref="AD267" authorId="94" shapeId="0" xr:uid="{8A5CC8B9-F7EA-4B53-884A-7F1539F6AD0D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0.5kW
Reply:
    4.2kW allocation reduced due to live reading of 0.5kW
Reply:
    4.2kW allocation reduced due to live reading of 0.6kW
Reply:
    4.2kW allocation reduced due to live reading of 0.6kW
Reply:
    4.2kW allocation reduced due to live reading of 0.6kW</t>
      </text>
    </comment>
    <comment ref="AF267" authorId="95" shapeId="0" xr:uid="{00000000-0006-0000-0400-00004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1.5kW
Reply:
    4kW allocation reduced due to live reading of 1.6kW
Reply:
    4kW allocation reduced due to live reading of 1.6kW
Reply:
    4kW allocation reduced due to live reading of 1.4kW
Reply:
    4kW allocation reduced due to live reading of 1.6kW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</t>
      </text>
    </comment>
    <comment ref="AH267" authorId="96" shapeId="0" xr:uid="{00000000-0006-0000-0400-00004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1.1kW</t>
      </text>
    </comment>
    <comment ref="AJ267" authorId="97" shapeId="0" xr:uid="{00000000-0006-0000-0400-00004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2.6kW
Reply:
    4.5kW allocation reduced due to live reading of 2.7kW
Reply:
    4.5kW allocation reduced due to live reading of 2.7kW
Reply:
    4.5kW allocation reduced due to live reading of 2.6kW
Reply:
    4.5kW allocation reduced due to live reading of 2.6kW
Reply:
    4.5kW allocation reduced due to live reading of 2.8kW
Reply:
    4.5kW allocation reduced due to live reading of 2.7KW
Reply:
    4.5kW allocation reduced due to live reading of 2.8KW
Reply:
    4.5kW allocation reduced due to live reading of 2.7kW
Reply:
    4.5kW allocation reduced due to live reading of 2.7kW</t>
      </text>
    </comment>
    <comment ref="AL267" authorId="98" shapeId="0" xr:uid="{DF21D1CA-E11C-4DDE-A62B-B2CF08DE0BFB}">
      <text>
        <t>[Threaded comment]
Your version of Excel allows you to read this threaded comment; however, any edits to it will get removed if the file is opened in a newer version of Excel. Learn more: https://go.microsoft.com/fwlink/?linkid=870924
Comment:
    5.5kW allocation reduced due to live reading of 1.3kW
Reply:
    5.5kW allocation reduced due to live reading of 1.3kW
Reply:
    5.5kW allocation reduced due to live reading of 1.4kW</t>
      </text>
    </comment>
    <comment ref="R268" authorId="99" shapeId="0" xr:uid="{E8DA7DB9-AB06-4238-8897-F81B02855CB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
Reply:
    5kW allocation reduced due to live reading of 3.2kW</t>
      </text>
    </comment>
    <comment ref="V268" authorId="100" shapeId="0" xr:uid="{00000000-0006-0000-0400-00004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1.8kW
Reply:
    4kW allocation reduced due to live reading of 1.8kW
Reply:
    4kW allocation reduced due to live reading of 1.8kW
Reply:
    4kW allocation reduced due to live reading of 1.8kW</t>
      </text>
    </comment>
    <comment ref="X268" authorId="101" shapeId="0" xr:uid="{00000000-0006-0000-0400-00004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1.9kW
Reply:
    4kW allocation reduced due to live reading of 2kW
Reply:
    4kW allocation reduced due to live reading of 2kW
Reply:
    4kW allocation reduced due to live reading of 2kW
Reply:
    4kW allocation reduced due to live reading of 2kW</t>
      </text>
    </comment>
    <comment ref="Z268" authorId="102" shapeId="0" xr:uid="{00000000-0006-0000-0400-00004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by 600W from live on site reading
Reply:
    Live reading of 1.47 KW so original 4kW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1.6kW
Reply:
    4kW allocation reduced due to live reading of 1.8kW
Reply:
    4kW allocation reduced due to live reading of 1.8kW
Reply:
    4kW allocation reduced due to live reading of 1.8kW</t>
      </text>
    </comment>
    <comment ref="AB268" authorId="103" shapeId="0" xr:uid="{2F5D5E34-10E7-487E-956D-5BED6C9F5FD7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D268" authorId="104" shapeId="0" xr:uid="{75A4CE43-3A50-4F61-840D-EAAD6F00EC2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
Reply:
    4kW allocation reduced due to live reading of 1.7kW</t>
      </text>
    </comment>
    <comment ref="U274" authorId="105" shapeId="0" xr:uid="{85F68B60-DC67-4A5B-B41E-589F7A8B44C2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R275" authorId="106" shapeId="0" xr:uid="{00000000-0006-0000-0400-00004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</t>
      </text>
    </comment>
    <comment ref="T275" authorId="107" shapeId="0" xr:uid="{00000000-0006-0000-0400-00005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3.1KW
Reply:
    5KW allocation reduced due to live reading of 3KW
Reply:
    5KW allocation reduced due to live reading of 3.1KW
Reply:
    5KW allocation reduced due to live reading of 3.4KW
Reply:
    5KW allocation reduced due to live reading of 3.4KW
Reply:
    5KW allocation reduced due to live reading of 3.4KW</t>
      </text>
    </comment>
    <comment ref="V275" authorId="108" shapeId="0" xr:uid="{00000000-0006-0000-0400-00005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 4.5kW allocation reduced due to live reading of 1.3kW
Reply:
     4.5kW allocation reduced due to live reading of 1.2kW
Reply:
    4.5kW allocation reduced due to live reading of 1.2kW
Reply:
    4.5kW allocation reduced due to live reading of 1.3kW
Reply:
    4.5kW allocation reduced due to live reading of 1.3kW
Reply:
    4.5kW allocation reduced due to live reading of 1.2kW
Reply:
    4.5kW allocation reduced due to live reading of 1.3kW
Reply:
    4.5kW allocation reduced due to live reading of 1.7kW
Reply:
    4.5kW allocation reduced due to live reading of 1.6kW
Reply:
    4.5kW allocation reduced due to live reading of 1.7kW
Reply:
    4.5kW allocation reduced due to live reading of 1.7kW</t>
      </text>
    </comment>
    <comment ref="X275" authorId="109" shapeId="0" xr:uid="{00000000-0006-0000-0400-00005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11.8A so original 4.5kW reduced down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2.1kW
Reply:
    4.5kW allocation reduced due to live reading of 2kW
Reply:
    4.5kW allocation reduced due to live reading of 2.4kW
Reply:
    4.5kW allocation reduced due to live reading of 2.4kW
Reply:
    4.5kW allocation reduced due to live reading of 2.4kW
Reply:
    4.5kW allocation reduced due to live reading of 2.4kW</t>
      </text>
    </comment>
    <comment ref="Z275" authorId="110" shapeId="0" xr:uid="{00000000-0006-0000-0400-00005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6.3A so original 4.5kW reduced down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4.5kW allocation reduced due to live reading of1kW
Reply:
    4.5kW allocation reduced due to live reading of1kW
Reply:
    4.5kW allocation reduced due to live reading of1kW
Reply:
    4.5kW allocation reduced due to live reading of1kW</t>
      </text>
    </comment>
    <comment ref="AB275" authorId="111" shapeId="0" xr:uid="{C8E612AA-7ECE-4D5D-9430-5E74398767A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0.3KW
Reply:
    5kW allocation reduced due to live reading of 0.3KW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
Reply:
    5kW allocation reduced due to live reading of 0.5KW</t>
      </text>
    </comment>
    <comment ref="AD275" authorId="112" shapeId="0" xr:uid="{45B2C0F7-706F-4A5C-98B1-B5773304AC2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 0.8kW
Reply:
    4kW allocation reduced due to live reading of  0.8kW
Reply:
    4kW allocation reduced due to live reading of  0.9kW
Reply:
    4kW allocation reduced due to live reading of  0.8kW
Reply:
    4kW allocation reduced due to live reading of  0.8kW
Reply:
    4kW allocation reduced due to live reading of  0.8kW
Reply:
    4kW allocation reduced due to live reading of  1.1kW
Reply:
    4kW allocation reduced due to live reading of  1.1kW</t>
      </text>
    </comment>
    <comment ref="AF275" authorId="113" shapeId="0" xr:uid="{00000000-0006-0000-0400-00005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6.8KW
Reply:
    8kW allocation reduced due to live reading of 7.1KW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7.3KW
Reply:
    8kW allocation reduced due to live reading of 7.3KW
Reply:
    8kW allocation reduced due to live reading of 7.3KW</t>
      </text>
    </comment>
    <comment ref="U285" authorId="114" shapeId="0" xr:uid="{0054F121-D314-4A4B-973A-32D7EB96D779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</text>
    </comment>
    <comment ref="W285" authorId="115" shapeId="0" xr:uid="{05D29114-9541-4A5F-8809-B9A2894127F2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Y285" authorId="116" shapeId="0" xr:uid="{8AD40AAB-FEE5-4391-881D-D2D58A2B28BE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AA285" authorId="117" shapeId="0" xr:uid="{601EDBAE-256F-4737-9ABC-79E118FF8F44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S287" authorId="118" shapeId="0" xr:uid="{E49ABD4A-80D1-4C0B-84CD-E8F77E73EA4B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U287" authorId="119" shapeId="0" xr:uid="{A9F58572-0E52-4EA7-8AA3-7B7E70E68493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W287" authorId="120" shapeId="0" xr:uid="{FABC12C0-1932-4D06-A261-149F5A9CC5C8}">
      <text>
        <t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</text>
    </comment>
    <comment ref="Y287" authorId="121" shapeId="0" xr:uid="{26C5CB06-02CA-4AB9-9BB3-9F06A10E3BC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S290" authorId="122" shapeId="0" xr:uid="{B53F11BF-F6BA-4B18-ABA9-FEB790DC3CF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Y299" authorId="123" shapeId="0" xr:uid="{7A8D21BD-8EE8-474A-81FB-336FC8A0E5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</text>
    </comment>
    <comment ref="R302" authorId="124" shapeId="0" xr:uid="{391B5691-C1AB-482B-8434-1DA86698B55E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3kW
Reply:
    5kW allocation reduced due to live reading of 3kW
Reply:
    5kW allocation reduced due to live reading of 3kW
Reply:
    5kW allocation reduced due to live reading of 2kW
Reply:
    5kW allocation reduced due to live reading of 3kW
Reply:
    5kW allocation reduced due to live reading of 3kW
Reply:
    5kW allocation reduced due to live reading of 3kW</t>
      </text>
    </comment>
    <comment ref="T302" authorId="125" shapeId="0" xr:uid="{8C1FAB66-1684-4DFE-B38C-C9DE624714FF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8kW allocation reduced due to live reading of 6.6kW
Reply:
    8kW allocation reduced due to live reading of 6.6kW
Reply:
    8kW allocation reduced due to live reading of 6.8kW
Reply:
    8kW allocation reduced due to live reading of 6.9kW
Reply:
    8kW allocation reduced due to live reading of 6.9kW
Reply:
    8kW allocation reduced due to live reading of 6.9kW
Reply:
    8kW allocation reduced due to live reading of 7kW
Reply:
    8kW allocation reduced due to live reading of 7kW
Reply:
    8kW allocation reduced due to live reading of 6.9kW
Reply:
    8kW allocation reduced due to live reading of 6.9kW
Reply:
    8kW allocation reduced due to live reading of 7.0kW</t>
      </text>
    </comment>
    <comment ref="V302" authorId="126" shapeId="0" xr:uid="{E6AEFC26-FDCE-4990-8406-005B3BA1E6D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1.5kW
Reply:
    4kW allocation reduced due to live reading of 1.5kW
Reply:
    4kW allocation reduced due to live reading of 1.5kW
Reply:
    4kW allocation reduced due to live reading of 1.5kW
Reply:
    4kW allocation reduced due to live reading of 1.4kW
Reply:
    4kW allocation reduced due to live reading of 1.5kW
Reply:
    4kW allocation reduced due to live reading of 1.5kW
Reply:
    4kW allocation reduced due to live reading of 1.5kW</t>
      </text>
    </comment>
    <comment ref="X302" authorId="127" shapeId="0" xr:uid="{5DCE1C2E-D60D-4E55-AA67-78B922809643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Z302" authorId="128" shapeId="0" xr:uid="{06995634-479A-4738-BD62-7E6BA9C529D1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</t>
      </text>
    </comment>
    <comment ref="AB302" authorId="129" shapeId="0" xr:uid="{19E19FF4-D24B-47ED-9D4C-DA88A662B64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
Reply:
    4kW allocation reduced due to live reading of 0.4kW</t>
      </text>
    </comment>
    <comment ref="AD302" authorId="130" shapeId="0" xr:uid="{1AFE4467-AAC4-4874-9B92-DB5AF3ED6D8C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</t>
      </text>
    </comment>
    <comment ref="AL302" authorId="131" shapeId="0" xr:uid="{77020F3B-34A3-4E17-A560-864F990A3631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0.6kW
Reply:
    2.5kW allocation reduced due to live reading of 0.6kW</t>
      </text>
    </comment>
    <comment ref="AN302" authorId="132" shapeId="0" xr:uid="{8682351D-A0A5-4D3A-BBC9-323D3201B09C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AP302" authorId="133" shapeId="0" xr:uid="{50EB2BFD-92AF-43F2-B8E4-946F5F5ADDAE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AR302" authorId="134" shapeId="0" xr:uid="{4F80A61C-2EC7-487A-AB9E-8ED6B7C6579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R309" authorId="135" shapeId="0" xr:uid="{DAF28F67-C5A2-426E-BAF5-63129CE9438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ADVA XG120 is planned under ORMT_SAP_240912_21_11268373</t>
      </text>
    </comment>
    <comment ref="R310" authorId="136" shapeId="0" xr:uid="{C34FB8C9-3A91-4571-B267-134974EBA448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allocated, currently 6kW live</t>
      </text>
    </comment>
    <comment ref="T310" authorId="137" shapeId="0" xr:uid="{B958F529-EEFC-4519-846C-FB86E21096CD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1kW
Reply:
    4kW allocation reduced due to live reading of 1.1kW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1.5kW
Reply:
    4kW allocation reduced due to live reading of 1.7kW
Reply:
    4kW allocation reduced due to live reading of 1.8kW</t>
      </text>
    </comment>
    <comment ref="V310" authorId="138" shapeId="0" xr:uid="{80E2C4AC-AA66-4256-AA7C-27224104C635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X310" authorId="139" shapeId="0" xr:uid="{139254FD-EB82-4DF6-B619-640D5D94C82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2.8kW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2.8kW
Reply:
    5kW allocation reduced due to live reading of 2.9kW
Reply:
    5kW allocation reduced due to live reading of 2.9kW
Reply:
    5kW allocation reduced due to live reading of 2.9kW
Reply:
    5kW allocation reduced due to live reading of 2.9kW</t>
      </text>
    </comment>
    <comment ref="Z310" authorId="140" shapeId="0" xr:uid="{2A1783B0-7AE3-4E60-A9B1-756F8597CAC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0.4W</t>
      </text>
    </comment>
    <comment ref="AB310" authorId="141" shapeId="0" xr:uid="{2A693BB5-33A7-4380-9AF1-FB0B636BDD4E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
Reply:
    4kW allocation reduced due to live reading of 0.3kW</t>
      </text>
    </comment>
    <comment ref="AD310" authorId="142" shapeId="0" xr:uid="{50107363-27E4-4693-A1A1-11AFD3B6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6.5kW
Reply:
    8kW allocation reduced due to live reading of 6.6kW
Reply:
    8kW allocation reduced due to live reading of 6.6kW
Reply:
    8kW allocation reduced due to live reading of 6.8kW
Reply:
    8kW allocation reduced due to live reading of 6.8kW
Reply:
    8kW allocation reduced due to live reading of 6.8kW</t>
      </text>
    </comment>
    <comment ref="AF310" authorId="143" shapeId="0" xr:uid="{2CC64C0D-107B-48B8-841B-6A8C135B675D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AG310" authorId="144" shapeId="0" xr:uid="{DF775FD1-78BD-44AA-A03C-9FCC1A7F3C21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</t>
      </text>
    </comment>
    <comment ref="AH310" authorId="145" shapeId="0" xr:uid="{6FA797A3-07B5-4C60-9DF4-664ADD43DD2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0.9kW
Reply:
    5kW allocation reduced due to live reading of 0.9kW
Reply:
    5kW allocation reduced due to live reading of 0.9kW</t>
      </text>
    </comment>
    <comment ref="AI310" authorId="146" shapeId="0" xr:uid="{5A63F42E-57E1-4327-A97C-F75D7290208B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</t>
      </text>
    </comment>
    <comment ref="AJ310" authorId="147" shapeId="0" xr:uid="{F770FF4C-B0CC-4F52-B346-BE3F08D0234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0.4kW
Reply:
    5kW allocation reduced due to live reading of 0.6kW
Reply:
    5kW allocation reduced due to live reading of 0.6kW</t>
      </text>
    </comment>
    <comment ref="R320" authorId="148" shapeId="0" xr:uid="{91C6E42B-E973-4670-B4D7-3119C82F424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</t>
      </text>
    </comment>
    <comment ref="R333" authorId="149" shapeId="0" xr:uid="{0CDA000C-8BAB-444C-8FFF-F497C4FD1D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</t>
      </text>
    </comment>
    <comment ref="R339" authorId="150" shapeId="0" xr:uid="{07706CD8-6FFD-4C32-A59F-8117F9366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XG210 is planned in existing rack E10 under ORMT_SAP_240212_3_w019357</t>
      </text>
    </comment>
    <comment ref="T339" authorId="151" shapeId="0" xr:uid="{C6F93FC6-8B97-440B-BE30-A65A9A046C3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ADVA FSP is planned under ORMT_SAP_240814_13_Y857420</t>
      </text>
    </comment>
    <comment ref="R359" authorId="152" shapeId="0" xr:uid="{8FE0E1C2-0E20-4A6B-B1C6-E78208AA8FD6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3.2KW
Reply:
    5kW allocation reduced due to live reading of 3.2KW</t>
      </text>
    </comment>
    <comment ref="T359" authorId="153" shapeId="0" xr:uid="{CF342E8F-5165-476B-A633-5F97C1D14B9D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
Reply:
    8kW allocation reduced due to live reading of 6.8KW</t>
      </text>
    </comment>
    <comment ref="V359" authorId="154" shapeId="0" xr:uid="{7BEA0FCE-52F0-4F2B-90D6-810BC22767B3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11kW allocation reduced due to live reading of 5.1KW
Reply:
    11kW allocation reduced due to live reading of 5.4KW
Reply:
    11kW allocation reduced due to live reading of 5.6KW
Reply:
    11kW allocation reduced due to live reading of 6.2KW
Reply:
    11kW allocation reduced due to live reading of 6.3KW</t>
      </text>
    </comment>
    <comment ref="X359" authorId="155" shapeId="0" xr:uid="{3432138C-8BBE-48FE-9D10-63361C9FE8E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
Reply:
    4kW allocation reduced due to live reading of 2.7KW
Reply:
    4kW allocation reduced due to live reading of 2.8KW
Reply:
    4kW allocation reduced due to live reading of 2.3KW
Reply:
    4kW allocation reduced due to live reading of 2.1KW</t>
      </text>
    </comment>
    <comment ref="Z359" authorId="156" shapeId="0" xr:uid="{6FC40B69-2FC7-4DA1-8F99-0946639E902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2.2KW
Reply:
    4kW allocation reduced due to live reading of 2.2KW
Reply:
    4kW allocation reduced due to live reading of 2.2KW</t>
      </text>
    </comment>
    <comment ref="AB359" authorId="157" shapeId="0" xr:uid="{6CC6AFB8-42C7-4242-88E9-44D52B2B8FD9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AD359" authorId="158" shapeId="0" xr:uid="{55C5CFA6-DC94-414D-A6D5-80767812D78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
Reply:
    7kW allocation reduced due to live reading of 4.6KW
Reply:
    7kW allocation reduced due to live reading of 4.6KW
Reply:
    7kW allocation reduced due to live reading of 4.7KW
Reply:
    7kW allocation reduced due to live reading of 5.1KW</t>
      </text>
    </comment>
    <comment ref="AF359" authorId="159" shapeId="0" xr:uid="{D4283106-9471-4689-9C79-ECEE2015389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3.7kW due to live reading of 1.1kW
Reply:
    3.7kW allocation reduced due to live reading of 1.3KW
Reply:
    3.7kW allocation reduced due to live reading of 1.4KW
Reply:
    3.7kW allocation reduced due to live reading of 1.4KW
Reply:
    3.7kW allocation reduced due to live reading of 1.6KW
Reply:
    3.7kW allocation reduced due to live reading of 1.4KW
Reply:
    3.7kW allocation reduced due to live reading of 1.5KW
Reply:
    3.7kW allocation reduced due to live reading of 1.4KW
Reply:
    3.7kW allocation reduced due to live reading of 1.5KW
Reply:
    3.7kW allocation reduced due to live reading of 1.6KW
Reply:
    3.7kW allocation reduced due to live reading of 1.4KW</t>
      </text>
    </comment>
    <comment ref="AH359" authorId="160" shapeId="0" xr:uid="{49C5CD2B-0DED-4589-A0F9-396F2235ACD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
Reply:
    2.6kW allocation reduced due to live reading of 1.3kW
Reply:
    2.6kW allocation reduced due to live reading of 1.5kW
Reply:
    2.6kW allocation reduced due to live reading of 1.5kW
Reply:
    2.6kW allocation reduced due to live reading of 1.4kW</t>
      </text>
    </comment>
    <comment ref="AL359" authorId="161" shapeId="0" xr:uid="{6AB43DDE-E856-4C2F-936B-FCB5F09D8239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S363" authorId="162" shapeId="0" xr:uid="{18B172DA-42E1-4491-8BC3-AFEE1E4109BC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ORMT_SAP_240822_8_26167987 allocated additional power 2*Ciena 6500 R4</t>
      </text>
    </comment>
    <comment ref="R365" authorId="163" shapeId="0" xr:uid="{846E2441-ABB5-4942-8446-5A9D4DB0A71D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0.8kW
Reply:
    7kW allocation reduced due to live reading of 1.1kW
Reply:
    7kW allocation reduced due to live reading of 1.2kW</t>
      </text>
    </comment>
    <comment ref="R369" authorId="164" shapeId="0" xr:uid="{641E5D14-1053-45F2-A2CE-B15A8327F45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0.2kW
Reply:
    12kW allocation reduced due to live reading of 0.2kW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R372" authorId="165" shapeId="0" xr:uid="{5CF3A743-152B-4477-8CC9-FB853C6C69A5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R377" authorId="166" shapeId="0" xr:uid="{F90C1C7F-361B-4803-AE43-FCAC9AB98B83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0.3kW
Reply:
    12kW allocation reduced due to live reading of 0.4kW
Reply:
    12kW allocation reduced due to live reading of 0.4kW</t>
      </text>
    </comment>
    <comment ref="R378" authorId="167" shapeId="0" xr:uid="{DEDE40B2-E6B3-4524-8D0D-3F2744AEE33C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0.2kW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Q380" authorId="168" shapeId="0" xr:uid="{5FD6D4D5-17AB-491C-B5F5-6D6208139FF8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Ciena 6500 rack D04- ORMT_SAP_240719_8_w144739</t>
      </text>
    </comment>
    <comment ref="R381" authorId="169" shapeId="0" xr:uid="{B1F840D2-16DD-47E0-ACFC-8CF86A4CE4C3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
Reply:
    5kW allocation reduced due to live reading of 2.4kW
Reply:
    5kW allocation reduced due to live reading of 2.5kW
Reply:
    5kW allocation reduced due to live reading of 2.5kW
Reply:
    5kW allocation reduced due to live reading of 2.5kW</t>
      </text>
    </comment>
    <comment ref="T381" authorId="170" shapeId="0" xr:uid="{F2C1B8B0-4E71-4CF2-8A8D-B9252B526B52}">
      <text>
        <t>[Threaded comment]
Your version of Excel allows you to read this threaded comment; however, any edits to it will get removed if the file is opened in a newer version of Excel. Learn more: https://go.microsoft.com/fwlink/?linkid=870924
Comment: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0.2 kW
Reply:
    12 kW allocation reduced due to live reading of 0.2 kW</t>
      </text>
    </comment>
    <comment ref="R383" authorId="171" shapeId="0" xr:uid="{48AED4FE-32F5-4BE4-9FD7-9485F8F80EB3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1.1kW
Reply:
    5kW allocation reduced due to live reading of 1.1kW
Reply:
    5kW allocation reduced due to live reading of 1.1kW
Reply:
    5kW allocation reduced due to live reading of 0.2kW
Reply:
    5kW allocation reduced due to live reading of 0.5kW
Reply:
    5kW allocation reduced due to live reading of 0.3kW
Reply:
    5kW allocation reduced due to live reading of 0.5kW
Reply:
    5kW allocation reduced due to live reading of 0.4kW
Reply:
    5kW allocation reduced due to live reading of 0.2kW</t>
      </text>
    </comment>
    <comment ref="T383" authorId="172" shapeId="0" xr:uid="{9181FBC9-1198-4FDB-B871-0E4F900DE635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3.8kW
Reply:
    12kW allocation reduced due to live reading of 3.9kW
Reply:
    Allocated load corrected back to 12kW as the 3.9kW reading is due to spurious load on AxScada
Reply:
    12kW allocation reduced due to live reading of 0.1kW
Reply:
    12kW allocation reduced due to live reading of 3.8kW
Reply:
    12kW allocation reduced due to live reading of 3.8kW</t>
      </text>
    </comment>
    <comment ref="V383" authorId="173" shapeId="0" xr:uid="{F7E5F612-FA7F-4AC3-BA0D-39FF8D8081C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0.2kW
Reply:
    4kW allocation reduced due to live reading of 0.2kW
Reply:
    4kW allocation reduced due to live reading of 0.2kW
Reply:
    4kW allocation reduced due to live reading of 0.1kW
Reply:
    4kW allocation reduced due to live reading of 0.2kW
Reply:
    4kW allocation reduced due to live reading of 0.2kW
Reply:
    4kW allocation reduced due to live reading of 1.1kW
Reply:
    4kW allocation reduced due to live reading of 0.2kW
Reply:
    4kW allocation reduced due to live reading of 0.2kW
Reply:
    4kW allocation reduced due to live reading of 0.2kW
Reply:
    4kW allocation reduced due to live reading of 0.1kW</t>
      </text>
    </comment>
    <comment ref="R393" authorId="174" shapeId="0" xr:uid="{64F80D54-9F72-4A7A-97B7-6363ED8D571F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</t>
      </text>
    </comment>
    <comment ref="T393" authorId="175" shapeId="0" xr:uid="{CBCC2858-788F-4B22-8AA3-4B67A4B99E2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7.4kW</t>
      </text>
    </comment>
    <comment ref="V393" authorId="176" shapeId="0" xr:uid="{75267E8C-AD2B-4398-BB27-976F96C85FA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1.9kW</t>
      </text>
    </comment>
    <comment ref="X393" authorId="177" shapeId="0" xr:uid="{A8BE0A57-EDEF-4931-8617-9F6C7302290D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800w
Reply:
    4kW allocation reduced due to live reading of 1.9kW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01.3kW
Reply:
    4kW allocation reduced due to live reading of 1.4kW</t>
      </text>
    </comment>
    <comment ref="Z393" authorId="178" shapeId="0" xr:uid="{75BFD2E7-EC0C-454F-978C-B444521F890A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2.8kW
Reply:
    4kW allocation reduced due to live reading of 2.7kW</t>
      </text>
    </comment>
    <comment ref="AB393" authorId="179" shapeId="0" xr:uid="{3E5ECBE8-D672-4EBB-9632-69A3A504683D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
Reply:
    4.2kW allocation reduced due to live reading of 0.9kW
Reply:
    4.2kW allocation reduced due to live reading of 0.9kW
Reply:
    4.2kW allocation reduced due to live reading of 0.9kW
Reply:
    4.2kW allocation reduced due to live reading of 0.9kW
Reply:
    4.2kW allocation reduced due to live reading of 1.1kW</t>
      </text>
    </comment>
    <comment ref="Q397" authorId="180" shapeId="0" xr:uid="{4D9B4153-0B33-458E-B12C-C7D096296F8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R405" authorId="181" shapeId="0" xr:uid="{B621009E-9B68-4EEA-82AB-71D9AEC957B9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6kW allocation reduced due to live reading of 0.2kW
Reply:
    6kW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0.2kW
Reply:
    12kW allocation reduced due to live reading of 0.2kW
Reply:
    12kW allocation reduced due to live reading of 0.6kW</t>
      </text>
    </comment>
    <comment ref="T405" authorId="182" shapeId="0" xr:uid="{55A2194F-D998-4EC4-967B-F2927199D16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
Reply:
    4kW allocation reduced due to live reading of 0.5kW
Reply:
    4kW allocation reduced due to live reading of 0.6kW
Reply:
    4kW allocation reduced due to live reading of 0.6kW
Reply:
    4kW allocation reduced due to live reading of 0.5kW
Reply:
    4kW allocation reduced due to live reading of 0.6kW
Reply:
    4kW allocation reduced due to live reading of 0.5kW
Reply:
    4kW allocation reduced due to live reading of 0.6kW
Reply:
    4kW allocation reduced due to live reading of 0.6kW
Reply:
    4kW allocation reduced due to live reading of 0.6kW
Reply:
    4kW allocation reduced due to live reading of 0.6kW</t>
      </text>
    </comment>
    <comment ref="U409" authorId="183" shapeId="0" xr:uid="{DC40EE43-AF0A-4E84-8895-9C3EF0AC0491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U411" authorId="184" shapeId="0" xr:uid="{BCDB9D47-1518-4D17-A8B4-4CB2465614C1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planned for Nokia 7750 SR2s</t>
      </text>
    </comment>
    <comment ref="R412" authorId="185" shapeId="0" xr:uid="{4C14068F-9F2E-433A-883D-FCBAED4EE20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0.7kW
Reply:
    5kW allocation reduced due to live reading of 0.6kW
Reply:
    5kW allocation reduced due to live reading of 0.7kW
Reply:
    5kW allocation reduced due to live reading of 0.7kW
Reply:
    5kW allocation reduced due to live reading of 0.7kW
Reply:
    5kW allocation reduced due to live reading of 0.6kW
Reply:
    5kW allocation reduced due to live reading of 0.7kW
Reply:
    5kW allocation reduced due to live reading of 0.7kW
Reply:
    5kW allocation reduced due to live reading of 0.7kW</t>
      </text>
    </comment>
    <comment ref="T412" authorId="186" shapeId="0" xr:uid="{04BBF127-517B-427A-AC5B-4604780B01E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0.2kW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</t>
      </text>
    </comment>
    <comment ref="V412" authorId="187" shapeId="0" xr:uid="{EB2CE551-A21E-46DC-BB79-99C2BCF6024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2.4kW
Reply:
    5kW allocation reduced due to live reading of 2.3kW
Reply:
    5kW allocation reduced due to live reading of 2.3kW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</t>
      </text>
    </comment>
    <comment ref="X412" authorId="188" shapeId="0" xr:uid="{F12838CD-F258-42F3-A73C-DC6DABCDA823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Z412" authorId="189" shapeId="0" xr:uid="{A47D4D76-6FA0-48D9-A901-5B0F65F15501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0.3kW
Reply:
    1kW allocation reduced due to live reading of 0.3kW</t>
      </text>
    </comment>
    <comment ref="Q416" authorId="190" shapeId="0" xr:uid="{614864F7-3B7D-41F8-98BE-1D34B03B0BB1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W420" authorId="191" shapeId="0" xr:uid="{D9DD88C5-0521-4104-BB95-7023C0B9FFC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ORMT_SAP_240517_1_11255170 is planned for Nokia 7750 SR2s</t>
      </text>
    </comment>
    <comment ref="R425" authorId="192" shapeId="0" xr:uid="{A140AADE-DADE-49EC-8170-273E9380BB95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Q431" authorId="193" shapeId="0" xr:uid="{78539AE6-1D4A-4589-AC3B-FA12D1DDDBCD}">
      <text>
        <t>[Threaded comment]
Your version of Excel allows you to read this threaded comment; however, any edits to it will get removed if the file is opened in a newer version of Excel. Learn more: https://go.microsoft.com/fwlink/?linkid=870924
Comment:
    FDU installation planned for ORMT_SAP_240424_8_11407175</t>
      </text>
    </comment>
    <comment ref="Q433" authorId="194" shapeId="0" xr:uid="{5BEBF730-035F-428B-880D-2DD240E42577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AKAMAI rack is planned in BE09 under ORMT_SAP_231220_15_10335416</t>
      </text>
    </comment>
    <comment ref="T439" authorId="195" shapeId="0" xr:uid="{3FCE9516-1BF4-4D1A-BA68-E3D19CCF971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5.5kW
Reply:
    6.5kW allocation reduced due to live reading of 5.6kW
Reply:
    6.5kW allocation reduced due to live reading of 5.5kW
Reply:
    6.5kW allocation reduced due to live reading of 5.5kW</t>
      </text>
    </comment>
    <comment ref="V439" authorId="196" shapeId="0" xr:uid="{A3E908ED-6BF2-4551-A934-59D0C0C7E5FF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
Reply:
    4kW allocation reduced due to live reading of 3kW
Reply:
    4kW allocation reduced due to live reading of 3.3kW
Reply:
    4kW allocation reduced due to live reading of 2.3kW</t>
      </text>
    </comment>
    <comment ref="X439" authorId="197" shapeId="0" xr:uid="{8B82791E-B348-4151-BFAE-595FBF874A5A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
Reply:
    4kW allocation reduced due to live reading of 3kW
Reply:
    4kW allocation reduced due to live reading of 2.2kW</t>
      </text>
    </comment>
    <comment ref="Z439" authorId="198" shapeId="0" xr:uid="{53E3D3B3-8DB4-464B-AE46-08B174B581C6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
Reply:
    4kW allocation reduced due to live reading of 3.1kW
Reply:
    4kW allocation reduced due to live reading of 2.4kW</t>
      </text>
    </comment>
    <comment ref="AB439" authorId="199" shapeId="0" xr:uid="{B663144B-49E3-462C-975B-3D2EAE685396}">
      <text>
        <t>[Threaded comment]
Your version of Excel allows you to read this threaded comment; however, any edits to it will get removed if the file is opened in a newer version of Excel. Learn more: https://go.microsoft.com/fwlink/?linkid=870924
Comment:
    67kW allocation reduced due to live reading of 14kW
Reply:
    67kW allocation reduced due to live reading of 14kW
Reply:
    67kW allocation reduced due to live reading of 14kW
Reply:
    67kW allocation reduced due to live reading of 13.4kW
Reply:
    67kW allocation reduced due to live reading of 13.5kW
Reply:
    67kW allocation reduced due to live reading of 10.2kW</t>
      </text>
    </comment>
    <comment ref="R440" authorId="200" shapeId="0" xr:uid="{BACE0B11-D7E2-4BE1-ACF0-AE89C1E2E8C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3kW</t>
      </text>
    </comment>
    <comment ref="T440" authorId="201" shapeId="0" xr:uid="{9A99AEB2-7A7C-4EFA-9E72-3FE462120598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6.7kW</t>
      </text>
    </comment>
    <comment ref="V440" authorId="202" shapeId="0" xr:uid="{672111D5-75F8-4BDB-8AC6-733CF3CF3FB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2.1kW
Reply:
    4kW allocation reduced due to live reading of 2kW</t>
      </text>
    </comment>
    <comment ref="R441" authorId="203" shapeId="0" xr:uid="{6B533988-9E63-4854-9859-C038DC76A635}">
      <text>
        <t>[Threaded comment]
Your version of Excel allows you to read this threaded comment; however, any edits to it will get removed if the file is opened in a newer version of Excel. Learn more: https://go.microsoft.com/fwlink/?linkid=870924
Comment:
    38kW allocation reduced due to live reading of 3.4kW
Reply:
    38kW allocation reduced due to live reading of 1.7kW
Reply:
    38kW allocation reduced due to live reading of 1.7kW
Reply:
    38kW allocation reduced due to live reading of 1.8kW
Reply:
    38kW allocation reduced due to live reading of 3.9kW
Reply:
    38kW allocation reduced due to live reading of 1.8kW
Reply:
    38kW allocation reduced due to live reading of 1.8kW
Reply:
    38kW allocation reduced due to live reading of 0.2kW</t>
      </text>
    </comment>
    <comment ref="T441" authorId="204" shapeId="0" xr:uid="{D38DFF19-0BCD-4EA9-8E05-7CCF1AD37A7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3.3kW
Reply:
    6kW allocation reduced due to live reading of 3.4kW
Reply:
    6kW allocation reduced due to live reading of 4.2kW
Reply:
    6kW allocation reduced due to live reading of 4.2kW
Reply:
    6kW allocation reduced due to live reading of 4.2kW
Reply:
    6kW allocation reduced due to live reading of 4.6kW
Reply:
    6kW allocation reduced due to live reading of 4.6kW</t>
      </text>
    </comment>
    <comment ref="X441" authorId="205" shapeId="0" xr:uid="{AF0DCF72-02FB-4656-A5FD-E995C29AAA75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441" authorId="206" shapeId="0" xr:uid="{39CDE4DE-F1FE-4A60-B949-F64FE0528A64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441" authorId="207" shapeId="0" xr:uid="{F7304332-4C37-4AA8-8BEC-DB297BDBAF30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
Reply:
    14.2kW allocation reduced due to live reading of 2.1kW
Reply:
    14.2kW allocation reduced due to live reading of 2kW</t>
      </text>
    </comment>
    <comment ref="Q442" authorId="208" shapeId="0" xr:uid="{3F5E9718-077A-4CD1-9801-A17DBDDB5E5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rack is planned for Alcatel 1626 &amp; Ciena 6500- 7 slot installation under ORMT_SAP_240110_7_26168659[DCTN03 site closure]</t>
      </text>
    </comment>
    <comment ref="T447" authorId="209" shapeId="0" xr:uid="{083EC705-16EF-4110-A4B4-DDA819A27B44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X447" authorId="210" shapeId="0" xr:uid="{847E2C7A-3CCC-4777-BB9A-8EE9FC68676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0.3kW</t>
      </text>
    </comment>
    <comment ref="Z447" authorId="211" shapeId="0" xr:uid="{6F9E3C5F-43B0-4361-B446-E958AB9278F7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2.23 KW so original 5 kW
Reply:
    Live reading of 2.5 KW so original 5 kW
Reply:
    5kW allocation reduced due to live reading of 2.4kW
Reply:
    5kW allocation reduced due to live reading of 3.7kW
Reply:
    5kW allocation reduced due to live reading of 3.7kW
Reply:
    5kW allocation reduced due to live reading of  2.5kW
Reply:
    5kW allocation reduced due to live reading of  2.5kW
Reply:
    5kW allocation reduced due to live reading of  3.7kW
Reply:
    5kW allocation reduced due to live reading of  2.4kW
Reply:
    5kW allocation reduced due to live reading of  2.5kW</t>
      </text>
    </comment>
    <comment ref="U465" authorId="212" shapeId="0" xr:uid="{DAFBA0F2-45B6-4842-B949-D1B4DA07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R467" authorId="213" shapeId="0" xr:uid="{17262EAC-6DF0-454B-83BA-16B5B3F91F32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on new iPDUs due Jan 2022
Reply:
    2kW allocation reduced due to live reading of 0.5KW
Reply:
    5kW allocation reduced due to live reading of 0.6kW
Reply:
    5kW allocation reduced due to live reading of 0.6kW
Reply:
    5kW allocation reduced due to live reading of 0.6kW
Reply:
    5kW allocation reduced due to live reading of 0.6kW
Reply:
    5kW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T467" authorId="214" shapeId="0" xr:uid="{0DD989E8-27C8-40F4-8D06-68B813B524A4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</t>
      </text>
    </comment>
    <comment ref="X467" authorId="215" shapeId="0" xr:uid="{BEEB8C67-CCCB-4578-9FBB-91CA534F65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planned for  ORMT_SAP_220607_5_10335416 </t>
      </text>
    </comment>
    <comment ref="Z467" authorId="216" shapeId="0" xr:uid="{C6BC340F-CD79-4DB7-AEE6-ACF4559CC164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4kW
Reply:
    8kW allocation reduced due to live reading of 5.7kW
Reply:
    8kW allocation reduced due to live reading of 5.7kW
Reply:
    8kW allocation reduced due to live reading of 5.7kW</t>
      </text>
    </comment>
    <comment ref="AB467" authorId="217" shapeId="0" xr:uid="{315A61B0-32ED-4EAF-A41D-329900503207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3.9KW
Reply:
    6kW allocation reduced due to live reading of 3.9kW
Reply:
    6kW allocation reduced due to live reading of 4kW
Reply:
    6kW allocation reduced due to live reading of 4.1kW
Reply:
    6kW allocation reduced due to live reading of 4.3kW
Reply:
    6kW allocation reduced due to live reading of 4.2kW
Reply:
    6kW allocation reduced due to live reading of 4.2kW
Reply:
    6kW allocation reduced due to live reading of 4.3kW
Reply:
    6kW allocation reduced due to live reading of 4.3kW</t>
      </text>
    </comment>
    <comment ref="R468" authorId="218" shapeId="0" xr:uid="{11454096-3B71-4920-BAC8-938D3E4545A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U468" authorId="219" shapeId="0" xr:uid="{37A7FD83-75CC-4518-B4A8-B2F2EEC8A1BD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</text>
    </comment>
    <comment ref="X468" authorId="220" shapeId="0" xr:uid="{A05DE518-1600-496E-99FA-B14375A73655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
Reply:
    4kW allocation reduced due to live reading of 0.8kW
Reply:
    4kW allocation reduced due to live reading of 1.1kW
Reply:
    4kW allocation reduced due to live reading of 1.1kW
Reply:
    4kW allocation reduced due to live reading of 1.1kW</t>
      </text>
    </comment>
    <comment ref="Z468" authorId="221" shapeId="0" xr:uid="{4607B1CB-7CA8-47ED-A15F-BBC8A8250C9D}">
      <text>
        <t>[Threaded comment]
Your version of Excel allows you to read this threaded comment; however, any edits to it will get removed if the file is opened in a newer version of Excel. Learn more: https://go.microsoft.com/fwlink/?linkid=870924
Comment:
    6.5kW allocation reduced due to live reading of 0.5kW
Reply:
    6.5kW allocation reduced due to live reading of 0.5kW</t>
      </text>
    </comment>
    <comment ref="V469" authorId="222" shapeId="0" xr:uid="{099A3399-AE93-4B09-9DCA-C8CCC18435D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0.3kW
Reply:
    4kW allocation reduced due to live reading of 0.3kW
Reply:
    2kW allocation reduced due to live reading of 0.3kW
Reply:
    4kW allocation reduced due to live reading of 0.6kW
Reply:
    4kW allocation reduced due to live reading of 0.3kW</t>
      </text>
    </comment>
    <comment ref="X469" authorId="223" shapeId="0" xr:uid="{E4B85817-62AD-46DE-8D8B-B97C8E813D07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0.2kW
Reply:
    4.2kW allocation reduced due to live reading of 0.2kW
Reply:
    4.2kW allocation reduced due to live reading of 0.2kW
Reply:
    4.2kW allocation reduced due to live reading of 0.3kW
Reply:
    4.2kW allocation reduced due to live reading of 0.3kW
Reply:
    4.2kW allocation reduced due to live reading of 0.3kW
Reply:
    4.2kW allocation reduced due to live reading of 0.3kW
Reply:
    4.2kW allocation reduced due to live reading of 0.3kW
Reply:
    4.2kW allocation reduced due to live reading of 0.6kW
Reply:
    4.2kW allocation reduced due to live reading of 0.6kW</t>
      </text>
    </comment>
    <comment ref="R470" authorId="224" shapeId="0" xr:uid="{639368B0-A350-49F3-9AE6-D2C47472AEE6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0.6kW
Reply:
    4.2kW allocation reduced due to live reading of 0.6kW
Reply:
    4.2kW allocation reduced due to live reading of 0.6kW</t>
      </text>
    </comment>
    <comment ref="S470" authorId="225" shapeId="0" xr:uid="{3DD4B448-10AD-465E-B3CD-7BEDEF9EFB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</text>
    </comment>
    <comment ref="T470" authorId="226" shapeId="0" xr:uid="{D95DA67D-02B0-4470-846B-C37A262C91F6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0.2kW
Reply:
    5kW allocation reduced due to live reading of 0.8kW
Reply:
    5kW allocation reduced due to live reading of 0.9kW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tc={50345610-E428-4928-9909-F0DF3EBCE024}</author>
  </authors>
  <commentList>
    <comment ref="C36" authorId="0" shapeId="0" xr:uid="{00000000-0006-0000-02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as that is what PNI calculations will use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Frost, Daniel, Vodafone UK</author>
  </authors>
  <commentList>
    <comment ref="A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Frost, Daniel, Vodafone UK:</t>
        </r>
        <r>
          <rPr>
            <sz val="9"/>
            <color indexed="81"/>
            <rFont val="Tahoma"/>
            <family val="2"/>
          </rPr>
          <t xml:space="preserve">
To make site check drop down unique values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tc={9FE53F68-8517-40E6-86F3-4CD759A290B4}</author>
    <author>tc={2D2CE5E3-E458-4AF4-9A21-00AF9B86E157}</author>
  </authors>
  <commentList>
    <comment ref="C1" authorId="0" shapeId="0" xr:uid="{00000000-0006-0000-0E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showing non redundant numbers (so one extra unit for each line)</t>
      </text>
    </comment>
    <comment ref="A9" authorId="1" shapeId="0" xr:uid="{00000000-0006-0000-0E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 x 35 + 1 x 30 (so 1 x 35 redundant)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<sst xmlns="http://schemas.openxmlformats.org/spreadsheetml/2006/main" count="6294" uniqueCount="1647">
  <si>
    <t>Colours Legend</t>
  </si>
  <si>
    <t>Over 1 year count since reading</t>
  </si>
  <si>
    <t>Data updated</t>
  </si>
  <si>
    <t>Multiple Single Systems</t>
  </si>
  <si>
    <t>True A &amp; B Systems</t>
  </si>
  <si>
    <r>
      <t xml:space="preserve">BRAG
&lt;0 = BLACK
0 - 10 = </t>
    </r>
    <r>
      <rPr>
        <b/>
        <sz val="11"/>
        <color rgb="FFFF0000"/>
        <rFont val="Arial"/>
        <family val="2"/>
      </rPr>
      <t>RED</t>
    </r>
    <r>
      <rPr>
        <b/>
        <sz val="11"/>
        <color rgb="FF000000"/>
        <rFont val="Arial"/>
        <family val="2"/>
      </rPr>
      <t xml:space="preserve">
10 - 25 = </t>
    </r>
    <r>
      <rPr>
        <b/>
        <sz val="11"/>
        <color rgb="FFFFC000"/>
        <rFont val="Arial"/>
        <family val="2"/>
      </rPr>
      <t>AMBER</t>
    </r>
    <r>
      <rPr>
        <b/>
        <sz val="11"/>
        <color rgb="FF000000"/>
        <rFont val="Arial"/>
        <family val="2"/>
      </rPr>
      <t xml:space="preserve">
&gt;25 = </t>
    </r>
    <r>
      <rPr>
        <b/>
        <sz val="11"/>
        <color rgb="FF92D050"/>
        <rFont val="Arial"/>
        <family val="2"/>
      </rPr>
      <t>GREEN</t>
    </r>
  </si>
  <si>
    <t>Region</t>
  </si>
  <si>
    <t>Reading 
Date</t>
  </si>
  <si>
    <t>Space</t>
  </si>
  <si>
    <t>%
Power Remaining
 (@ 80% of N )</t>
  </si>
  <si>
    <t>kW
Power Remaining
 (@ 80% of N )</t>
  </si>
  <si>
    <t>%
Power Remaining
(Inc. Full Batt Recharge)</t>
  </si>
  <si>
    <t>kW
Power Remaining
(Inc. Full Batt Recharge)</t>
  </si>
  <si>
    <t>% 
Autonomy Remaining</t>
  </si>
  <si>
    <t>kW
Autonomy Remaining</t>
  </si>
  <si>
    <t>%
Cooling Remaining
(@ 75% of N)</t>
  </si>
  <si>
    <t>kW
Cooling Remaining
(@ 75% of N)</t>
  </si>
  <si>
    <t>P-Core</t>
  </si>
  <si>
    <t>RA</t>
  </si>
  <si>
    <t>PX</t>
  </si>
  <si>
    <t>Amitie</t>
  </si>
  <si>
    <t>Op-EX</t>
  </si>
  <si>
    <t>Total Allocated Load
kW</t>
  </si>
  <si>
    <t>Comments</t>
  </si>
  <si>
    <t>ABH;DC SYS01</t>
  </si>
  <si>
    <t>ABN;DC SYS01</t>
  </si>
  <si>
    <t>ABNTB1;DC SYS01</t>
  </si>
  <si>
    <t>ABNTD1;DCSYS01</t>
  </si>
  <si>
    <t>ACTN01;DC SYS01a</t>
  </si>
  <si>
    <t>ACTN01;DC SYS01b</t>
  </si>
  <si>
    <t>ANSTW1; DC SYS01</t>
  </si>
  <si>
    <t>ASH;DC SYS01</t>
  </si>
  <si>
    <t>ASMN02;DC SYS01</t>
  </si>
  <si>
    <t>AYRN01; DC SYS01</t>
  </si>
  <si>
    <t>AZTCD1&amp;2;DC SYS01</t>
  </si>
  <si>
    <t>BCT;DC SYS01</t>
  </si>
  <si>
    <t>BDEN02;DC SYS01</t>
  </si>
  <si>
    <t>BDEN06;DC SYS01</t>
  </si>
  <si>
    <t>BDFN02;DC SYS01a</t>
  </si>
  <si>
    <t>BDFN02;DC SYS01b</t>
  </si>
  <si>
    <t>BFDTB1;DC SYS01</t>
  </si>
  <si>
    <t>BFEC01;DC SYS01</t>
  </si>
  <si>
    <t>BFTN03;DC SYS01</t>
  </si>
  <si>
    <t>BHM;DC SYS02</t>
  </si>
  <si>
    <t>BHMN05;DC SYS A</t>
  </si>
  <si>
    <t>BHMN05;DC SYS B</t>
  </si>
  <si>
    <t>BHMN08;DCSYS03A</t>
  </si>
  <si>
    <t>BHMN08;DCSYS03B</t>
  </si>
  <si>
    <t>BHMTF1;DC SYS A</t>
  </si>
  <si>
    <t>BHMTF1;DC SYS B</t>
  </si>
  <si>
    <t>BHWCN1;DC SYS01</t>
  </si>
  <si>
    <t>BIFTS1; DC SYS01</t>
  </si>
  <si>
    <t>BKBN41;DC SYS01</t>
  </si>
  <si>
    <t>BKLN05;DC SYS02</t>
  </si>
  <si>
    <t>BKLN05;DC SYS03;NEAR CK</t>
  </si>
  <si>
    <t>BKLN05;DC SYS04a</t>
  </si>
  <si>
    <t>BKLN05;DC SYS04b</t>
  </si>
  <si>
    <t>BMGV03; DC SYS A</t>
  </si>
  <si>
    <t>BMGV03; DC SYS B</t>
  </si>
  <si>
    <t>BMTDN1;DC SYS01</t>
  </si>
  <si>
    <t>BPL;DC SYS01</t>
  </si>
  <si>
    <t>BRETS1;DC SYS01</t>
  </si>
  <si>
    <t>BRRTS1; DC SYS01</t>
  </si>
  <si>
    <t>BSG;DC SYS01</t>
  </si>
  <si>
    <t>BSH;DC SYS01;GND</t>
  </si>
  <si>
    <t>BSH;DC SYS02;GND</t>
  </si>
  <si>
    <t>BSH;DC SYS03;GND</t>
  </si>
  <si>
    <t>BSHN03;DC SYS A</t>
  </si>
  <si>
    <t>BSHN03;DC SYS B</t>
  </si>
  <si>
    <t>BTFTB1;DC SYS01</t>
  </si>
  <si>
    <t>BTFTB1;DC SYS02</t>
  </si>
  <si>
    <t>BTLCD1;DC SYS01</t>
  </si>
  <si>
    <t>BTLN08;DC SYS01</t>
  </si>
  <si>
    <t xml:space="preserve">BTLN09;DC SYS01 </t>
  </si>
  <si>
    <t>BTN-DCSYS01</t>
  </si>
  <si>
    <t>BTNW01;DC SYS01</t>
  </si>
  <si>
    <t>BTRTP1;DC SYS01</t>
  </si>
  <si>
    <t>BYR;DC SYS01</t>
  </si>
  <si>
    <t>CAMN02;DC SYS01</t>
  </si>
  <si>
    <t>CAMN41;DC SYS01</t>
  </si>
  <si>
    <t>CBY;DC SYS01</t>
  </si>
  <si>
    <t>CDFN02;DC SYS01</t>
  </si>
  <si>
    <t>CELL01;DC SYS01</t>
  </si>
  <si>
    <t>CFDTN1;DC SYS01</t>
  </si>
  <si>
    <t>CHDCD1;DC SYS01</t>
  </si>
  <si>
    <t>CHMN21;DC SYS01</t>
  </si>
  <si>
    <t>CHTN07;DC SYS01</t>
  </si>
  <si>
    <t>CHTN07;DC SYS02</t>
  </si>
  <si>
    <t>CHTTN3;DC SYS01A</t>
  </si>
  <si>
    <t>CHTTN3;DC SYS01B</t>
  </si>
  <si>
    <t>CKNN03-DCSYS01a</t>
  </si>
  <si>
    <t>CKNN03-DCSYS01b</t>
  </si>
  <si>
    <t>COV;DC SYS01a</t>
  </si>
  <si>
    <t>COV;DC SYS01b</t>
  </si>
  <si>
    <t>COWL02;DC SYS01</t>
  </si>
  <si>
    <t>CSLN13;DC SYS01</t>
  </si>
  <si>
    <t>CTNN01-DCSYS01a</t>
  </si>
  <si>
    <t>CTNN01-DCSYS01b</t>
  </si>
  <si>
    <t>CTRTK1;DC SYS01</t>
  </si>
  <si>
    <t>CTRTS1; DC SYS01</t>
  </si>
  <si>
    <t>CYNTN2;DC SYS01</t>
  </si>
  <si>
    <t>DBY;DC SYS01</t>
  </si>
  <si>
    <t>DCT;DC SYS01</t>
  </si>
  <si>
    <t>DFSN01; DC SYS01</t>
  </si>
  <si>
    <t>DFSNC1; DC SYS01</t>
  </si>
  <si>
    <t>DGS;DC SYS01</t>
  </si>
  <si>
    <t>DHMNU1;DC SYS01</t>
  </si>
  <si>
    <t>DKTN08; DC SYS01</t>
  </si>
  <si>
    <t>DLD;DC SYS01</t>
  </si>
  <si>
    <t>DLNTC1;DC SYS01</t>
  </si>
  <si>
    <t>DNDN71; SYS 01</t>
  </si>
  <si>
    <t>DNDTC1;DCSYS01</t>
  </si>
  <si>
    <t>DNFNP1; DC SYS01</t>
  </si>
  <si>
    <t>DONTN1;DC SYS01</t>
  </si>
  <si>
    <t>DVSTB1; DC SYS01</t>
  </si>
  <si>
    <t>DWLTM1;DC SYS01</t>
  </si>
  <si>
    <t>ECBTC1; DC SYS01</t>
  </si>
  <si>
    <t>EDBCD1;DC SYS01</t>
  </si>
  <si>
    <t>EDBTG1;DC SYSA</t>
  </si>
  <si>
    <t>EDBTG1;DC SYSB</t>
  </si>
  <si>
    <t>EDBTN1;DC SYSA (DO NOT CONNECT LOADS)</t>
  </si>
  <si>
    <t>EDBTN1;DC SYSB</t>
  </si>
  <si>
    <t>EGNTM1;DC SYS01</t>
  </si>
  <si>
    <t>EVMN01;DC SYS01</t>
  </si>
  <si>
    <t>EXR;DC SYS01</t>
  </si>
  <si>
    <t>EXRN03-DCSYSa</t>
  </si>
  <si>
    <t>EXRN03-DCSYSb</t>
  </si>
  <si>
    <t>FKE;DC SYS01</t>
  </si>
  <si>
    <t>FLNTT1;DC SYS01</t>
  </si>
  <si>
    <t>FMYN31; DC SYS01</t>
  </si>
  <si>
    <t>FRNN03-DCSYS01a</t>
  </si>
  <si>
    <t>FRNN03-DCSYS01b</t>
  </si>
  <si>
    <t>GCRTB1;DC SYS01</t>
  </si>
  <si>
    <t>GFDCD1;DC SYS01A</t>
  </si>
  <si>
    <t>GFDCD1;DC SYS01B</t>
  </si>
  <si>
    <t>GLWN07;DC SYS A</t>
  </si>
  <si>
    <t>GLWN07;DC SYS B</t>
  </si>
  <si>
    <t>GLWTO1;DC SYS01</t>
  </si>
  <si>
    <t>GLWTW1;DC SYS01</t>
  </si>
  <si>
    <t>GRSTB1;DC SYS01</t>
  </si>
  <si>
    <t>GWK;DC SYS01</t>
  </si>
  <si>
    <t>HHD;DC SYS01</t>
  </si>
  <si>
    <t>HLDA11;DC SYS01</t>
  </si>
  <si>
    <t>HLDA12;DC SYS01</t>
  </si>
  <si>
    <t>HLWN02;DC SYS01</t>
  </si>
  <si>
    <t>HRWN02;DC SYS01</t>
  </si>
  <si>
    <t>HTE;DC SYS01</t>
  </si>
  <si>
    <t>IGNN01;DC SYS01</t>
  </si>
  <si>
    <t>INVN41;DC SYS01</t>
  </si>
  <si>
    <t>INVTL1;DC SYS01</t>
  </si>
  <si>
    <t>IODN01;DC SYS01</t>
  </si>
  <si>
    <t>IODTA1;DC SYS01</t>
  </si>
  <si>
    <t>IPWTN1;DC SYS01</t>
  </si>
  <si>
    <t>IVER02; DC SYS01</t>
  </si>
  <si>
    <t>KLNN01;DC SYS01</t>
  </si>
  <si>
    <t>KNLTS1;DC SYS01</t>
  </si>
  <si>
    <t>LCT;DC SYS01</t>
  </si>
  <si>
    <t>LDMS13;DC SYS01 A</t>
  </si>
  <si>
    <t>LDMS13;DC SYS01 B</t>
  </si>
  <si>
    <t>LDSCD2;DC SYS A</t>
  </si>
  <si>
    <t>LDSCD2;DC SYS B</t>
  </si>
  <si>
    <t>LDSN14; DC SYS01</t>
  </si>
  <si>
    <t>LDSTS1;DC SYS01</t>
  </si>
  <si>
    <t>LIVN01;DC SYS01</t>
  </si>
  <si>
    <t>LLDTE1;DC SYS01</t>
  </si>
  <si>
    <t>LMSCN2;DC SYS01</t>
  </si>
  <si>
    <t>LPLTB1;DC SYS01</t>
  </si>
  <si>
    <t>LPLTK1;DC SYS01</t>
  </si>
  <si>
    <t>LSWN01;DC SYS01</t>
  </si>
  <si>
    <t>LTNDN1;DC SYS01</t>
  </si>
  <si>
    <t>MCRCD2;DC SYS01 [Rect1&amp;2]</t>
  </si>
  <si>
    <t>MCRCD2;DC SYS02 [Rect 3&amp;4]</t>
  </si>
  <si>
    <t>MCRCD2;DC SYS03 [Rect5]</t>
  </si>
  <si>
    <t>MCRN11;DC SYS01a</t>
  </si>
  <si>
    <t>MCRN11;DC SYS01b</t>
  </si>
  <si>
    <t>MCRN12;DC SYS01 A</t>
  </si>
  <si>
    <t>MCRN12;DC SYS01 B</t>
  </si>
  <si>
    <t>MDBTD1;DC SYS01</t>
  </si>
  <si>
    <t>MDE;DC SYS01</t>
  </si>
  <si>
    <t>MDFTB1;DC SYS01</t>
  </si>
  <si>
    <t>MKSTN1;DC SYS01</t>
  </si>
  <si>
    <t>NBYCD1;DC SYS01</t>
  </si>
  <si>
    <t>NECCD1;DC SYS01</t>
  </si>
  <si>
    <t>NGM;DC SYS03</t>
  </si>
  <si>
    <t>NGMTL1;DC SYS01</t>
  </si>
  <si>
    <t>NRWN51;DC SYS01</t>
  </si>
  <si>
    <t>NRWTN1;DC SYS01</t>
  </si>
  <si>
    <t>NULTB1;DC SYS01</t>
  </si>
  <si>
    <t>NWCN05;DC SYS01a</t>
  </si>
  <si>
    <t>NWCN05;DC SYS01b</t>
  </si>
  <si>
    <t>NWCNY1;DC SYS01</t>
  </si>
  <si>
    <t>NWPDN1;DC SYS01</t>
  </si>
  <si>
    <t>OHB;DC SYS01;PSU1</t>
  </si>
  <si>
    <t>OHB;DC SYS02;PSU2</t>
  </si>
  <si>
    <t>OKNN01-DCSYS01a</t>
  </si>
  <si>
    <t>OKNN01-DCSYS01b</t>
  </si>
  <si>
    <t>PCOTN1;DC SYS A;FLAG</t>
  </si>
  <si>
    <t>PCOTN1;DC SYS A;GEMINI</t>
  </si>
  <si>
    <t>PCOTN1;DC SYS B;FLAG</t>
  </si>
  <si>
    <t>PCOTN1;DC SYS B;GEMINI</t>
  </si>
  <si>
    <t>PLY-DCSYS01a</t>
  </si>
  <si>
    <t>PLY-DCSYS01b</t>
  </si>
  <si>
    <t>PNRTN1;DC SYS01</t>
  </si>
  <si>
    <t>POLN02-DCSYS01a</t>
  </si>
  <si>
    <t>POLN02-DCSYS01b</t>
  </si>
  <si>
    <t>PRDTB1;DC SYS01</t>
  </si>
  <si>
    <t>PRLN02;DC SYS01</t>
  </si>
  <si>
    <t>PTBTN1;DC SYS01</t>
  </si>
  <si>
    <t>PTHTL1;DC SYS01</t>
  </si>
  <si>
    <t>PTMDN1;DC SYS01</t>
  </si>
  <si>
    <t>PTMN03;DC SYS01</t>
  </si>
  <si>
    <t>RATE02;DC SYS01</t>
  </si>
  <si>
    <t>RATE02;DC SYS02</t>
  </si>
  <si>
    <t>RCR;DC SYS01</t>
  </si>
  <si>
    <t>RDGCD2;DC SYS01</t>
  </si>
  <si>
    <t>RDG;DC SYS01</t>
  </si>
  <si>
    <t>RFDN11;DC SYS01</t>
  </si>
  <si>
    <t>SBHN01;DC SYS01</t>
  </si>
  <si>
    <t>SDN;DC SYS01</t>
  </si>
  <si>
    <t>SDNN06;DC SYS02</t>
  </si>
  <si>
    <t>SDNN06;DC SYS03</t>
  </si>
  <si>
    <t>SDNN11;DC SYS01</t>
  </si>
  <si>
    <t>SDNN13;DC SYS01</t>
  </si>
  <si>
    <t>SHD;DC SYS01</t>
  </si>
  <si>
    <t>SHDTR1;DC SYS01</t>
  </si>
  <si>
    <t>SHTN03;DC SYS01</t>
  </si>
  <si>
    <t>SLO;DC SYS01</t>
  </si>
  <si>
    <t>SMHN02;DC SYS01</t>
  </si>
  <si>
    <t>SNDTM1;DC SYS01</t>
  </si>
  <si>
    <t>SOL;DC SYS01</t>
  </si>
  <si>
    <t>SOSTN1;DC SYS01</t>
  </si>
  <si>
    <t>SOT;DC SYS01</t>
  </si>
  <si>
    <t>SQYN01;DC SYS01</t>
  </si>
  <si>
    <t>SQYN01;DC SYS02</t>
  </si>
  <si>
    <t>SQYN01;DC SYS03</t>
  </si>
  <si>
    <t>SQYN02;DC SYS08a</t>
  </si>
  <si>
    <t>SQYN02;DC SYS08b</t>
  </si>
  <si>
    <t>SQYN02;DC SYS09a</t>
  </si>
  <si>
    <t>SQYN02;DC SYS09b</t>
  </si>
  <si>
    <t>STEDN1;DC SYS01</t>
  </si>
  <si>
    <t>STGCD1;DC SYS01</t>
  </si>
  <si>
    <t>SWNN03;DC SYS01</t>
  </si>
  <si>
    <t>SWY;DC SYS01</t>
  </si>
  <si>
    <t>TELHS1;DC SYS A;EXT ROOM</t>
  </si>
  <si>
    <t>TELHS1;DC SYS B;EXT ROOM</t>
  </si>
  <si>
    <t>TELHS1;SYS;A;DC PER02;9D</t>
  </si>
  <si>
    <t>TELHS1;SYS;B;DC PER03;1L</t>
  </si>
  <si>
    <t>TELHS2;DC SYS01</t>
  </si>
  <si>
    <t>TGY;DC SYSA</t>
  </si>
  <si>
    <t>TGY;DC SYSB **DO NOT CONNECT LOADS**</t>
  </si>
  <si>
    <t>THOTC1;DC SYS01</t>
  </si>
  <si>
    <t>TNTTN1-DCSYS01a</t>
  </si>
  <si>
    <t>TNTTN1-DCSYS01b</t>
  </si>
  <si>
    <t>TRON01;DC SYS01</t>
  </si>
  <si>
    <t>VHXN02;DC SYS01</t>
  </si>
  <si>
    <t>WADN01;DC SYS01</t>
  </si>
  <si>
    <t>WAHP; DC SYS A (Feeds WAHP06)</t>
  </si>
  <si>
    <t>WAHP; DC SYS B (Feeds WAHP06)</t>
  </si>
  <si>
    <t>WAHP;DC SYS A Tx</t>
  </si>
  <si>
    <t>WAHP;DC SYS B Tx</t>
  </si>
  <si>
    <t>WAIP;DC SYS01;GND</t>
  </si>
  <si>
    <t>WCKTR1;DCSYS01</t>
  </si>
  <si>
    <t>WHD;DC SYS01</t>
  </si>
  <si>
    <t>WHHN03;DC SYS01</t>
  </si>
  <si>
    <t>WKGN01;DC SYS01</t>
  </si>
  <si>
    <t>WONTL1; DC SYS02</t>
  </si>
  <si>
    <t>WTNTK1;DC SYS01</t>
  </si>
  <si>
    <t>WTT;DC SYS01</t>
  </si>
  <si>
    <t>WVHTF1;DCSys01</t>
  </si>
  <si>
    <t>YRK;DC SYS01</t>
  </si>
  <si>
    <t>YRKTH1; DC SYS01</t>
  </si>
  <si>
    <t>Site</t>
  </si>
  <si>
    <t>Suite sections</t>
  </si>
  <si>
    <t>Number of
 cabs</t>
  </si>
  <si>
    <t>Cells this colour either require a selection to be made, or for a new load to be entered, all other cells will auto fill out.</t>
  </si>
  <si>
    <t>BKLN05</t>
  </si>
  <si>
    <t>If a site is capped all cells will automatically turn this color with white text when you select the site</t>
  </si>
  <si>
    <t>Blue text</t>
  </si>
  <si>
    <t>This is a dual system, use site check - dual for this site</t>
  </si>
  <si>
    <t>Systems</t>
  </si>
  <si>
    <t>Total Allocated 
Load kW</t>
  </si>
  <si>
    <t>New load
(kW)</t>
  </si>
  <si>
    <t>Dual/Single</t>
  </si>
  <si>
    <t>Capped?</t>
  </si>
  <si>
    <t>Reason</t>
  </si>
  <si>
    <t>Distribution</t>
  </si>
  <si>
    <t>System</t>
  </si>
  <si>
    <t>Existing Load A</t>
  </si>
  <si>
    <t>Existing Load B</t>
  </si>
  <si>
    <t>Reading Date</t>
  </si>
  <si>
    <t>Max A</t>
  </si>
  <si>
    <t>Max B</t>
  </si>
  <si>
    <t>Pairs of breakers spare</t>
  </si>
  <si>
    <t>Updated including allocated</t>
  </si>
  <si>
    <t>Spare positions</t>
  </si>
  <si>
    <t>Potential 
new load</t>
  </si>
  <si>
    <t>Load A</t>
  </si>
  <si>
    <t>Load B</t>
  </si>
  <si>
    <t>90% Max</t>
  </si>
  <si>
    <t>75% Max</t>
  </si>
  <si>
    <t>&gt;75%</t>
  </si>
  <si>
    <t>Reading calculator</t>
  </si>
  <si>
    <t>A</t>
  </si>
  <si>
    <t>kW</t>
  </si>
  <si>
    <t>Red text</t>
  </si>
  <si>
    <t>for provisional loads to be discussed</t>
  </si>
  <si>
    <t>Cell comments</t>
  </si>
  <si>
    <t>Add for load readings etc, if new updated add as a reply on existing comment</t>
  </si>
  <si>
    <t>Op-Ex</t>
  </si>
  <si>
    <t>Total Allocated Load
A</t>
  </si>
  <si>
    <t>Cab ID + equipment +
[Initials]
e.g. A01 7210 [DF]</t>
  </si>
  <si>
    <t>Allocated Load
kW</t>
  </si>
  <si>
    <t>Allocated Load
kW
Sheet2</t>
  </si>
  <si>
    <t>B03a Nokia 7210</t>
  </si>
  <si>
    <t>Ciena 6500-14 - G1</t>
  </si>
  <si>
    <t>Ciena 6500-14 - H1</t>
  </si>
  <si>
    <t>Ciena 6500-14 - E1</t>
  </si>
  <si>
    <t>6500-14 B09</t>
  </si>
  <si>
    <t>EF1e Alcatel 7210</t>
  </si>
  <si>
    <t>6500-14 E01</t>
  </si>
  <si>
    <t>CD04 Alcatel 7210</t>
  </si>
  <si>
    <t>OPEX</t>
  </si>
  <si>
    <t>AS/AT19 RA</t>
  </si>
  <si>
    <t>AS/AT13-17 Op-Ex</t>
  </si>
  <si>
    <t>ASAT11 Alcatel 7210</t>
  </si>
  <si>
    <t>ASAT12 Alcatel 7210</t>
  </si>
  <si>
    <t xml:space="preserve"> AL08  Cisco ASA-5585</t>
  </si>
  <si>
    <t>AG 3a BT EAD</t>
  </si>
  <si>
    <t>A04 Ciena 6500-7 slot</t>
  </si>
  <si>
    <t>C14 BT EAD</t>
  </si>
  <si>
    <t>HJ01 RA</t>
  </si>
  <si>
    <t>L08 Nokia1830</t>
  </si>
  <si>
    <t>LM04 Alcatel 7210</t>
  </si>
  <si>
    <t xml:space="preserve">TU08 Alcatel 7210 </t>
  </si>
  <si>
    <t>NP07 BT EAD</t>
  </si>
  <si>
    <t>J02 6500-14</t>
  </si>
  <si>
    <t>E05 6500-14</t>
  </si>
  <si>
    <t>A3 Ciena RLS R4</t>
  </si>
  <si>
    <t>AB4 Ciena Waveserver 5</t>
  </si>
  <si>
    <t>BD08 PE7750</t>
  </si>
  <si>
    <t>BF06 PX</t>
  </si>
  <si>
    <t>BF08 RA</t>
  </si>
  <si>
    <t>BF03 WS&amp;RLS</t>
  </si>
  <si>
    <t>BF04 WS&amp;RLS</t>
  </si>
  <si>
    <t>BF05 WS&amp;RLS</t>
  </si>
  <si>
    <t>BB01 BT EAD</t>
  </si>
  <si>
    <t>BD08 WS 5</t>
  </si>
  <si>
    <t>AL02 Nokia ESA400</t>
  </si>
  <si>
    <t>AL02 Nokia ESA401</t>
  </si>
  <si>
    <t>C/CC04 RA</t>
  </si>
  <si>
    <t xml:space="preserve">C/CC 03 Alcatel 7210 </t>
  </si>
  <si>
    <t>B11 6500&amp;SAS SX</t>
  </si>
  <si>
    <t>B8 RLS &amp; Waveserver</t>
  </si>
  <si>
    <t>B9 RLS &amp; Waveserver</t>
  </si>
  <si>
    <t>Nokia 7750 SR2s_C2</t>
  </si>
  <si>
    <t>BC03 RA</t>
  </si>
  <si>
    <t>D04 6500-14</t>
  </si>
  <si>
    <t>2 x 6500-14 B08</t>
  </si>
  <si>
    <t>BC04 Alcatel 7210</t>
  </si>
  <si>
    <t>L07 RLS&amp; Waveserver</t>
  </si>
  <si>
    <t>L08 RLS&amp; Waveserver</t>
  </si>
  <si>
    <t>L06 IGW</t>
  </si>
  <si>
    <t>Nokia 7750 SR2s_L5</t>
  </si>
  <si>
    <t>ANAP1 Alcatel 7210</t>
  </si>
  <si>
    <t>D2 PX</t>
  </si>
  <si>
    <t>D3 RA</t>
  </si>
  <si>
    <t>D5 Util</t>
  </si>
  <si>
    <t>C2 Op-Ex</t>
  </si>
  <si>
    <t>C3 Op-Ex</t>
  </si>
  <si>
    <t>C5 Op-Ex</t>
  </si>
  <si>
    <t xml:space="preserve">C06 WS5 &amp; ai </t>
  </si>
  <si>
    <t>AB01 RA</t>
  </si>
  <si>
    <t>B05 MSP7750 PE</t>
  </si>
  <si>
    <t>Ciena 6500-14 BC06</t>
  </si>
  <si>
    <t>Inverter Load</t>
  </si>
  <si>
    <t>Facebook BQBR09</t>
  </si>
  <si>
    <t>Netflix BNBP12</t>
  </si>
  <si>
    <t>Google BLBM14</t>
  </si>
  <si>
    <t>AKAMAI BL13</t>
  </si>
  <si>
    <t>AKAMAI BE09</t>
  </si>
  <si>
    <t>IGW BNBP7</t>
  </si>
  <si>
    <t>VSS DC&amp;DF1,2,4</t>
  </si>
  <si>
    <t>Group DE/DD</t>
  </si>
  <si>
    <t>DG1 RA</t>
  </si>
  <si>
    <t>DG2 PX</t>
  </si>
  <si>
    <t>DG4 Op-Ex</t>
  </si>
  <si>
    <t>DG5 Op-Ex</t>
  </si>
  <si>
    <t>DG6 Op-Ex</t>
  </si>
  <si>
    <t>DG8 M-PE</t>
  </si>
  <si>
    <t>DG9 M-PE</t>
  </si>
  <si>
    <t>DF8 IGW+WSaI</t>
  </si>
  <si>
    <t>DF9 7750 SR7s</t>
  </si>
  <si>
    <t>DF10 Utility Cab</t>
  </si>
  <si>
    <t>ACAD04 Alcatel 7210</t>
  </si>
  <si>
    <t>ACAD05 Alcatel 7210</t>
  </si>
  <si>
    <t>ACAD06 Alcatel 7210</t>
  </si>
  <si>
    <t>DC10 DALI</t>
  </si>
  <si>
    <t>BE08 QWILT</t>
  </si>
  <si>
    <t>BN14 SKY/AKAMAI</t>
  </si>
  <si>
    <t>DE05 BT UTILITY</t>
  </si>
  <si>
    <t>G04 CPL</t>
  </si>
  <si>
    <t>DE4 UTILITY RACK</t>
  </si>
  <si>
    <t>Ciena 6500 7Slot D04</t>
  </si>
  <si>
    <t>A02 Ciena 6500-7 slot</t>
  </si>
  <si>
    <t xml:space="preserve">FG15 Alcatel 7210 </t>
  </si>
  <si>
    <t>FG16 ADVA XG120</t>
  </si>
  <si>
    <t>Nokia 7750 SR2s_F13</t>
  </si>
  <si>
    <t>A2 RA</t>
  </si>
  <si>
    <t>A3 PX</t>
  </si>
  <si>
    <t>B2 Op-Ex</t>
  </si>
  <si>
    <t>B3 Op-Ex</t>
  </si>
  <si>
    <t>B5 Op-Ex</t>
  </si>
  <si>
    <t>B6 Op-Ex</t>
  </si>
  <si>
    <t>B7 Util rack</t>
  </si>
  <si>
    <t>A6 IGW+Wsai</t>
  </si>
  <si>
    <t>A7 Netflix</t>
  </si>
  <si>
    <t>Sky</t>
  </si>
  <si>
    <t>HomeBB DNS B7</t>
  </si>
  <si>
    <t>WS5</t>
  </si>
  <si>
    <t>A10 Nokia 7750SR7s</t>
  </si>
  <si>
    <t>A9 QWILT</t>
  </si>
  <si>
    <t>A4 Cisco</t>
  </si>
  <si>
    <t>MSPP</t>
  </si>
  <si>
    <t>E9 - Facebook</t>
  </si>
  <si>
    <t>E10 - Facebook</t>
  </si>
  <si>
    <t>Google</t>
  </si>
  <si>
    <t>CA17 6500-7</t>
  </si>
  <si>
    <t>CC12 6500-14</t>
  </si>
  <si>
    <t>Load Transfer</t>
  </si>
  <si>
    <t>Virgin media NTE BH18</t>
  </si>
  <si>
    <t>Cisco 6300 C02</t>
  </si>
  <si>
    <t>Cisco 6300 C04</t>
  </si>
  <si>
    <t>AA02 RA</t>
  </si>
  <si>
    <t>S27 PX</t>
  </si>
  <si>
    <t>AA07 Netflix</t>
  </si>
  <si>
    <t>AA06 Akamai</t>
  </si>
  <si>
    <t>AB02-06 Op-Ex</t>
  </si>
  <si>
    <t>A03 BT EAD</t>
  </si>
  <si>
    <t>AA9 BNG</t>
  </si>
  <si>
    <t>AA3 Facebook</t>
  </si>
  <si>
    <t>AZ10 Alcatel 7210</t>
  </si>
  <si>
    <t>AB 7 QWILT</t>
  </si>
  <si>
    <t>AA10 Google</t>
  </si>
  <si>
    <t>IGW NCS-57C3</t>
  </si>
  <si>
    <t>Nokia ESA400 AA11</t>
  </si>
  <si>
    <t>Nokia 1830 ILA</t>
  </si>
  <si>
    <t>BC09 BT ADVA</t>
  </si>
  <si>
    <t>CG05 Nokia 1830</t>
  </si>
  <si>
    <t>CTCU4 Alcatel 7210</t>
  </si>
  <si>
    <t>AM</t>
  </si>
  <si>
    <t>A02 RA</t>
  </si>
  <si>
    <t>A04 PX</t>
  </si>
  <si>
    <t>B02 to 5 Opex</t>
  </si>
  <si>
    <t>B08 Akamai</t>
  </si>
  <si>
    <t>B07 IGW</t>
  </si>
  <si>
    <t>C11 to 26 Amitie</t>
  </si>
  <si>
    <t>B10 BNG</t>
  </si>
  <si>
    <t>A7 Facebook</t>
  </si>
  <si>
    <t>A10 Google</t>
  </si>
  <si>
    <t>Broadband Capacity</t>
  </si>
  <si>
    <t>A11 QWILT</t>
  </si>
  <si>
    <t>B24 Ciena6500 R8</t>
  </si>
  <si>
    <t>B13 Nokia SEGGW ESA400</t>
  </si>
  <si>
    <t>A5 Utility</t>
  </si>
  <si>
    <t>B22  Waverserver_5</t>
  </si>
  <si>
    <t>A8 Facebook</t>
  </si>
  <si>
    <t>YZ02 RA</t>
  </si>
  <si>
    <t>YZ04 Alcatel 7210</t>
  </si>
  <si>
    <t>Nokia 7750 SR2s_Y5</t>
  </si>
  <si>
    <t>G11 ADVA XG120</t>
  </si>
  <si>
    <t xml:space="preserve">DE09 Alcatel 7210 </t>
  </si>
  <si>
    <t>JK08 Alcatel 7210</t>
  </si>
  <si>
    <t>C05 Nokia 1830</t>
  </si>
  <si>
    <t>GH5 7210 SAS SX</t>
  </si>
  <si>
    <t>JK04 DCN</t>
  </si>
  <si>
    <t>G06 Ciena 5171</t>
  </si>
  <si>
    <t>BT EAD AMAN07</t>
  </si>
  <si>
    <t>BT EAD ST04</t>
  </si>
  <si>
    <t>EF03 Alcatel 7210</t>
  </si>
  <si>
    <t>EF04 Alcatel 7210</t>
  </si>
  <si>
    <t>EF05 Alcatel 7210</t>
  </si>
  <si>
    <t>EF07 Alcatel 7210</t>
  </si>
  <si>
    <t>Ciena 6500 AA AB 02</t>
  </si>
  <si>
    <t>NOKIA 7250 A5</t>
  </si>
  <si>
    <t>NOKIA 7250 A6</t>
  </si>
  <si>
    <t>7750 12B AN10</t>
  </si>
  <si>
    <t>BD09 RA</t>
  </si>
  <si>
    <t xml:space="preserve"> BD06 Op-Ex</t>
  </si>
  <si>
    <t xml:space="preserve"> BD05 Op-Ex</t>
  </si>
  <si>
    <t xml:space="preserve"> BD04 Op-Ex</t>
  </si>
  <si>
    <t>BE9 7750 SR7s</t>
  </si>
  <si>
    <t>E&amp;F 1-6 Amitie</t>
  </si>
  <si>
    <t>CD5 Ciena 6500 R8</t>
  </si>
  <si>
    <t>AB04 Opex</t>
  </si>
  <si>
    <t>AB05 Opex</t>
  </si>
  <si>
    <t>AB06 Opex</t>
  </si>
  <si>
    <t xml:space="preserve">EF1 Alcatel 7210 </t>
  </si>
  <si>
    <t>AJ05  Cisco ASA-5585</t>
  </si>
  <si>
    <t>P0 BT EAD</t>
  </si>
  <si>
    <t>Ciena 6500 14 D05</t>
  </si>
  <si>
    <t>S&amp;T 1-6 Amitie</t>
  </si>
  <si>
    <t>CD01 Ciena 6500 R8</t>
  </si>
  <si>
    <t>EF10 RA</t>
  </si>
  <si>
    <t xml:space="preserve">IJ08 Alcatel 7210 </t>
  </si>
  <si>
    <t>E10 BT EAD</t>
  </si>
  <si>
    <t>BA05 Alcatel 7210</t>
  </si>
  <si>
    <t>TU01 Alcatel 7210</t>
  </si>
  <si>
    <t>Alcatel &amp; Ciena Y2</t>
  </si>
  <si>
    <t>BT OSA AB08</t>
  </si>
  <si>
    <t>ST04 RA</t>
  </si>
  <si>
    <t>ST05 Alcatel 7210</t>
  </si>
  <si>
    <t>ST07 Alcate 7210</t>
  </si>
  <si>
    <t>A04 BT EAD</t>
  </si>
  <si>
    <t>DE06 RA</t>
  </si>
  <si>
    <t>Marconi MSPP 1684 C04</t>
  </si>
  <si>
    <t>B03 Ciena 6500-7</t>
  </si>
  <si>
    <t>A03 CIENA 6500-14 SLOT</t>
  </si>
  <si>
    <t>A7 Ciena 6500</t>
  </si>
  <si>
    <t>BA02 RA</t>
  </si>
  <si>
    <t>BA03 PX</t>
  </si>
  <si>
    <t>BB02 Op-EX</t>
  </si>
  <si>
    <t>BB03 Op-Ex</t>
  </si>
  <si>
    <t>BB04 IGW</t>
  </si>
  <si>
    <t>BA06 QWILT</t>
  </si>
  <si>
    <t>CDN Move</t>
  </si>
  <si>
    <t>BA7 Akamai</t>
  </si>
  <si>
    <t>BA9 FACEBOOK</t>
  </si>
  <si>
    <t>BA10 FACEBOOK</t>
  </si>
  <si>
    <t>BA11 Google</t>
  </si>
  <si>
    <t>BB11 Nokia SecGW</t>
  </si>
  <si>
    <t>BB10 Nokia SecGW ESA400</t>
  </si>
  <si>
    <t>BB9 Nokia RR &amp; Cisco RR</t>
  </si>
  <si>
    <t>JK03 DL360</t>
  </si>
  <si>
    <t>A02 Op-EX</t>
  </si>
  <si>
    <t>Netflix</t>
  </si>
  <si>
    <t>AB05 Alcatel 7210</t>
  </si>
  <si>
    <t>QWILT</t>
  </si>
  <si>
    <t>Security &amp; Misc XY1</t>
  </si>
  <si>
    <t>JK03 DL361</t>
  </si>
  <si>
    <t>A02 Ciena 6500 - 7 Slot</t>
  </si>
  <si>
    <t>AB02 XG210</t>
  </si>
  <si>
    <t>PN02 Utility Cab</t>
  </si>
  <si>
    <t>LM06 BT OSA NTE</t>
  </si>
  <si>
    <t>J&amp;K 1-6 Amitie</t>
  </si>
  <si>
    <t>G&amp;H 1-6 Amitie</t>
  </si>
  <si>
    <t>Ciena 6500 D04</t>
  </si>
  <si>
    <t>h</t>
  </si>
  <si>
    <t>B18 RA</t>
  </si>
  <si>
    <t>AB30a CIENA 5171</t>
  </si>
  <si>
    <t>ADVA XG120 H7</t>
  </si>
  <si>
    <t>HH/HJ 10 Wsai</t>
  </si>
  <si>
    <t>HH/HJ 11 Wsai</t>
  </si>
  <si>
    <t>HH/HJ09 RA</t>
  </si>
  <si>
    <t>AE01 Alcatel 7210</t>
  </si>
  <si>
    <t>HH/JJ08 BT OSA</t>
  </si>
  <si>
    <t>J22 PX</t>
  </si>
  <si>
    <t>CD25 Opex</t>
  </si>
  <si>
    <t>CD26 Opex</t>
  </si>
  <si>
    <t>CD22 RA</t>
  </si>
  <si>
    <t>Alcatel 7210 CD29</t>
  </si>
  <si>
    <t xml:space="preserve">CD27 Alcatel 7210 </t>
  </si>
  <si>
    <t>CD30 Ciena 6500</t>
  </si>
  <si>
    <t>CD23 PX</t>
  </si>
  <si>
    <t>RLS &amp; WAVESERVER AA22</t>
  </si>
  <si>
    <t>WAVESERVER 5 AA23</t>
  </si>
  <si>
    <t>CD27 Alcatel 7211</t>
  </si>
  <si>
    <t>KL06 RA</t>
  </si>
  <si>
    <t xml:space="preserve">LK07 Alcatel 7210 </t>
  </si>
  <si>
    <t>GH11 Alcatel 7210</t>
  </si>
  <si>
    <t>CD03 Cisco ISR 4331</t>
  </si>
  <si>
    <t>A04 Ciena 6500-7</t>
  </si>
  <si>
    <t>A06 MSPP 1684</t>
  </si>
  <si>
    <t>LO1  BT Utility</t>
  </si>
  <si>
    <t>CD02 ALCATEL 7210 SAS SX</t>
  </si>
  <si>
    <t>CD08 BT EAD</t>
  </si>
  <si>
    <t>AB04 Alcatel 7210</t>
  </si>
  <si>
    <t>KJ03 RA</t>
  </si>
  <si>
    <t>G14 BT EAD</t>
  </si>
  <si>
    <t>JK04 Alcatel 7210</t>
  </si>
  <si>
    <t>C03 BT EAD[KA7]</t>
  </si>
  <si>
    <t>Nokia 7750 SR2s_JK6</t>
  </si>
  <si>
    <t>CD05 Ciena 6500</t>
  </si>
  <si>
    <t>JK14 RA</t>
  </si>
  <si>
    <t>JK13 7210</t>
  </si>
  <si>
    <t>GH17 Alcatel 7210</t>
  </si>
  <si>
    <t>EF04 RA</t>
  </si>
  <si>
    <t>C03 Ciena 6500-14 SLOT</t>
  </si>
  <si>
    <t>C08 Ciena 6500-14 SLOT</t>
  </si>
  <si>
    <t>HJ05 RA</t>
  </si>
  <si>
    <t>HJ08 Opex</t>
  </si>
  <si>
    <t>MN01 BT EAD</t>
  </si>
  <si>
    <t>MN02 RLS&amp; WSai</t>
  </si>
  <si>
    <t>AB07 WSai 5</t>
  </si>
  <si>
    <t>RQ03 RA</t>
  </si>
  <si>
    <t>BT OSA ORMT_SAP_220412_32_11408314</t>
  </si>
  <si>
    <t>RQ06 CIENA 6500-14 SLOT</t>
  </si>
  <si>
    <t>K03 Ciena 6500</t>
  </si>
  <si>
    <t>BA03 MDCN</t>
  </si>
  <si>
    <t xml:space="preserve">ST07 Alcatel 7210 </t>
  </si>
  <si>
    <t xml:space="preserve">  NP03  Cisco ASA-5585</t>
  </si>
  <si>
    <t>BA4 IGW</t>
  </si>
  <si>
    <t>BA5 IGW</t>
  </si>
  <si>
    <t>Nokia 7750 SR2s_BA6</t>
  </si>
  <si>
    <t>ABAC02-06 Op-Ex</t>
  </si>
  <si>
    <t>Netflix TU9</t>
  </si>
  <si>
    <t>Google TU5</t>
  </si>
  <si>
    <t>HomeBB DNS XY05</t>
  </si>
  <si>
    <t>AB7 WS5 &amp; ai</t>
  </si>
  <si>
    <t>VW04 Alcatel 7210</t>
  </si>
  <si>
    <t>VW05 Alcatel 7210</t>
  </si>
  <si>
    <t>X6 QWILT</t>
  </si>
  <si>
    <t>CD06 Juniper SRX 4200</t>
  </si>
  <si>
    <t>Nokia 7750 SR-7s AB13</t>
  </si>
  <si>
    <t>G15 BT OSA</t>
  </si>
  <si>
    <t>Facebook TU7</t>
  </si>
  <si>
    <t>Facebook TU8</t>
  </si>
  <si>
    <t>Akamai Rack V08</t>
  </si>
  <si>
    <t>XY2 RA</t>
  </si>
  <si>
    <t>XY03 PX</t>
  </si>
  <si>
    <t>NRA34 Ciena 5142</t>
  </si>
  <si>
    <t>H19 RA</t>
  </si>
  <si>
    <t>PQ11 Ciena 6500</t>
  </si>
  <si>
    <t>P03 BT OSA</t>
  </si>
  <si>
    <t>H20 Alcatel 7210</t>
  </si>
  <si>
    <t>Nokia 7750 SR2s_H21</t>
  </si>
  <si>
    <t>ASAT02 Alcatel 7210</t>
  </si>
  <si>
    <t>PQ09 RA</t>
  </si>
  <si>
    <t>Ciena 6500 N08</t>
  </si>
  <si>
    <t>A06 RA</t>
  </si>
  <si>
    <t>RS07 Polatis</t>
  </si>
  <si>
    <t>RS08 Polatis</t>
  </si>
  <si>
    <t>GF06 Alcatel7210 SAS X</t>
  </si>
  <si>
    <t>DE09 Alcatel 7210</t>
  </si>
  <si>
    <t>WACS CoLo</t>
  </si>
  <si>
    <t>F03 Ciena 6500-14 slot</t>
  </si>
  <si>
    <t>DE07 Alcatel 7210</t>
  </si>
  <si>
    <t>T06 Ciena 5142</t>
  </si>
  <si>
    <t>T6 WS5 &amp; ai</t>
  </si>
  <si>
    <t>VW2 RA</t>
  </si>
  <si>
    <t>TU2 Op-Ex</t>
  </si>
  <si>
    <t>TU3 Op-Ex</t>
  </si>
  <si>
    <t>TU5 Op-Ex</t>
  </si>
  <si>
    <t>NOKIA SEGW V6</t>
  </si>
  <si>
    <t>V05 DCN</t>
  </si>
  <si>
    <t>T07 RLS &amp; Waveserver</t>
  </si>
  <si>
    <t>KL14 Alcatel 7210</t>
  </si>
  <si>
    <t>KL15 Alcatel 7210</t>
  </si>
  <si>
    <t>CC04,6&amp;7Op-ex</t>
  </si>
  <si>
    <t>CC10 RA</t>
  </si>
  <si>
    <t>CA6 Akamai</t>
  </si>
  <si>
    <t>AB05 BT EAD</t>
  </si>
  <si>
    <t>CH01 IGW+WSaI</t>
  </si>
  <si>
    <t>CF5Facebook</t>
  </si>
  <si>
    <t>CF2 Netflix</t>
  </si>
  <si>
    <t>CF4 Akamai</t>
  </si>
  <si>
    <t>CF1 Google</t>
  </si>
  <si>
    <t xml:space="preserve"> CH2 7750 SR7s</t>
  </si>
  <si>
    <t>CE1 AWS</t>
  </si>
  <si>
    <t>CCCD2 WS5</t>
  </si>
  <si>
    <t>CE2 QWILT</t>
  </si>
  <si>
    <t>cc03 SECGW</t>
  </si>
  <si>
    <t>BJ03 Alcatel 7210 SAS SX</t>
  </si>
  <si>
    <t>BJ05 Alcatel 7210 SAS SX</t>
  </si>
  <si>
    <t>BJ06 Alcatel 7210 SAS SX</t>
  </si>
  <si>
    <t>CH08 AWS</t>
  </si>
  <si>
    <t>CF6Facebook</t>
  </si>
  <si>
    <t>CC03 SECGW</t>
  </si>
  <si>
    <t>E10 ADVA XG210</t>
  </si>
  <si>
    <t>D09 ADVA FSP 3000</t>
  </si>
  <si>
    <t>C05 CIENA 6500 - 14 SLOT</t>
  </si>
  <si>
    <t>QR01 Alcatel 7210</t>
  </si>
  <si>
    <t>Nokia ILA E04</t>
  </si>
  <si>
    <t>LLMM01 Alcatel 7210</t>
  </si>
  <si>
    <t>BC07 RA</t>
  </si>
  <si>
    <t>LM01 Alcatel 7210</t>
  </si>
  <si>
    <t>AB05 RA</t>
  </si>
  <si>
    <t>M01 RA</t>
  </si>
  <si>
    <t>P01-03 Op Ex</t>
  </si>
  <si>
    <t>MN02 Alcatel 7210</t>
  </si>
  <si>
    <t>E15 IGW</t>
  </si>
  <si>
    <t xml:space="preserve">K02, XG210 </t>
  </si>
  <si>
    <t>Ciena 14Slot - B4</t>
  </si>
  <si>
    <t>E13 IGW</t>
  </si>
  <si>
    <t>J04 Nokia 1830</t>
  </si>
  <si>
    <t>G06 RA</t>
  </si>
  <si>
    <t>AC03 6500-7</t>
  </si>
  <si>
    <t>TU07 Polatis</t>
  </si>
  <si>
    <t>S02 RA</t>
  </si>
  <si>
    <t>W&amp;X 1-6 Amitie</t>
  </si>
  <si>
    <t>ST03 Utility Cab</t>
  </si>
  <si>
    <t>EF09 BT NTE</t>
  </si>
  <si>
    <t>U7 Ciena 6500 R8</t>
  </si>
  <si>
    <t>EF13 BT EAD</t>
  </si>
  <si>
    <t>E12 Ciena 6500 R8</t>
  </si>
  <si>
    <t>E14 NOKIA 7750 SR12E(RA)</t>
  </si>
  <si>
    <t>EF10 Alcatel 7210</t>
  </si>
  <si>
    <t>A03 CIENA 6500- 7 SLOT</t>
  </si>
  <si>
    <t>E03 AWS</t>
  </si>
  <si>
    <t>E4 Utility Cab</t>
  </si>
  <si>
    <t>BC7 Alcatel 7210</t>
  </si>
  <si>
    <t>A02 BT Utility</t>
  </si>
  <si>
    <t>6500-14 D04</t>
  </si>
  <si>
    <t>UV02 RA</t>
  </si>
  <si>
    <t>UV03 Alcatel 7210</t>
  </si>
  <si>
    <t>Nokia 7750 SR2s_VU5</t>
  </si>
  <si>
    <t>LM04 RA</t>
  </si>
  <si>
    <t>LM05 Alcatel 7210</t>
  </si>
  <si>
    <t xml:space="preserve">AA 1-6,AB+AC4-6 Amitie </t>
  </si>
  <si>
    <t>Q2-7,C11-16 Amitie</t>
  </si>
  <si>
    <t>HomeBB DNS YZ15</t>
  </si>
  <si>
    <t>Nokia ILA M12</t>
  </si>
  <si>
    <t>CD02 ESA400</t>
  </si>
  <si>
    <t>CD05 Alcatel 7210</t>
  </si>
  <si>
    <t>UV4 MSP7750 PE</t>
  </si>
  <si>
    <t>V6 Ciena 5410</t>
  </si>
  <si>
    <t>V7 Ciena 6500</t>
  </si>
  <si>
    <t>V8 iena 6500</t>
  </si>
  <si>
    <t>Z11 RA</t>
  </si>
  <si>
    <t>Z12 PX</t>
  </si>
  <si>
    <t>WX10 Op-EX</t>
  </si>
  <si>
    <t>WX12 Op-EX</t>
  </si>
  <si>
    <t>WX9 Op-EX</t>
  </si>
  <si>
    <t>UV1 Waveserver</t>
  </si>
  <si>
    <t>D8 Facebook server</t>
  </si>
  <si>
    <t>T02 Alcatel 7210</t>
  </si>
  <si>
    <t>MN06 RA</t>
  </si>
  <si>
    <t>M5a IGW</t>
  </si>
  <si>
    <t>M5 IGW</t>
  </si>
  <si>
    <t>AN/AP02 RA</t>
  </si>
  <si>
    <t>AB03 BT EAD</t>
  </si>
  <si>
    <t>AN/AP03 Alcatel 7210</t>
  </si>
  <si>
    <t xml:space="preserve">Nokia 7750 SR2s_AN/AP4 </t>
  </si>
  <si>
    <t>N5 Nokia 1830 ILA</t>
  </si>
  <si>
    <t>FG03 Bt Util</t>
  </si>
  <si>
    <t>FG05 Alcatel 7210</t>
  </si>
  <si>
    <t>HJ08 Alcatel 7210</t>
  </si>
  <si>
    <t>NP07 Alcatel 7210 SAS-SX</t>
  </si>
  <si>
    <t>Alcatel 7210 BE7</t>
  </si>
  <si>
    <t>Alcatel 7210 BE9</t>
  </si>
  <si>
    <t>GB02 RA</t>
  </si>
  <si>
    <t>GB03 PX</t>
  </si>
  <si>
    <t>GB05 Op-ex</t>
  </si>
  <si>
    <t>GB10 ESA</t>
  </si>
  <si>
    <t xml:space="preserve">GB07 Op-ex </t>
  </si>
  <si>
    <t>GB09 Op-Ex</t>
  </si>
  <si>
    <t>GC02 IGW+WSaI</t>
  </si>
  <si>
    <t>GC03 QWILT</t>
  </si>
  <si>
    <t>GB12 7750SR7</t>
  </si>
  <si>
    <t>GC05 Waveserver 5</t>
  </si>
  <si>
    <t>JA6 Netflix</t>
  </si>
  <si>
    <t>JLJM01 EXFO BV-110</t>
  </si>
  <si>
    <t>JN04 Juniper SRX 4200</t>
  </si>
  <si>
    <t>JQ4 Nokia 7750 SR-7B</t>
  </si>
  <si>
    <t>JQ5 Nokia 7750 SR-7B</t>
  </si>
  <si>
    <t>JS3 Nokia 7750 SR-2s</t>
  </si>
  <si>
    <t>6500-14 G03</t>
  </si>
  <si>
    <t>JH01 RA</t>
  </si>
  <si>
    <t>D5 BT EAD</t>
  </si>
  <si>
    <t>EF07 BT EAD</t>
  </si>
  <si>
    <t>Alcatel 7210 D3</t>
  </si>
  <si>
    <t>12/13 G Juniper</t>
  </si>
  <si>
    <t>BC01 PX</t>
  </si>
  <si>
    <t>BC02 Op-Ex</t>
  </si>
  <si>
    <t>BC03 Op-Ex</t>
  </si>
  <si>
    <t>BC04 Op-Ex</t>
  </si>
  <si>
    <t>Waveserver 5 AB4</t>
  </si>
  <si>
    <t>K&amp;L 1-6 Amitie</t>
  </si>
  <si>
    <t>E11 Utility Cab</t>
  </si>
  <si>
    <t>DA/DB05 RA</t>
  </si>
  <si>
    <t>CD10 ISR 4331</t>
  </si>
  <si>
    <t>DA/DB04 Alcatel 7210</t>
  </si>
  <si>
    <t>CD04 BT EAD</t>
  </si>
  <si>
    <t>3Q RA</t>
  </si>
  <si>
    <t>3Z BNG</t>
  </si>
  <si>
    <t>1S WS&amp;RLS</t>
  </si>
  <si>
    <t>3J WS&amp;RLS</t>
  </si>
  <si>
    <t>PX 5/6Q</t>
  </si>
  <si>
    <t>IGW 5/6K</t>
  </si>
  <si>
    <t>HomeBB DNS 5/6H</t>
  </si>
  <si>
    <t>1T WS&amp;RLS</t>
  </si>
  <si>
    <t>1V WS&amp;RLS</t>
  </si>
  <si>
    <t>5/6E Netflix</t>
  </si>
  <si>
    <t>20B FACEBOOK</t>
  </si>
  <si>
    <t>20C FACEBOOK</t>
  </si>
  <si>
    <t>20/21E QWILT</t>
  </si>
  <si>
    <t>20/21F NOKIA7750 SR-7S</t>
  </si>
  <si>
    <t>WS5 20/21G</t>
  </si>
  <si>
    <t>C05 Ciena 6500-14 slot</t>
  </si>
  <si>
    <t>NP11 Alcatel 7210</t>
  </si>
  <si>
    <t>EF19 RA</t>
  </si>
  <si>
    <t>P03 BT EAD</t>
  </si>
  <si>
    <t>D06 Ciena 6500</t>
  </si>
  <si>
    <t>L01 RA</t>
  </si>
  <si>
    <t xml:space="preserve">L02 Alcatel 7210 </t>
  </si>
  <si>
    <t>Nokia 7750 SR2s_EF32</t>
  </si>
  <si>
    <t>SR02 Alcatel 7210</t>
  </si>
  <si>
    <t>AB06 RA</t>
  </si>
  <si>
    <t xml:space="preserve">LM01 Alcatel 7210 </t>
  </si>
  <si>
    <t>One year ago (for DC readings)</t>
  </si>
  <si>
    <t>Sys with reading over 1 year old</t>
  </si>
  <si>
    <t>BOXI</t>
  </si>
  <si>
    <t>General</t>
  </si>
  <si>
    <t>Power</t>
  </si>
  <si>
    <t>Autonomy</t>
  </si>
  <si>
    <t>Cooling</t>
  </si>
  <si>
    <t>System Name</t>
  </si>
  <si>
    <t>City</t>
  </si>
  <si>
    <t>Equipment Area Function</t>
  </si>
  <si>
    <t>Equipment Area Code</t>
  </si>
  <si>
    <t>Manufacturer</t>
  </si>
  <si>
    <t>Module Size Amps</t>
  </si>
  <si>
    <t>Installed Modules</t>
  </si>
  <si>
    <t>Actual Load Amps</t>
  </si>
  <si>
    <t>Actual Load kW</t>
  </si>
  <si>
    <t>Max Agreed DC Ouput at 80% of N kW</t>
  </si>
  <si>
    <t>Available DC Output @ 80% of N kW</t>
  </si>
  <si>
    <t>Max DC Output Inc. Full Batt Recharge kW</t>
  </si>
  <si>
    <t>Available DC Output inc. Full Batt Recharge kW</t>
  </si>
  <si>
    <t>48V Strings</t>
  </si>
  <si>
    <t>Maker</t>
  </si>
  <si>
    <t>Model</t>
  </si>
  <si>
    <t>Battery Autonomy kW</t>
  </si>
  <si>
    <t>Autonomy Remaining kW</t>
  </si>
  <si>
    <t>AHU Num Installed</t>
  </si>
  <si>
    <t>AHU Sensible Cooling</t>
  </si>
  <si>
    <t>Agreed Operational Cooling Limit</t>
  </si>
  <si>
    <t>Cooling Remaining kW</t>
  </si>
  <si>
    <t>Available Suite Sections</t>
  </si>
  <si>
    <t>Limit To Growth</t>
  </si>
  <si>
    <t>kW
Load Remaining after total allocated
(80% of N)</t>
  </si>
  <si>
    <t>kW
Load Remaining after total allocated
(inc Full Batt recharge)</t>
  </si>
  <si>
    <t>%
Load Remaining after total allocated
(80% of N)</t>
  </si>
  <si>
    <t>%
Load Remaining after total allocated
(inc Full Batt recharge)</t>
  </si>
  <si>
    <t>Remaining Autonomy (after allocated load)</t>
  </si>
  <si>
    <t>% Autonomy Remaining</t>
  </si>
  <si>
    <t>Total Agreed Operational Cooling Limit</t>
  </si>
  <si>
    <t>Total Site Load
kW</t>
  </si>
  <si>
    <t>Total Cooling Remaining</t>
  </si>
  <si>
    <t>Remaining Cooling (after allocated load)</t>
  </si>
  <si>
    <t>% Cooling Remaining</t>
  </si>
  <si>
    <t>Capped</t>
  </si>
  <si>
    <t>Battery bracket removal</t>
  </si>
  <si>
    <t>Battery bracket remove</t>
  </si>
  <si>
    <t>ANGLIA</t>
  </si>
  <si>
    <t>ALDEBURGH</t>
  </si>
  <si>
    <t xml:space="preserve">GIS Migrated </t>
  </si>
  <si>
    <t>ABH</t>
  </si>
  <si>
    <t>Eaton Powerware APR48-ES</t>
  </si>
  <si>
    <t>3</t>
  </si>
  <si>
    <t>Yuasa</t>
  </si>
  <si>
    <t>EN480-2</t>
  </si>
  <si>
    <t>2</t>
  </si>
  <si>
    <t>10</t>
  </si>
  <si>
    <t>Single</t>
  </si>
  <si>
    <t>SCOTLAND</t>
  </si>
  <si>
    <t>ABERDEEN</t>
  </si>
  <si>
    <t>Redstream Optical Network Site</t>
  </si>
  <si>
    <t>ABN</t>
  </si>
  <si>
    <t>Duvine DD686</t>
  </si>
  <si>
    <t>PowerSafe</t>
  </si>
  <si>
    <t>DDm85-25</t>
  </si>
  <si>
    <t>30</t>
  </si>
  <si>
    <t>GIS MIGRATING</t>
  </si>
  <si>
    <t>ABNTB1</t>
  </si>
  <si>
    <t>Eaton Powerware APR48</t>
  </si>
  <si>
    <t>DDm100-25</t>
  </si>
  <si>
    <t>4</t>
  </si>
  <si>
    <t>45</t>
  </si>
  <si>
    <t>ABNTD1</t>
  </si>
  <si>
    <t>DDm100-27</t>
  </si>
  <si>
    <t>60</t>
  </si>
  <si>
    <t>LONDON</t>
  </si>
  <si>
    <t>ACTN01</t>
  </si>
  <si>
    <t>5</t>
  </si>
  <si>
    <t>DDm125-33</t>
  </si>
  <si>
    <t>11</t>
  </si>
  <si>
    <t>747</t>
  </si>
  <si>
    <t xml:space="preserve">SCOTTISH HIGHLANDS &amp; ISLANDS </t>
  </si>
  <si>
    <t>ALNESS</t>
  </si>
  <si>
    <t>ANSTW1</t>
  </si>
  <si>
    <t>Power One PMP 10.48 SIC</t>
  </si>
  <si>
    <t>Enersys</t>
  </si>
  <si>
    <t>SBS C11F</t>
  </si>
  <si>
    <t>6.7</t>
  </si>
  <si>
    <t>SOUTH EAST</t>
  </si>
  <si>
    <t>ASHFORD</t>
  </si>
  <si>
    <t>ASH</t>
  </si>
  <si>
    <t>9</t>
  </si>
  <si>
    <t>12V155F</t>
  </si>
  <si>
    <t>13</t>
  </si>
  <si>
    <t>THAMES VALLEY</t>
  </si>
  <si>
    <t>AMERSHAM</t>
  </si>
  <si>
    <t>ASMN02</t>
  </si>
  <si>
    <t>2DDm85-15</t>
  </si>
  <si>
    <t>150</t>
  </si>
  <si>
    <t>AYR</t>
  </si>
  <si>
    <t>AYRN01</t>
  </si>
  <si>
    <t>Power One PMP 11.48</t>
  </si>
  <si>
    <t>20</t>
  </si>
  <si>
    <t>SOUTH WEST</t>
  </si>
  <si>
    <t>BRISTOL</t>
  </si>
  <si>
    <t>AZTCD1</t>
  </si>
  <si>
    <t>6</t>
  </si>
  <si>
    <t>65</t>
  </si>
  <si>
    <t>MIDLANDS</t>
  </si>
  <si>
    <t>WEDNESBURY</t>
  </si>
  <si>
    <t>BCT</t>
  </si>
  <si>
    <t>7</t>
  </si>
  <si>
    <t>36</t>
  </si>
  <si>
    <t>BUDE</t>
  </si>
  <si>
    <t>BDEN02</t>
  </si>
  <si>
    <t>Eaton Powerware NPR.48</t>
  </si>
  <si>
    <t>BDEN06</t>
  </si>
  <si>
    <t>FIAMM</t>
  </si>
  <si>
    <t>2SLA1000</t>
  </si>
  <si>
    <t>114.42</t>
  </si>
  <si>
    <t>NORTHERN HOME COUNTIES</t>
  </si>
  <si>
    <t>BEDFORD</t>
  </si>
  <si>
    <t>GIS Migrated - Capped</t>
  </si>
  <si>
    <t>BDFN02</t>
  </si>
  <si>
    <t>215</t>
  </si>
  <si>
    <t>Dual</t>
  </si>
  <si>
    <t>NORTH EAST</t>
  </si>
  <si>
    <t>BRADFORD</t>
  </si>
  <si>
    <t>BFDTB1</t>
  </si>
  <si>
    <t>Power One PMP 25.48 V3.0</t>
  </si>
  <si>
    <t>2DDm50-13</t>
  </si>
  <si>
    <t>50</t>
  </si>
  <si>
    <t>NORTHERN IRELAND</t>
  </si>
  <si>
    <t>BELFAST</t>
  </si>
  <si>
    <t>BFEC01</t>
  </si>
  <si>
    <t>DDm100-33</t>
  </si>
  <si>
    <t>72</t>
  </si>
  <si>
    <t>BFTN03</t>
  </si>
  <si>
    <t>93</t>
  </si>
  <si>
    <t>BIRMINGHAM</t>
  </si>
  <si>
    <t>BHMN07</t>
  </si>
  <si>
    <t>12.6</t>
  </si>
  <si>
    <t>P Core use only</t>
  </si>
  <si>
    <t>BHMN05</t>
  </si>
  <si>
    <t>2CP2000</t>
  </si>
  <si>
    <t>110</t>
  </si>
  <si>
    <t>BHMN08</t>
  </si>
  <si>
    <t>BHMTF1</t>
  </si>
  <si>
    <t>120</t>
  </si>
  <si>
    <t>BOREHAMWOOD</t>
  </si>
  <si>
    <t>BHWCN1</t>
  </si>
  <si>
    <t>NORTH WEST</t>
  </si>
  <si>
    <t>BARROW-IN-FURNESS</t>
  </si>
  <si>
    <t>BIFTS1</t>
  </si>
  <si>
    <t>1</t>
  </si>
  <si>
    <t>Space; Power; Air Con</t>
  </si>
  <si>
    <t>BLACKBURN</t>
  </si>
  <si>
    <t>BKBN41</t>
  </si>
  <si>
    <t>BRACKNELL</t>
  </si>
  <si>
    <t>12</t>
  </si>
  <si>
    <t>495</t>
  </si>
  <si>
    <t>BKLN05 Ext</t>
  </si>
  <si>
    <t>664</t>
  </si>
  <si>
    <t>Eaton Powerware HDR48-ES</t>
  </si>
  <si>
    <t>BMGV03</t>
  </si>
  <si>
    <t>Dummy Type 100A</t>
  </si>
  <si>
    <t>90</t>
  </si>
  <si>
    <t>SOUTH</t>
  </si>
  <si>
    <t>BOURNEMOUTH</t>
  </si>
  <si>
    <t>BMTDN1</t>
  </si>
  <si>
    <t>Eltek E1333</t>
  </si>
  <si>
    <t>EN160</t>
  </si>
  <si>
    <t>15</t>
  </si>
  <si>
    <t>BLACKPOOL</t>
  </si>
  <si>
    <t>BPL</t>
  </si>
  <si>
    <t>12V101F (4 hour Rate)</t>
  </si>
  <si>
    <t>8</t>
  </si>
  <si>
    <t>BRECHIN</t>
  </si>
  <si>
    <t>BRETS1</t>
  </si>
  <si>
    <t>Powec Dummy 20A</t>
  </si>
  <si>
    <t>12V100F</t>
  </si>
  <si>
    <t>BRORA</t>
  </si>
  <si>
    <t>BRRTS1</t>
  </si>
  <si>
    <t>BASINGSTOKE</t>
  </si>
  <si>
    <t>BSG</t>
  </si>
  <si>
    <t>44</t>
  </si>
  <si>
    <t>BSHN07</t>
  </si>
  <si>
    <t>135</t>
  </si>
  <si>
    <t>BSHN03</t>
  </si>
  <si>
    <t>540</t>
  </si>
  <si>
    <t>BRENTFORD</t>
  </si>
  <si>
    <t>BTFTB1</t>
  </si>
  <si>
    <t>186</t>
  </si>
  <si>
    <t>Power; Autonomy</t>
  </si>
  <si>
    <t>BTLCD1</t>
  </si>
  <si>
    <t>117</t>
  </si>
  <si>
    <t>DC Dist</t>
  </si>
  <si>
    <t>BTLN08</t>
  </si>
  <si>
    <t>126</t>
  </si>
  <si>
    <t>BTLN09</t>
  </si>
  <si>
    <t>142</t>
  </si>
  <si>
    <t>BRIGHTON</t>
  </si>
  <si>
    <t>BTN</t>
  </si>
  <si>
    <t>DDm85-33</t>
  </si>
  <si>
    <t>80</t>
  </si>
  <si>
    <t>BARTON</t>
  </si>
  <si>
    <t>BTNW01</t>
  </si>
  <si>
    <t>9.2</t>
  </si>
  <si>
    <t>GLASGOW</t>
  </si>
  <si>
    <t>BTRTP1</t>
  </si>
  <si>
    <t>BALLYWATER</t>
  </si>
  <si>
    <t>BYR</t>
  </si>
  <si>
    <t>CAMBRIDGE</t>
  </si>
  <si>
    <t>CAMN02</t>
  </si>
  <si>
    <t>CAMN41</t>
  </si>
  <si>
    <t>CANTERBURY</t>
  </si>
  <si>
    <t>CBY</t>
  </si>
  <si>
    <t>2DDm85-13</t>
  </si>
  <si>
    <t>22.5</t>
  </si>
  <si>
    <t>WALES</t>
  </si>
  <si>
    <t>CARDIFF</t>
  </si>
  <si>
    <t>CDFN02</t>
  </si>
  <si>
    <t>STOKE-ON-TRENT</t>
  </si>
  <si>
    <t>CELL01</t>
  </si>
  <si>
    <t>CHELMSFORD</t>
  </si>
  <si>
    <t>CFDTN1</t>
  </si>
  <si>
    <t>22</t>
  </si>
  <si>
    <t>CHESTERFIELD</t>
  </si>
  <si>
    <t>CHDCD1</t>
  </si>
  <si>
    <t>CHELTENHAM</t>
  </si>
  <si>
    <t>CHMN21</t>
  </si>
  <si>
    <t>CHTN07</t>
  </si>
  <si>
    <t>240</t>
  </si>
  <si>
    <t>CHTTN3</t>
  </si>
  <si>
    <t>262</t>
  </si>
  <si>
    <t>CREWKERNE</t>
  </si>
  <si>
    <t>CKNN03</t>
  </si>
  <si>
    <t>COVENTRY</t>
  </si>
  <si>
    <t>COV</t>
  </si>
  <si>
    <t>COWLEY</t>
  </si>
  <si>
    <t>COWL02</t>
  </si>
  <si>
    <t>Eaton Powerware APR48-3G</t>
  </si>
  <si>
    <t>12V105F</t>
  </si>
  <si>
    <t>14</t>
  </si>
  <si>
    <t>CARLISLE</t>
  </si>
  <si>
    <t>CSLN13</t>
  </si>
  <si>
    <t>40</t>
  </si>
  <si>
    <t>CREDITON</t>
  </si>
  <si>
    <t>CTNN01</t>
  </si>
  <si>
    <t>66</t>
  </si>
  <si>
    <t>CHESTER</t>
  </si>
  <si>
    <t>CTRTK1</t>
  </si>
  <si>
    <t>CTRTS1</t>
  </si>
  <si>
    <t>25</t>
  </si>
  <si>
    <t>CROYDON</t>
  </si>
  <si>
    <t>CYNTN2(EXT'N)</t>
  </si>
  <si>
    <t>DERBY</t>
  </si>
  <si>
    <t>DBY</t>
  </si>
  <si>
    <t>2SLA1500</t>
  </si>
  <si>
    <t>43</t>
  </si>
  <si>
    <t>DIDCOT</t>
  </si>
  <si>
    <t>DCT</t>
  </si>
  <si>
    <t>DUMFRIES</t>
  </si>
  <si>
    <t>DFSN01</t>
  </si>
  <si>
    <t xml:space="preserve">SBS XL 150F-FT </t>
  </si>
  <si>
    <t>DFSNC1</t>
  </si>
  <si>
    <t>SBS 12V100F</t>
  </si>
  <si>
    <t>DOUGLAS</t>
  </si>
  <si>
    <t>DGS</t>
  </si>
  <si>
    <t>12v170FS</t>
  </si>
  <si>
    <t>DURHAM</t>
  </si>
  <si>
    <t>DHMNU1</t>
  </si>
  <si>
    <t>DKTN08</t>
  </si>
  <si>
    <t>200</t>
  </si>
  <si>
    <t>DUNDONALD</t>
  </si>
  <si>
    <t>DLD</t>
  </si>
  <si>
    <t>DARLINGTON</t>
  </si>
  <si>
    <t>DLNTC1</t>
  </si>
  <si>
    <t>DUNDEE</t>
  </si>
  <si>
    <t>DNDN71</t>
  </si>
  <si>
    <t>DNDTC1</t>
  </si>
  <si>
    <t>DUNFERMLINE</t>
  </si>
  <si>
    <t>DNFNP1</t>
  </si>
  <si>
    <t>DONCASTER</t>
  </si>
  <si>
    <t>DONTN1</t>
  </si>
  <si>
    <t>26</t>
  </si>
  <si>
    <t>DEVIZES</t>
  </si>
  <si>
    <t>DVSTB1</t>
  </si>
  <si>
    <t>12V190F</t>
  </si>
  <si>
    <t>MOUNT EAGLE</t>
  </si>
  <si>
    <t>DWLTM1</t>
  </si>
  <si>
    <t>Eltek FLATPACK2-1800</t>
  </si>
  <si>
    <t>0</t>
  </si>
  <si>
    <t>Space; Air Con</t>
  </si>
  <si>
    <t>ECCLES</t>
  </si>
  <si>
    <t>EBCTC1</t>
  </si>
  <si>
    <t>4.5</t>
  </si>
  <si>
    <t>EDINBURGH</t>
  </si>
  <si>
    <t>EDBN07</t>
  </si>
  <si>
    <t>DDm85-21</t>
  </si>
  <si>
    <t>EDBTG1</t>
  </si>
  <si>
    <t>140</t>
  </si>
  <si>
    <t>EDBTN1</t>
  </si>
  <si>
    <t>DDm125-27</t>
  </si>
  <si>
    <t>ELGIN</t>
  </si>
  <si>
    <t>EGNTM1</t>
  </si>
  <si>
    <t>EVESHAM</t>
  </si>
  <si>
    <t>EVMN01</t>
  </si>
  <si>
    <t>EXETER</t>
  </si>
  <si>
    <t>EXR</t>
  </si>
  <si>
    <t>67</t>
  </si>
  <si>
    <t>FOLKESTONE</t>
  </si>
  <si>
    <t>FKE</t>
  </si>
  <si>
    <t>DDm125-25</t>
  </si>
  <si>
    <t>MORPETH</t>
  </si>
  <si>
    <t>FLNTT1</t>
  </si>
  <si>
    <t>FRIMLEY</t>
  </si>
  <si>
    <t>FMYN31</t>
  </si>
  <si>
    <t>FRADDON</t>
  </si>
  <si>
    <t>FRNN03</t>
  </si>
  <si>
    <t>GLOUCESTER</t>
  </si>
  <si>
    <t>GCRTB1</t>
  </si>
  <si>
    <t>GUILDFORD</t>
  </si>
  <si>
    <t>GFDCD1</t>
  </si>
  <si>
    <t>GLWN07</t>
  </si>
  <si>
    <t>GLWTO1</t>
  </si>
  <si>
    <t>GLWTW1</t>
  </si>
  <si>
    <t>84</t>
  </si>
  <si>
    <t>GLENROTHES</t>
  </si>
  <si>
    <t>GRSTB1</t>
  </si>
  <si>
    <t>CRAWLEY</t>
  </si>
  <si>
    <t>GWK</t>
  </si>
  <si>
    <t>Eaton Powerware APR48 - 3G</t>
  </si>
  <si>
    <t>16</t>
  </si>
  <si>
    <t>HEMEL HEMPSTEAD</t>
  </si>
  <si>
    <t>HHD</t>
  </si>
  <si>
    <t>DDm85-27</t>
  </si>
  <si>
    <t>HILLINGDON</t>
  </si>
  <si>
    <t>HLDA11</t>
  </si>
  <si>
    <t>HLDA12</t>
  </si>
  <si>
    <t>HARLOW</t>
  </si>
  <si>
    <t>HLWN02</t>
  </si>
  <si>
    <t>HOUNSLOW</t>
  </si>
  <si>
    <t>HRWN02</t>
  </si>
  <si>
    <t>HARROGATE</t>
  </si>
  <si>
    <t>HTE</t>
  </si>
  <si>
    <t>IGNN01</t>
  </si>
  <si>
    <t>98</t>
  </si>
  <si>
    <t>DC Power</t>
  </si>
  <si>
    <t>INVERNESS</t>
  </si>
  <si>
    <t>INVN41</t>
  </si>
  <si>
    <t>INVTL1</t>
  </si>
  <si>
    <t>Planned closure</t>
  </si>
  <si>
    <t>IODN01</t>
  </si>
  <si>
    <t>IODTA1</t>
  </si>
  <si>
    <t>SBS EON 1800</t>
  </si>
  <si>
    <t>81</t>
  </si>
  <si>
    <t>IPSWICH</t>
  </si>
  <si>
    <t>IPWTN1</t>
  </si>
  <si>
    <t>IVER</t>
  </si>
  <si>
    <t>IVER02</t>
  </si>
  <si>
    <t>12V101F (2 Hour rate)</t>
  </si>
  <si>
    <t>Space; Power; Autonomy</t>
  </si>
  <si>
    <t>KINGS LYNN</t>
  </si>
  <si>
    <t>KLNN01</t>
  </si>
  <si>
    <t>KENDAL</t>
  </si>
  <si>
    <t>KNLTS1</t>
  </si>
  <si>
    <t>LEICESTER</t>
  </si>
  <si>
    <t>LCT</t>
  </si>
  <si>
    <t>2CP3000</t>
  </si>
  <si>
    <t>LEEDS</t>
  </si>
  <si>
    <t>CLOSED</t>
  </si>
  <si>
    <t>LDMS13</t>
  </si>
  <si>
    <t>32</t>
  </si>
  <si>
    <t>LDSCD2</t>
  </si>
  <si>
    <t>260</t>
  </si>
  <si>
    <t>LDSN14</t>
  </si>
  <si>
    <t>LDSTS1</t>
  </si>
  <si>
    <t>180</t>
  </si>
  <si>
    <t>LIVINGSTON</t>
  </si>
  <si>
    <t>LIVN01</t>
  </si>
  <si>
    <t>PRESTON</t>
  </si>
  <si>
    <t>LLDTE1</t>
  </si>
  <si>
    <t>LEAMINGTON SPA</t>
  </si>
  <si>
    <t>LMSCN2</t>
  </si>
  <si>
    <t>28</t>
  </si>
  <si>
    <t>PRESCOT</t>
  </si>
  <si>
    <t>LPLTB1</t>
  </si>
  <si>
    <t>LIVERPOOL</t>
  </si>
  <si>
    <t>LPLTK1</t>
  </si>
  <si>
    <t>LSWN01</t>
  </si>
  <si>
    <t>DDm125-33 (2hr rate)</t>
  </si>
  <si>
    <t>95</t>
  </si>
  <si>
    <t>LUTON</t>
  </si>
  <si>
    <t>LTNDN1</t>
  </si>
  <si>
    <t>MANCHESTER</t>
  </si>
  <si>
    <t>MCRCD2</t>
  </si>
  <si>
    <t>Chloride</t>
  </si>
  <si>
    <t>VH34</t>
  </si>
  <si>
    <t>MCRN11</t>
  </si>
  <si>
    <t>MCRN12</t>
  </si>
  <si>
    <t>500</t>
  </si>
  <si>
    <t>MIDDLESBROUGH</t>
  </si>
  <si>
    <t>MDBTD1</t>
  </si>
  <si>
    <t>Power One PMP 25.48</t>
  </si>
  <si>
    <t>MAIDSTONE</t>
  </si>
  <si>
    <t>MDE</t>
  </si>
  <si>
    <t>MACDUFF</t>
  </si>
  <si>
    <t>MDFTB1</t>
  </si>
  <si>
    <t>MILTON KEYNES</t>
  </si>
  <si>
    <t>MKSTN1</t>
  </si>
  <si>
    <t>NEWBURY</t>
  </si>
  <si>
    <t>NBYCD1</t>
  </si>
  <si>
    <t xml:space="preserve">2CP1000 </t>
  </si>
  <si>
    <t>NECCD1</t>
  </si>
  <si>
    <t>NOTTINGHAM</t>
  </si>
  <si>
    <t>NGM</t>
  </si>
  <si>
    <t>2CP1400</t>
  </si>
  <si>
    <t>133</t>
  </si>
  <si>
    <t>NGMTL1</t>
  </si>
  <si>
    <t>NORWICH</t>
  </si>
  <si>
    <t>NRWN51</t>
  </si>
  <si>
    <t>NRWTN1</t>
  </si>
  <si>
    <t>NEWCASTLE-UNDER-LYME</t>
  </si>
  <si>
    <t>NULTB1</t>
  </si>
  <si>
    <t>NEWCASTLE</t>
  </si>
  <si>
    <t>NWCN05</t>
  </si>
  <si>
    <t>NORTH SHIELDS</t>
  </si>
  <si>
    <t>NWCNY1</t>
  </si>
  <si>
    <t>Eaton Powerware R2948</t>
  </si>
  <si>
    <t>NEWPORT</t>
  </si>
  <si>
    <t>NWPDN1</t>
  </si>
  <si>
    <t>EN320</t>
  </si>
  <si>
    <t>SWANSEA</t>
  </si>
  <si>
    <t>OHB</t>
  </si>
  <si>
    <t>OKEHAMPTON</t>
  </si>
  <si>
    <t>OKNN01</t>
  </si>
  <si>
    <t>52</t>
  </si>
  <si>
    <t>PENZANCE</t>
  </si>
  <si>
    <t>PCOTN1</t>
  </si>
  <si>
    <t>PLYMOUTH</t>
  </si>
  <si>
    <t>PLY</t>
  </si>
  <si>
    <t>133.1</t>
  </si>
  <si>
    <t>PENRITH</t>
  </si>
  <si>
    <t>PNRTN1</t>
  </si>
  <si>
    <t>Harmer &amp; Simmons SC3A/50/100</t>
  </si>
  <si>
    <t>2V460</t>
  </si>
  <si>
    <t>POOLE</t>
  </si>
  <si>
    <t>POLN02</t>
  </si>
  <si>
    <t>PETERHEAD</t>
  </si>
  <si>
    <t>PRDTB1</t>
  </si>
  <si>
    <t>12V92F</t>
  </si>
  <si>
    <t>PRLN02</t>
  </si>
  <si>
    <t>PETERBOROUGH</t>
  </si>
  <si>
    <t>PTBTN1</t>
  </si>
  <si>
    <t>Space; Autonomy</t>
  </si>
  <si>
    <t>PERTH</t>
  </si>
  <si>
    <t>PTHTL1</t>
  </si>
  <si>
    <t>PORTSMOUTH</t>
  </si>
  <si>
    <t>PTMDN1</t>
  </si>
  <si>
    <t>2CP650</t>
  </si>
  <si>
    <t>PTMN03</t>
  </si>
  <si>
    <t>RATCLIFFE ON SOAR</t>
  </si>
  <si>
    <t>RATE02</t>
  </si>
  <si>
    <t>Advance MRF2800</t>
  </si>
  <si>
    <t>ROCHESTER</t>
  </si>
  <si>
    <t>RCR</t>
  </si>
  <si>
    <t>READING</t>
  </si>
  <si>
    <t>RDGCD2</t>
  </si>
  <si>
    <t>42</t>
  </si>
  <si>
    <t>RDG</t>
  </si>
  <si>
    <t>48</t>
  </si>
  <si>
    <t>ROMFORD</t>
  </si>
  <si>
    <t>RFDN11</t>
  </si>
  <si>
    <t>SCARBOROUGH</t>
  </si>
  <si>
    <t>SBHN01</t>
  </si>
  <si>
    <t>SWINDON</t>
  </si>
  <si>
    <t>SDN</t>
  </si>
  <si>
    <t>83</t>
  </si>
  <si>
    <t>SDNN06</t>
  </si>
  <si>
    <t>DDm100-33 (2 Hour rate)</t>
  </si>
  <si>
    <t>548</t>
  </si>
  <si>
    <t>SDNN13</t>
  </si>
  <si>
    <t>DDm85-21(2 Hour Rate)</t>
  </si>
  <si>
    <t>SHEFFIELD</t>
  </si>
  <si>
    <t>SHD</t>
  </si>
  <si>
    <t>SHDTR1</t>
  </si>
  <si>
    <t>SOUTHAMPTON</t>
  </si>
  <si>
    <t>SHTN03</t>
  </si>
  <si>
    <t>112.5</t>
  </si>
  <si>
    <t>SLOUGH</t>
  </si>
  <si>
    <t>SLO</t>
  </si>
  <si>
    <t>SMHN02</t>
  </si>
  <si>
    <t>SUNDERLAND</t>
  </si>
  <si>
    <t>SNDTM1</t>
  </si>
  <si>
    <t>SOLIHULL</t>
  </si>
  <si>
    <t>SOLN02</t>
  </si>
  <si>
    <t>SOUTHEND</t>
  </si>
  <si>
    <t>SOSTN1</t>
  </si>
  <si>
    <t>STOKE</t>
  </si>
  <si>
    <t>SOT</t>
  </si>
  <si>
    <t>24</t>
  </si>
  <si>
    <t>SQYN01</t>
  </si>
  <si>
    <t>250</t>
  </si>
  <si>
    <t>SQYN02</t>
  </si>
  <si>
    <t>498</t>
  </si>
  <si>
    <t>STEVENAGE</t>
  </si>
  <si>
    <t>STEDN1</t>
  </si>
  <si>
    <t>SBS480 EON</t>
  </si>
  <si>
    <t>STIRLING</t>
  </si>
  <si>
    <t>STGCD1</t>
  </si>
  <si>
    <t>SWNN03</t>
  </si>
  <si>
    <t>SHREWSBURY</t>
  </si>
  <si>
    <t>SWY</t>
  </si>
  <si>
    <t>2SLA2000</t>
  </si>
  <si>
    <t>40.5</t>
  </si>
  <si>
    <t>TELHS1</t>
  </si>
  <si>
    <t>Benning Tebechop 2700</t>
  </si>
  <si>
    <t>34</t>
  </si>
  <si>
    <t>TELHS2</t>
  </si>
  <si>
    <t>12UMTB160</t>
  </si>
  <si>
    <t>18</t>
  </si>
  <si>
    <t>TGYN04</t>
  </si>
  <si>
    <t>22.2</t>
  </si>
  <si>
    <t>P Core use only, Power</t>
  </si>
  <si>
    <t>THURSO</t>
  </si>
  <si>
    <t>THOTC1</t>
  </si>
  <si>
    <t>TAUNTON</t>
  </si>
  <si>
    <t>TNTTN1</t>
  </si>
  <si>
    <t>TRURO</t>
  </si>
  <si>
    <t>TRON01</t>
  </si>
  <si>
    <t>VAUXHALL</t>
  </si>
  <si>
    <t>VHXN02</t>
  </si>
  <si>
    <t>WADN01</t>
  </si>
  <si>
    <t>Planned Closure</t>
  </si>
  <si>
    <t>WATFORD</t>
  </si>
  <si>
    <t>WAHP06</t>
  </si>
  <si>
    <t>Power;Autonomy</t>
  </si>
  <si>
    <t>WAHP03</t>
  </si>
  <si>
    <t>WAIP06</t>
  </si>
  <si>
    <t>12V125F</t>
  </si>
  <si>
    <t>WICK</t>
  </si>
  <si>
    <t>WCKTR1</t>
  </si>
  <si>
    <t>WHITEHEAD</t>
  </si>
  <si>
    <t>WHD</t>
  </si>
  <si>
    <t>Duvine Dummy 20A</t>
  </si>
  <si>
    <t>Space; Power</t>
  </si>
  <si>
    <t>KIDLINGTON</t>
  </si>
  <si>
    <t>WHHN03</t>
  </si>
  <si>
    <t>WOKING</t>
  </si>
  <si>
    <t>WKGN01</t>
  </si>
  <si>
    <t>88</t>
  </si>
  <si>
    <t>WORKINGTON</t>
  </si>
  <si>
    <t>GIS MIGRATING - CAPPED</t>
  </si>
  <si>
    <t>WONTL1</t>
  </si>
  <si>
    <t>WARRINGTON</t>
  </si>
  <si>
    <t>WTNTK1</t>
  </si>
  <si>
    <t>94</t>
  </si>
  <si>
    <t>WINTERTON</t>
  </si>
  <si>
    <t>WTT</t>
  </si>
  <si>
    <t>37.8</t>
  </si>
  <si>
    <t>WOLVERHAMPTON</t>
  </si>
  <si>
    <t>WVHTF1</t>
  </si>
  <si>
    <t>14.8</t>
  </si>
  <si>
    <t>YORK</t>
  </si>
  <si>
    <t>YRK</t>
  </si>
  <si>
    <t>YRKTH1</t>
  </si>
  <si>
    <t>CYNTN2</t>
  </si>
  <si>
    <t>VHXINT</t>
  </si>
  <si>
    <t xml:space="preserve"> </t>
  </si>
  <si>
    <t>232</t>
  </si>
  <si>
    <t>BSHN08</t>
  </si>
  <si>
    <t>LCT EXT (1st Floor)</t>
  </si>
  <si>
    <t>10.25</t>
  </si>
  <si>
    <t>TGY</t>
  </si>
  <si>
    <t>55</t>
  </si>
  <si>
    <t>TGYN03</t>
  </si>
  <si>
    <t>64</t>
  </si>
  <si>
    <t>LDSN15</t>
  </si>
  <si>
    <t>BYR[cabin]</t>
  </si>
  <si>
    <t>AUCHTERAW</t>
  </si>
  <si>
    <t>FTATA1</t>
  </si>
  <si>
    <t>EDBCD1</t>
  </si>
  <si>
    <t>Audit</t>
  </si>
  <si>
    <t>FALKIRK</t>
  </si>
  <si>
    <t xml:space="preserve">FKKB21 </t>
  </si>
  <si>
    <t>AZTCD2</t>
  </si>
  <si>
    <t>594</t>
  </si>
  <si>
    <t>SDNN11</t>
  </si>
  <si>
    <t>Dist (new dist added to bottom of list)</t>
  </si>
  <si>
    <t>Site copy</t>
  </si>
  <si>
    <t>Spare Positions</t>
  </si>
  <si>
    <t>Comment
ORMT Ref
Project Ref
Suite &amp; Rack Ref
Initials</t>
  </si>
  <si>
    <t>Total Allocated kW
DC Dist</t>
  </si>
  <si>
    <t>Total Allocated A
DC Dist</t>
  </si>
  <si>
    <t>Allocated Load
kW
Site check</t>
  </si>
  <si>
    <t>Allocated Load
A
Site check</t>
  </si>
  <si>
    <t>Updated A</t>
  </si>
  <si>
    <t>Updated B</t>
  </si>
  <si>
    <t>6500-14 B08</t>
  </si>
  <si>
    <t>AB7 QWILT</t>
  </si>
  <si>
    <t>AB1 Waveserver</t>
  </si>
  <si>
    <t xml:space="preserve">EF05 Alcatel 7210 </t>
  </si>
  <si>
    <t>IODN02</t>
  </si>
  <si>
    <t>MN02 Op-ex</t>
  </si>
  <si>
    <t>MN02 RLS&amp;WAVESERVER</t>
  </si>
  <si>
    <t>GF06 Alcatel7210 sas x</t>
  </si>
  <si>
    <t xml:space="preserve">RS07 polatis </t>
  </si>
  <si>
    <t>LSWN02</t>
  </si>
  <si>
    <t>GB10 ESA400</t>
  </si>
  <si>
    <t>JMJL01 EXFO BV-110</t>
  </si>
  <si>
    <t>VXHINT</t>
  </si>
  <si>
    <t>Wavesever20/21G</t>
  </si>
  <si>
    <t>1S to V Op-Ex</t>
  </si>
  <si>
    <t>3K Op-Ex</t>
  </si>
  <si>
    <t>BTNW02</t>
  </si>
  <si>
    <t>IJ05 Alcatel 7210</t>
  </si>
  <si>
    <t>BMGV02</t>
  </si>
  <si>
    <t xml:space="preserve">C6 WS5 &amp; ai </t>
  </si>
  <si>
    <t>CELL02</t>
  </si>
  <si>
    <t>AB 02  XG210</t>
  </si>
  <si>
    <t>BA4 IGW,BA5 IGW</t>
  </si>
  <si>
    <t>I</t>
  </si>
  <si>
    <t>Facebook</t>
  </si>
  <si>
    <t>Util rack</t>
  </si>
  <si>
    <t>Home BB</t>
  </si>
  <si>
    <t>FG03 BT Util</t>
  </si>
  <si>
    <t>LDSCD1</t>
  </si>
  <si>
    <t>XY06 Nokia 7750SR7s</t>
  </si>
  <si>
    <t>C13 6500-32</t>
  </si>
  <si>
    <t>G15 BTOSA</t>
  </si>
  <si>
    <t>XY05 HPDL360S</t>
  </si>
  <si>
    <t>Netflix TU12</t>
  </si>
  <si>
    <t>E15 IGW, E13 IGW</t>
  </si>
  <si>
    <t xml:space="preserve">K02,XG210 </t>
  </si>
  <si>
    <t>DE3 UTILITY RACK</t>
  </si>
  <si>
    <t>CSL</t>
  </si>
  <si>
    <t>Ciena 6500 14 D09</t>
  </si>
  <si>
    <t>D5 Ciena 6500</t>
  </si>
  <si>
    <t xml:space="preserve">GF04 Ciena 6500 </t>
  </si>
  <si>
    <t>CC04 to 07 Op-ex</t>
  </si>
  <si>
    <t>CH2 7750 SR7s</t>
  </si>
  <si>
    <t>CA2 AKAMAI</t>
  </si>
  <si>
    <t>CCCD2 Wavesever</t>
  </si>
  <si>
    <t>BF07 PX</t>
  </si>
  <si>
    <t>BF03 Op Ex</t>
  </si>
  <si>
    <t>BF04 Op Ex</t>
  </si>
  <si>
    <t>BF05 Op Ex</t>
  </si>
  <si>
    <t>BDBE08 Waveserver</t>
  </si>
  <si>
    <t>AGAH03</t>
  </si>
  <si>
    <t>Ciena 6500-14</t>
  </si>
  <si>
    <t>A04 6500-14</t>
  </si>
  <si>
    <t>Ciena 6500 7Slot A04</t>
  </si>
  <si>
    <t>BA6 QWILT</t>
  </si>
  <si>
    <t>BA7 Akami</t>
  </si>
  <si>
    <t>BB09 Nokia RR 7 Cisco RR</t>
  </si>
  <si>
    <t xml:space="preserve">CD30 Ciena 6500 </t>
  </si>
  <si>
    <t>Alcatel 7210 CD28</t>
  </si>
  <si>
    <t>GH01 Alcatel 7210</t>
  </si>
  <si>
    <t>RQ06 CIENA 6500-14SLOT</t>
  </si>
  <si>
    <t>Alcatel 7210 DE07</t>
  </si>
  <si>
    <t>TU08 Alcatel 7210</t>
  </si>
  <si>
    <t>BTLCD2</t>
  </si>
  <si>
    <t>AC11 QWILT</t>
  </si>
  <si>
    <t>B13 ESA400</t>
  </si>
  <si>
    <t>BDEN07</t>
  </si>
  <si>
    <t>A 1 to 7 Amitie</t>
  </si>
  <si>
    <t>S&amp;T 1 to 6 Amitie</t>
  </si>
  <si>
    <t>CKKN03</t>
  </si>
  <si>
    <t>EXRN03</t>
  </si>
  <si>
    <t>G&amp;H 1 to 6 Amitie</t>
  </si>
  <si>
    <t>J&amp;K 1 to 6 Amitie</t>
  </si>
  <si>
    <t>W&amp;X 1 to 6 Amitie</t>
  </si>
  <si>
    <t xml:space="preserve"> UV07 Ciena 6500 R8</t>
  </si>
  <si>
    <t>PCOTN2</t>
  </si>
  <si>
    <t>PCOTN3</t>
  </si>
  <si>
    <t>PCOTN4</t>
  </si>
  <si>
    <t>CD03 Alcatel 7210</t>
  </si>
  <si>
    <t xml:space="preserve">CD2 Nokia 7750 SR12e ESA </t>
  </si>
  <si>
    <t>YZ15 Home BB</t>
  </si>
  <si>
    <t>QR03 to 09 Amitie</t>
  </si>
  <si>
    <t>BE/BF 15 Waveserver 5</t>
  </si>
  <si>
    <t>CC/CD 07 HPE DL 380</t>
  </si>
  <si>
    <t>VSS DC/DB&amp;DF1,2,4</t>
  </si>
  <si>
    <t>EF13 RA</t>
  </si>
  <si>
    <t>E11 Ciena 6500 R8</t>
  </si>
  <si>
    <t>RDGCD1</t>
  </si>
  <si>
    <t>A09 QWILT</t>
  </si>
  <si>
    <t>Nokia SEGW</t>
  </si>
  <si>
    <t>B13 Nokia SEGGW ESA</t>
  </si>
  <si>
    <t>XY 05 BT EAD</t>
  </si>
  <si>
    <t>AB7 W5</t>
  </si>
  <si>
    <t>T06 W5</t>
  </si>
  <si>
    <t>M5a IGW, M5 IGW</t>
  </si>
  <si>
    <t>Dual DC Power System Capacity and Autonomy Checker</t>
  </si>
  <si>
    <t xml:space="preserve">Site Select : </t>
  </si>
  <si>
    <t>Select which site with dual systems you need to check</t>
  </si>
  <si>
    <t xml:space="preserve">Site Load : </t>
  </si>
  <si>
    <t>Site total (A+B loads)</t>
  </si>
  <si>
    <t>Auto calculated</t>
  </si>
  <si>
    <t xml:space="preserve">Allocated load : </t>
  </si>
  <si>
    <t>Allocated load from Crown (A+B system)</t>
  </si>
  <si>
    <t>as above</t>
  </si>
  <si>
    <t xml:space="preserve">Future Load: </t>
  </si>
  <si>
    <t>Enter power requirements in Amps for future required (leave blank if not required)</t>
  </si>
  <si>
    <t>Power System A</t>
  </si>
  <si>
    <t>Power System B</t>
  </si>
  <si>
    <t>System names :</t>
  </si>
  <si>
    <t>Load reading :</t>
  </si>
  <si>
    <t>Allocated load :</t>
  </si>
  <si>
    <t>Allocated load in Crown</t>
  </si>
  <si>
    <t>Rect Type :</t>
  </si>
  <si>
    <t>Qty of Rect Fitted :</t>
  </si>
  <si>
    <t>Cells will highlight red if different between systems</t>
  </si>
  <si>
    <t>Existing Load in Amps :</t>
  </si>
  <si>
    <t>New System Load Amps (Inc Future &amp; New Loads) :</t>
  </si>
  <si>
    <t>System Load :</t>
  </si>
  <si>
    <t>Battery Strings Fitted :</t>
  </si>
  <si>
    <t>Enter number of battery strings fitted to the system</t>
  </si>
  <si>
    <t>Battery Type :</t>
  </si>
  <si>
    <t>Select battery type from drop down list</t>
  </si>
  <si>
    <t xml:space="preserve">Battery Recharge Required : </t>
  </si>
  <si>
    <r>
      <t>Auto calculated (</t>
    </r>
    <r>
      <rPr>
        <b/>
        <sz val="10"/>
        <color rgb="FFFF0000"/>
        <rFont val="Arial"/>
        <family val="2"/>
      </rPr>
      <t>if cell is RED additional rectifier recharge is required</t>
    </r>
    <r>
      <rPr>
        <sz val="10"/>
        <color rgb="FF000000"/>
        <rFont val="Arial"/>
        <family val="2"/>
      </rPr>
      <t>)</t>
    </r>
  </si>
  <si>
    <t>Required Load (Amps) :</t>
  </si>
  <si>
    <t>Available Rectifier Load Capacity</t>
  </si>
  <si>
    <t>Additional Rect Required</t>
  </si>
  <si>
    <t>Amps :</t>
  </si>
  <si>
    <t>kW :</t>
  </si>
  <si>
    <t>A System Capacity Remaining</t>
  </si>
  <si>
    <t>Combined System Capacity Remaining</t>
  </si>
  <si>
    <t>B System Capacity Remaining</t>
  </si>
  <si>
    <t>Percentage :</t>
  </si>
  <si>
    <t>90% Capacity limit exceeded if cells are red, additional build required</t>
  </si>
  <si>
    <t>Allowing for 10% for aging (Falcon) - Normal Running</t>
  </si>
  <si>
    <t>Time (Hours) :</t>
  </si>
  <si>
    <t>1 hr</t>
  </si>
  <si>
    <t>2 hrs</t>
  </si>
  <si>
    <t>3 hrs</t>
  </si>
  <si>
    <t>4 hrs</t>
  </si>
  <si>
    <t xml:space="preserve"> System A Amps :</t>
  </si>
  <si>
    <t>System A kW :</t>
  </si>
  <si>
    <t xml:space="preserve"> System B Amps :</t>
  </si>
  <si>
    <t>System B kW :</t>
  </si>
  <si>
    <r>
      <t>Allowing for 10% for aging (Falcon) -</t>
    </r>
    <r>
      <rPr>
        <b/>
        <sz val="12"/>
        <rFont val="Arial"/>
        <family val="2"/>
      </rPr>
      <t xml:space="preserve"> Fail Over Only Minimum 2 Hours Autonomy</t>
    </r>
  </si>
  <si>
    <t>System A Amps :</t>
  </si>
  <si>
    <t>System B Amps :</t>
  </si>
  <si>
    <t>Single DC Power System Capacity and Autonomy Checker</t>
  </si>
  <si>
    <t>System :</t>
  </si>
  <si>
    <t>Select rectifier module type from drop down list</t>
  </si>
  <si>
    <t>Enter number of rectifier module fitted to the system</t>
  </si>
  <si>
    <t>Existing Load (Amps) :</t>
  </si>
  <si>
    <t>Enter desired system load, this can be existing load or existing load plus any new requirement</t>
  </si>
  <si>
    <t>Allocated load (Amps) :</t>
  </si>
  <si>
    <t>Enter power requirements for new kit required (leave blank if not required)</t>
  </si>
  <si>
    <t>Future Kit (Amps):</t>
  </si>
  <si>
    <t>Enter power requirements for future required (leave blank if not required)</t>
  </si>
  <si>
    <t>System Load Amps :</t>
  </si>
  <si>
    <t>System Load (kW) :</t>
  </si>
  <si>
    <t>Required Load inc Full Battery Recharge (Amps) :</t>
  </si>
  <si>
    <t>Available Rectifier Load Capacity (inc full batt recharge)</t>
  </si>
  <si>
    <t>Available Rectifier Load Capacity @ 80% of N</t>
  </si>
  <si>
    <t>Additional Rect Required 
@ 80% of N</t>
  </si>
  <si>
    <t>Capacity Remaining</t>
  </si>
  <si>
    <t>Capacity Remaining @ 80% of N</t>
  </si>
  <si>
    <t>90% Capacity limit exceeded if cell is red, additional build required</t>
  </si>
  <si>
    <t>Allowing for 10% for aging</t>
  </si>
  <si>
    <t>Allowing 20% for aging</t>
  </si>
  <si>
    <t>Allocated</t>
  </si>
  <si>
    <t>Updated</t>
  </si>
  <si>
    <t>Issue</t>
  </si>
  <si>
    <t>Date raised</t>
  </si>
  <si>
    <t>Resolution</t>
  </si>
  <si>
    <t>Sites with dual systems</t>
  </si>
  <si>
    <t>System A</t>
  </si>
  <si>
    <t>System B</t>
  </si>
  <si>
    <t>Single systems</t>
  </si>
  <si>
    <t>CTTN01</t>
  </si>
  <si>
    <t>EXRN03-DCSYS01a</t>
  </si>
  <si>
    <t>EXRN03-DCSYS01b</t>
  </si>
  <si>
    <t>PCOTN1_Flag</t>
  </si>
  <si>
    <t>BRN;DC SYS01</t>
  </si>
  <si>
    <t>PCOTN1_Gemini</t>
  </si>
  <si>
    <t>SQYN02 - SYS8</t>
  </si>
  <si>
    <t>SQYN02;DC SYS08A</t>
  </si>
  <si>
    <t>SQYN02;DC SYS08B</t>
  </si>
  <si>
    <t>SQYN02 - SYS9</t>
  </si>
  <si>
    <t>MCRCD2;DC SYS03 [Rect5] (Decommissioned)</t>
  </si>
  <si>
    <t>SHTN03;DC SYS02</t>
  </si>
  <si>
    <t>Rectifier Model</t>
  </si>
  <si>
    <t>Output (Amps)</t>
  </si>
  <si>
    <t>80% N</t>
  </si>
  <si>
    <t>Advance TRE 1500</t>
  </si>
  <si>
    <t>Advance TRE 2100</t>
  </si>
  <si>
    <t>Eaton APR48-3G</t>
  </si>
  <si>
    <t>Eaton R2948</t>
  </si>
  <si>
    <t>Eltek Flatpack 1500</t>
  </si>
  <si>
    <t>Eltek Flatpack2 - 1800</t>
  </si>
  <si>
    <t>Power One PMP 13.48</t>
  </si>
  <si>
    <t>Power One PMP 16.48</t>
  </si>
  <si>
    <t>Switchtec E1333</t>
  </si>
  <si>
    <t>Switchtec E2733</t>
  </si>
  <si>
    <t>Benning Tebechop 15000 48-225</t>
  </si>
  <si>
    <t>Nortel Helios 100</t>
  </si>
  <si>
    <t xml:space="preserve">Constant Power </t>
  </si>
  <si>
    <t xml:space="preserve">Watts/Cell to 1.8VPC </t>
  </si>
  <si>
    <t>Amps / String (allow 10% aging)</t>
  </si>
  <si>
    <t>kW / String (allow 10% aging)</t>
  </si>
  <si>
    <t>Battery Type</t>
  </si>
  <si>
    <t>1 hr2</t>
  </si>
  <si>
    <t>2 hrs3</t>
  </si>
  <si>
    <t>3 hrs4</t>
  </si>
  <si>
    <t>4 hrs5</t>
  </si>
  <si>
    <t>1 hr6</t>
  </si>
  <si>
    <t>2 hrs7</t>
  </si>
  <si>
    <t>3 hrs8</t>
  </si>
  <si>
    <t>4 hrs9</t>
  </si>
  <si>
    <t>Ah Rating</t>
  </si>
  <si>
    <t>Recharge</t>
  </si>
  <si>
    <t>Temp</t>
  </si>
  <si>
    <t>2DDm50-09</t>
  </si>
  <si>
    <t>DDm50-17</t>
  </si>
  <si>
    <t>DDm100-21</t>
  </si>
  <si>
    <t>12V101F</t>
  </si>
  <si>
    <t>2V500/6</t>
  </si>
  <si>
    <t>SBS680</t>
  </si>
  <si>
    <t>SBS480</t>
  </si>
  <si>
    <t>SBS XL 150F-FT</t>
  </si>
  <si>
    <t>SBS XL 170F-FT</t>
  </si>
  <si>
    <t>SBS EON 2700</t>
  </si>
  <si>
    <t>6V165/6</t>
  </si>
  <si>
    <t>12UTMB160</t>
  </si>
  <si>
    <t>2SLA800</t>
  </si>
  <si>
    <t>2CP1000</t>
  </si>
  <si>
    <t>2CP1600</t>
  </si>
  <si>
    <t>2CP1200</t>
  </si>
  <si>
    <t>VH57</t>
  </si>
  <si>
    <t>EN160-6</t>
  </si>
  <si>
    <t>EN320-2</t>
  </si>
  <si>
    <t>Amps / String (allow 20% aging)</t>
  </si>
  <si>
    <t>kW / String (allow 20% aging)</t>
  </si>
  <si>
    <t>SYS A</t>
  </si>
  <si>
    <t>SYS B</t>
  </si>
  <si>
    <t>SYS A&amp;B</t>
  </si>
  <si>
    <t>AHU</t>
  </si>
  <si>
    <t>Number of</t>
  </si>
  <si>
    <t>Room Total</t>
  </si>
  <si>
    <t>Total</t>
  </si>
  <si>
    <t>Agreed 75%</t>
  </si>
  <si>
    <t>TGYN02</t>
  </si>
  <si>
    <t>CYNTN2 EXT</t>
  </si>
  <si>
    <t>LCT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</si>
</sst>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_ ;[Red]\-#,##0.0\ "/>
    <numFmt numFmtId="165" formatCode="0.0"/>
    <numFmt numFmtId="166" formatCode="#,##0.0"/>
    <numFmt numFmtId="167" formatCode="m\/d\/yyyy"/>
    <numFmt numFmtId="168" formatCode="0\ \A"/>
    <numFmt numFmtId="169" formatCode="0.0\ \k\W"/>
    <numFmt numFmtId="170" formatCode="0\ \k\W"/>
    <numFmt numFmtId="171" formatCode="0.0\ \A"/>
    <numFmt numFmtId="172" formatCode="0.0%"/>
  </numFmts>
  <fonts count="53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9"/>
      <color rgb="FFFF0000"/>
      <name val="Arial"/>
      <family val="2"/>
    </font>
    <font>
      <b/>
      <sz val="9"/>
      <color theme="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rgb="FFFFC000"/>
      <name val="Arial"/>
      <family val="2"/>
    </font>
    <font>
      <b/>
      <sz val="11"/>
      <color rgb="FF92D050"/>
      <name val="Arial"/>
      <family val="2"/>
    </font>
    <font>
      <sz val="9"/>
      <color rgb="FF000000"/>
      <name val="Arial"/>
      <family val="2"/>
    </font>
    <font>
      <b/>
      <sz val="9"/>
      <color rgb="FF333333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9"/>
      <color rgb="FF00B0F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231F20"/>
      <name val="Arial"/>
      <family val="2"/>
    </font>
    <font>
      <sz val="14"/>
      <color rgb="FF000000"/>
      <name val="Arial"/>
      <family val="2"/>
    </font>
    <font>
      <b/>
      <i/>
      <sz val="10"/>
      <color rgb="FF00B0F0"/>
      <name val="Arial"/>
      <family val="2"/>
    </font>
    <font>
      <b/>
      <sz val="8"/>
      <color rgb="FFFF0000"/>
      <name val="Arial"/>
      <family val="2"/>
    </font>
    <font>
      <sz val="16"/>
      <color rgb="FF000000"/>
      <name val="Arial"/>
      <family val="2"/>
    </font>
    <font>
      <b/>
      <sz val="10"/>
      <color theme="1"/>
      <name val="Arial"/>
      <family val="2"/>
    </font>
    <font>
      <b/>
      <sz val="9"/>
      <color rgb="FFFFFFFF"/>
      <name val="Arial"/>
      <family val="2"/>
    </font>
    <font>
      <sz val="9"/>
      <color rgb="FF0D0D0D"/>
      <name val="Arial"/>
      <family val="2"/>
    </font>
    <font>
      <sz val="11"/>
      <color rgb="FF000000"/>
      <name val="Arial"/>
      <family val="2"/>
    </font>
    <font>
      <sz val="10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sz val="9"/>
      <color theme="2" tint="-0.89999084444715716"/>
      <name val="Arial"/>
      <family val="2"/>
    </font>
    <font>
      <sz val="10"/>
      <color theme="2" tint="-0.89999084444715716"/>
      <name val="Arial"/>
      <family val="2"/>
    </font>
    <font>
      <sz val="11"/>
      <color rgb="FF444444"/>
      <name val="Aptos Narrow"/>
      <family val="2"/>
    </font>
    <font>
      <vertAlign val="subscript"/>
      <sz val="11"/>
      <color rgb="FF000000"/>
      <name val="Vodafone Rg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5" tint="-0.249977111117893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rgb="FFFFFFFF"/>
      </patternFill>
    </fill>
    <fill>
      <patternFill patternType="solid">
        <fgColor theme="7" tint="-0.249977111117893"/>
        <bgColor rgb="FFFFFFFF"/>
      </patternFill>
    </fill>
    <fill>
      <patternFill patternType="solid">
        <fgColor theme="7" tint="-0.499984740745262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745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7FA86"/>
        <bgColor rgb="FF000000"/>
      </patternFill>
    </fill>
  </fills>
  <borders count="30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5">
    <xf numFmtId="0" fontId="0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19" fillId="0" borderId="0"/>
  </cellStyleXfs>
  <cellXfs count="397">
    <xf numFmtId="0" fontId="0" fillId="0" borderId="0" xfId="0"/>
    <xf numFmtId="49" fontId="1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49" fontId="3" fillId="10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6" fontId="0" fillId="6" borderId="2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1" fillId="2" borderId="3" xfId="0" applyNumberFormat="1" applyFont="1" applyFill="1" applyBorder="1" applyAlignment="1">
      <alignment horizontal="right"/>
    </xf>
    <xf numFmtId="165" fontId="2" fillId="6" borderId="2" xfId="0" applyNumberFormat="1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49" fontId="5" fillId="15" borderId="2" xfId="0" applyNumberFormat="1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/>
    </xf>
    <xf numFmtId="49" fontId="5" fillId="0" borderId="2" xfId="0" applyNumberFormat="1" applyFont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left"/>
    </xf>
    <xf numFmtId="49" fontId="5" fillId="17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6" fillId="5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9" fillId="0" borderId="0" xfId="0" applyNumberFormat="1" applyFont="1" applyAlignment="1">
      <alignment horizontal="left" vertical="center"/>
    </xf>
    <xf numFmtId="0" fontId="9" fillId="11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3" fillId="18" borderId="2" xfId="0" applyNumberFormat="1" applyFont="1" applyFill="1" applyBorder="1" applyAlignment="1">
      <alignment horizontal="center" vertical="center" wrapText="1"/>
    </xf>
    <xf numFmtId="0" fontId="0" fillId="19" borderId="0" xfId="0" applyFill="1" applyAlignment="1">
      <alignment horizontal="center" vertical="center"/>
    </xf>
    <xf numFmtId="0" fontId="8" fillId="0" borderId="0" xfId="0" applyFont="1"/>
    <xf numFmtId="0" fontId="9" fillId="0" borderId="0" xfId="0" applyFont="1"/>
    <xf numFmtId="1" fontId="0" fillId="0" borderId="0" xfId="0" applyNumberFormat="1"/>
    <xf numFmtId="166" fontId="0" fillId="6" borderId="3" xfId="0" applyNumberForma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0" fontId="0" fillId="20" borderId="2" xfId="0" applyFill="1" applyBorder="1"/>
    <xf numFmtId="0" fontId="0" fillId="20" borderId="2" xfId="0" applyFill="1" applyBorder="1" applyAlignment="1">
      <alignment wrapText="1"/>
    </xf>
    <xf numFmtId="0" fontId="0" fillId="0" borderId="2" xfId="0" applyBorder="1"/>
    <xf numFmtId="0" fontId="9" fillId="20" borderId="2" xfId="0" applyFont="1" applyFill="1" applyBorder="1"/>
    <xf numFmtId="1" fontId="0" fillId="0" borderId="2" xfId="0" applyNumberFormat="1" applyBorder="1"/>
    <xf numFmtId="14" fontId="0" fillId="0" borderId="2" xfId="0" applyNumberFormat="1" applyBorder="1"/>
    <xf numFmtId="0" fontId="9" fillId="20" borderId="2" xfId="0" applyFont="1" applyFill="1" applyBorder="1" applyAlignment="1">
      <alignment wrapText="1"/>
    </xf>
    <xf numFmtId="0" fontId="0" fillId="21" borderId="0" xfId="0" applyFill="1"/>
    <xf numFmtId="14" fontId="0" fillId="0" borderId="0" xfId="0" applyNumberFormat="1"/>
    <xf numFmtId="49" fontId="3" fillId="9" borderId="6" xfId="0" applyNumberFormat="1" applyFont="1" applyFill="1" applyBorder="1" applyAlignment="1">
      <alignment horizontal="center" vertical="center" wrapText="1"/>
    </xf>
    <xf numFmtId="0" fontId="0" fillId="22" borderId="6" xfId="0" applyFill="1" applyBorder="1"/>
    <xf numFmtId="0" fontId="0" fillId="19" borderId="2" xfId="0" applyFill="1" applyBorder="1"/>
    <xf numFmtId="1" fontId="0" fillId="19" borderId="2" xfId="0" applyNumberFormat="1" applyFill="1" applyBorder="1"/>
    <xf numFmtId="1" fontId="0" fillId="8" borderId="5" xfId="0" applyNumberFormat="1" applyFill="1" applyBorder="1"/>
    <xf numFmtId="0" fontId="0" fillId="11" borderId="0" xfId="0" applyFill="1" applyAlignment="1">
      <alignment horizontal="left" vertical="center"/>
    </xf>
    <xf numFmtId="0" fontId="0" fillId="23" borderId="0" xfId="0" applyFill="1"/>
    <xf numFmtId="0" fontId="0" fillId="14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165" fontId="0" fillId="0" borderId="0" xfId="0" applyNumberFormat="1"/>
    <xf numFmtId="165" fontId="0" fillId="22" borderId="6" xfId="0" applyNumberFormat="1" applyFill="1" applyBorder="1"/>
    <xf numFmtId="49" fontId="24" fillId="17" borderId="1" xfId="0" applyNumberFormat="1" applyFont="1" applyFill="1" applyBorder="1" applyAlignment="1">
      <alignment horizontal="left"/>
    </xf>
    <xf numFmtId="0" fontId="0" fillId="21" borderId="2" xfId="0" applyFill="1" applyBorder="1" applyProtection="1">
      <protection locked="0"/>
    </xf>
    <xf numFmtId="0" fontId="1" fillId="9" borderId="2" xfId="0" applyFont="1" applyFill="1" applyBorder="1" applyAlignment="1" applyProtection="1">
      <alignment horizontal="center"/>
      <protection locked="0"/>
    </xf>
    <xf numFmtId="0" fontId="1" fillId="7" borderId="2" xfId="0" applyFont="1" applyFill="1" applyBorder="1" applyAlignment="1" applyProtection="1">
      <alignment horizontal="center"/>
      <protection locked="0"/>
    </xf>
    <xf numFmtId="0" fontId="4" fillId="9" borderId="2" xfId="0" applyFont="1" applyFill="1" applyBorder="1" applyAlignment="1" applyProtection="1">
      <alignment horizontal="center"/>
      <protection locked="0"/>
    </xf>
    <xf numFmtId="0" fontId="4" fillId="7" borderId="2" xfId="0" applyFont="1" applyFill="1" applyBorder="1" applyAlignment="1" applyProtection="1">
      <alignment horizontal="center"/>
      <protection locked="0"/>
    </xf>
    <xf numFmtId="0" fontId="15" fillId="9" borderId="2" xfId="0" applyFont="1" applyFill="1" applyBorder="1" applyAlignment="1" applyProtection="1">
      <alignment horizontal="center"/>
      <protection locked="0"/>
    </xf>
    <xf numFmtId="0" fontId="15" fillId="7" borderId="2" xfId="0" applyFont="1" applyFill="1" applyBorder="1" applyAlignment="1" applyProtection="1">
      <alignment horizontal="center"/>
      <protection locked="0"/>
    </xf>
    <xf numFmtId="0" fontId="23" fillId="9" borderId="2" xfId="0" applyFont="1" applyFill="1" applyBorder="1" applyAlignment="1" applyProtection="1">
      <alignment horizontal="center"/>
      <protection locked="0"/>
    </xf>
    <xf numFmtId="0" fontId="23" fillId="7" borderId="2" xfId="0" applyFont="1" applyFill="1" applyBorder="1" applyAlignment="1" applyProtection="1">
      <alignment horizontal="center"/>
      <protection locked="0"/>
    </xf>
    <xf numFmtId="0" fontId="18" fillId="9" borderId="2" xfId="0" applyFont="1" applyFill="1" applyBorder="1" applyAlignment="1" applyProtection="1">
      <alignment horizontal="center"/>
      <protection locked="0"/>
    </xf>
    <xf numFmtId="0" fontId="18" fillId="7" borderId="2" xfId="0" applyFont="1" applyFill="1" applyBorder="1" applyAlignment="1" applyProtection="1">
      <alignment horizontal="center"/>
      <protection locked="0"/>
    </xf>
    <xf numFmtId="0" fontId="1" fillId="9" borderId="3" xfId="0" applyFont="1" applyFill="1" applyBorder="1" applyAlignment="1" applyProtection="1">
      <alignment horizontal="center"/>
      <protection locked="0"/>
    </xf>
    <xf numFmtId="0" fontId="0" fillId="22" borderId="2" xfId="0" applyFill="1" applyBorder="1" applyProtection="1">
      <protection locked="0"/>
    </xf>
    <xf numFmtId="0" fontId="0" fillId="22" borderId="6" xfId="0" applyFill="1" applyBorder="1" applyProtection="1">
      <protection locked="0"/>
    </xf>
    <xf numFmtId="165" fontId="0" fillId="6" borderId="3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24" fillId="17" borderId="1" xfId="1" applyNumberFormat="1" applyFont="1" applyFill="1" applyBorder="1" applyAlignment="1">
      <alignment horizontal="left"/>
    </xf>
    <xf numFmtId="0" fontId="6" fillId="22" borderId="6" xfId="0" applyFont="1" applyFill="1" applyBorder="1" applyProtection="1">
      <protection locked="0"/>
    </xf>
    <xf numFmtId="0" fontId="6" fillId="21" borderId="2" xfId="0" applyFont="1" applyFill="1" applyBorder="1" applyProtection="1">
      <protection locked="0"/>
    </xf>
    <xf numFmtId="0" fontId="6" fillId="22" borderId="2" xfId="0" applyFont="1" applyFill="1" applyBorder="1" applyProtection="1">
      <protection locked="0"/>
    </xf>
    <xf numFmtId="0" fontId="1" fillId="2" borderId="1" xfId="0" applyFont="1" applyFill="1" applyBorder="1" applyAlignment="1">
      <alignment horizontal="right"/>
    </xf>
    <xf numFmtId="167" fontId="1" fillId="2" borderId="1" xfId="0" applyNumberFormat="1" applyFont="1" applyFill="1" applyBorder="1" applyAlignment="1">
      <alignment horizontal="left"/>
    </xf>
    <xf numFmtId="0" fontId="25" fillId="9" borderId="2" xfId="0" applyFont="1" applyFill="1" applyBorder="1" applyAlignment="1" applyProtection="1">
      <alignment horizontal="center"/>
      <protection locked="0"/>
    </xf>
    <xf numFmtId="0" fontId="9" fillId="22" borderId="2" xfId="0" applyFont="1" applyFill="1" applyBorder="1" applyProtection="1">
      <protection locked="0"/>
    </xf>
    <xf numFmtId="49" fontId="1" fillId="3" borderId="0" xfId="0" applyNumberFormat="1" applyFont="1" applyFill="1" applyAlignment="1">
      <alignment horizontal="center" vertical="center" wrapText="1"/>
    </xf>
    <xf numFmtId="0" fontId="0" fillId="20" borderId="4" xfId="0" applyFill="1" applyBorder="1"/>
    <xf numFmtId="0" fontId="0" fillId="6" borderId="2" xfId="0" applyFill="1" applyBorder="1"/>
    <xf numFmtId="0" fontId="0" fillId="28" borderId="0" xfId="0" applyFill="1"/>
    <xf numFmtId="14" fontId="8" fillId="0" borderId="0" xfId="0" applyNumberFormat="1" applyFont="1" applyAlignment="1">
      <alignment horizontal="center" vertical="center"/>
    </xf>
    <xf numFmtId="0" fontId="4" fillId="22" borderId="2" xfId="0" applyFont="1" applyFill="1" applyBorder="1" applyProtection="1">
      <protection locked="0"/>
    </xf>
    <xf numFmtId="0" fontId="4" fillId="22" borderId="6" xfId="0" applyFont="1" applyFill="1" applyBorder="1" applyProtection="1">
      <protection locked="0"/>
    </xf>
    <xf numFmtId="0" fontId="4" fillId="21" borderId="2" xfId="0" applyFont="1" applyFill="1" applyBorder="1" applyProtection="1">
      <protection locked="0"/>
    </xf>
    <xf numFmtId="0" fontId="4" fillId="22" borderId="2" xfId="0" applyFont="1" applyFill="1" applyBorder="1" applyAlignment="1" applyProtection="1">
      <alignment horizontal="center" vertical="center"/>
      <protection locked="0"/>
    </xf>
    <xf numFmtId="0" fontId="4" fillId="21" borderId="2" xfId="0" applyFont="1" applyFill="1" applyBorder="1" applyAlignment="1" applyProtection="1">
      <alignment horizontal="center" vertical="center"/>
      <protection locked="0"/>
    </xf>
    <xf numFmtId="0" fontId="6" fillId="21" borderId="2" xfId="0" applyFont="1" applyFill="1" applyBorder="1" applyAlignment="1" applyProtection="1">
      <alignment horizontal="center"/>
      <protection locked="0"/>
    </xf>
    <xf numFmtId="0" fontId="9" fillId="0" borderId="0" xfId="1" applyAlignment="1" applyProtection="1">
      <alignment vertical="center"/>
      <protection locked="0"/>
    </xf>
    <xf numFmtId="0" fontId="9" fillId="0" borderId="10" xfId="1" applyBorder="1" applyAlignment="1">
      <alignment vertical="center"/>
    </xf>
    <xf numFmtId="0" fontId="9" fillId="0" borderId="11" xfId="1" applyBorder="1" applyAlignment="1">
      <alignment vertical="center"/>
    </xf>
    <xf numFmtId="0" fontId="9" fillId="0" borderId="12" xfId="1" applyBorder="1" applyAlignment="1" applyProtection="1">
      <alignment vertical="center"/>
      <protection locked="0"/>
    </xf>
    <xf numFmtId="0" fontId="9" fillId="0" borderId="13" xfId="1" applyBorder="1" applyAlignment="1">
      <alignment vertical="center"/>
    </xf>
    <xf numFmtId="0" fontId="9" fillId="0" borderId="17" xfId="1" applyBorder="1" applyAlignment="1" applyProtection="1">
      <alignment vertical="center"/>
      <protection locked="0"/>
    </xf>
    <xf numFmtId="0" fontId="28" fillId="0" borderId="0" xfId="1" applyFont="1" applyAlignment="1">
      <alignment horizontal="center" vertical="center"/>
    </xf>
    <xf numFmtId="0" fontId="30" fillId="21" borderId="2" xfId="1" applyFont="1" applyFill="1" applyBorder="1" applyAlignment="1" applyProtection="1">
      <alignment horizontal="center" vertical="center"/>
      <protection locked="0"/>
    </xf>
    <xf numFmtId="0" fontId="6" fillId="0" borderId="0" xfId="1" applyFont="1" applyAlignment="1" applyProtection="1">
      <alignment vertical="center"/>
      <protection locked="0"/>
    </xf>
    <xf numFmtId="0" fontId="30" fillId="0" borderId="0" xfId="1" applyFont="1" applyAlignment="1" applyProtection="1">
      <alignment horizontal="right" vertical="center"/>
      <protection locked="0"/>
    </xf>
    <xf numFmtId="168" fontId="30" fillId="0" borderId="0" xfId="1" applyNumberFormat="1" applyFont="1" applyAlignment="1">
      <alignment horizontal="center" vertical="center"/>
    </xf>
    <xf numFmtId="0" fontId="9" fillId="0" borderId="0" xfId="1" applyAlignment="1">
      <alignment horizontal="left" vertical="center"/>
    </xf>
    <xf numFmtId="0" fontId="33" fillId="20" borderId="2" xfId="1" applyFont="1" applyFill="1" applyBorder="1" applyAlignment="1" applyProtection="1">
      <alignment horizontal="center" vertical="center"/>
      <protection locked="0"/>
    </xf>
    <xf numFmtId="0" fontId="19" fillId="0" borderId="17" xfId="1" applyFont="1" applyBorder="1" applyAlignment="1" applyProtection="1">
      <alignment vertical="center"/>
      <protection locked="0"/>
    </xf>
    <xf numFmtId="9" fontId="35" fillId="0" borderId="2" xfId="2" applyFont="1" applyFill="1" applyBorder="1" applyAlignment="1" applyProtection="1">
      <alignment horizontal="center" vertical="center"/>
    </xf>
    <xf numFmtId="0" fontId="9" fillId="0" borderId="13" xfId="1" applyBorder="1" applyAlignment="1" applyProtection="1">
      <alignment vertical="center"/>
      <protection locked="0"/>
    </xf>
    <xf numFmtId="0" fontId="9" fillId="0" borderId="20" xfId="1" applyBorder="1" applyAlignment="1" applyProtection="1">
      <alignment vertical="center"/>
      <protection locked="0"/>
    </xf>
    <xf numFmtId="0" fontId="9" fillId="0" borderId="21" xfId="1" applyBorder="1" applyAlignment="1" applyProtection="1">
      <alignment vertical="center"/>
      <protection locked="0"/>
    </xf>
    <xf numFmtId="0" fontId="9" fillId="0" borderId="22" xfId="1" applyBorder="1" applyAlignment="1" applyProtection="1">
      <alignment vertical="center"/>
      <protection locked="0"/>
    </xf>
    <xf numFmtId="1" fontId="0" fillId="8" borderId="2" xfId="0" applyNumberFormat="1" applyFill="1" applyBorder="1" applyAlignment="1">
      <alignment horizontal="center" vertical="center"/>
    </xf>
    <xf numFmtId="0" fontId="26" fillId="27" borderId="23" xfId="3" applyFont="1" applyFill="1" applyBorder="1"/>
    <xf numFmtId="0" fontId="26" fillId="27" borderId="24" xfId="3" applyFont="1" applyFill="1" applyBorder="1"/>
    <xf numFmtId="0" fontId="26" fillId="27" borderId="3" xfId="3" applyFont="1" applyFill="1" applyBorder="1"/>
    <xf numFmtId="0" fontId="9" fillId="0" borderId="0" xfId="3"/>
    <xf numFmtId="0" fontId="9" fillId="0" borderId="6" xfId="3" applyBorder="1"/>
    <xf numFmtId="0" fontId="9" fillId="0" borderId="2" xfId="3" applyBorder="1"/>
    <xf numFmtId="0" fontId="9" fillId="0" borderId="25" xfId="3" applyBorder="1"/>
    <xf numFmtId="0" fontId="36" fillId="0" borderId="0" xfId="3" applyFont="1" applyAlignment="1">
      <alignment horizontal="center"/>
    </xf>
    <xf numFmtId="0" fontId="36" fillId="0" borderId="0" xfId="3" applyFont="1"/>
    <xf numFmtId="0" fontId="30" fillId="31" borderId="0" xfId="3" applyFont="1" applyFill="1" applyAlignment="1">
      <alignment horizontal="left"/>
    </xf>
    <xf numFmtId="0" fontId="30" fillId="11" borderId="0" xfId="3" applyFont="1" applyFill="1" applyAlignment="1">
      <alignment horizontal="center"/>
    </xf>
    <xf numFmtId="0" fontId="33" fillId="8" borderId="23" xfId="3" applyFont="1" applyFill="1" applyBorder="1" applyAlignment="1">
      <alignment horizontal="left"/>
    </xf>
    <xf numFmtId="0" fontId="33" fillId="8" borderId="3" xfId="3" applyFont="1" applyFill="1" applyBorder="1" applyAlignment="1">
      <alignment horizontal="center" vertical="center"/>
    </xf>
    <xf numFmtId="0" fontId="33" fillId="30" borderId="3" xfId="3" applyFont="1" applyFill="1" applyBorder="1" applyAlignment="1">
      <alignment horizontal="center" vertical="center"/>
    </xf>
    <xf numFmtId="0" fontId="33" fillId="29" borderId="3" xfId="3" applyFont="1" applyFill="1" applyBorder="1" applyAlignment="1">
      <alignment horizontal="center" vertical="center"/>
    </xf>
    <xf numFmtId="0" fontId="33" fillId="11" borderId="24" xfId="3" applyFont="1" applyFill="1" applyBorder="1" applyAlignment="1">
      <alignment horizontal="center" vertical="center"/>
    </xf>
    <xf numFmtId="0" fontId="37" fillId="0" borderId="24" xfId="3" applyFont="1" applyBorder="1"/>
    <xf numFmtId="0" fontId="37" fillId="0" borderId="0" xfId="3" applyFont="1"/>
    <xf numFmtId="0" fontId="38" fillId="0" borderId="6" xfId="3" applyFont="1" applyBorder="1" applyAlignment="1">
      <alignment horizontal="left" vertical="center" wrapText="1"/>
    </xf>
    <xf numFmtId="1" fontId="36" fillId="0" borderId="2" xfId="3" applyNumberFormat="1" applyFont="1" applyBorder="1" applyAlignment="1">
      <alignment horizontal="center" vertical="center"/>
    </xf>
    <xf numFmtId="165" fontId="36" fillId="0" borderId="2" xfId="3" applyNumberFormat="1" applyFont="1" applyBorder="1"/>
    <xf numFmtId="1" fontId="36" fillId="0" borderId="5" xfId="3" applyNumberFormat="1" applyFont="1" applyBorder="1"/>
    <xf numFmtId="0" fontId="37" fillId="0" borderId="5" xfId="4" applyFont="1" applyBorder="1" applyAlignment="1">
      <alignment horizontal="center" vertical="center"/>
    </xf>
    <xf numFmtId="0" fontId="37" fillId="0" borderId="6" xfId="4" applyFont="1" applyBorder="1" applyAlignment="1">
      <alignment horizontal="left" vertical="center"/>
    </xf>
    <xf numFmtId="1" fontId="37" fillId="0" borderId="2" xfId="4" applyNumberFormat="1" applyFont="1" applyBorder="1" applyAlignment="1">
      <alignment horizontal="center" vertical="center"/>
    </xf>
    <xf numFmtId="0" fontId="37" fillId="0" borderId="25" xfId="4" applyFont="1" applyBorder="1" applyAlignment="1">
      <alignment horizontal="left" vertical="center"/>
    </xf>
    <xf numFmtId="1" fontId="36" fillId="0" borderId="4" xfId="3" applyNumberFormat="1" applyFont="1" applyBorder="1" applyAlignment="1">
      <alignment horizontal="center" vertical="center"/>
    </xf>
    <xf numFmtId="1" fontId="37" fillId="0" borderId="4" xfId="4" applyNumberFormat="1" applyFont="1" applyBorder="1" applyAlignment="1">
      <alignment horizontal="center" vertical="center"/>
    </xf>
    <xf numFmtId="165" fontId="36" fillId="0" borderId="4" xfId="3" applyNumberFormat="1" applyFont="1" applyBorder="1"/>
    <xf numFmtId="1" fontId="36" fillId="0" borderId="26" xfId="3" applyNumberFormat="1" applyFont="1" applyBorder="1"/>
    <xf numFmtId="0" fontId="37" fillId="0" borderId="26" xfId="4" applyFont="1" applyBorder="1" applyAlignment="1">
      <alignment horizontal="center" vertical="center"/>
    </xf>
    <xf numFmtId="1" fontId="36" fillId="0" borderId="2" xfId="3" applyNumberFormat="1" applyFont="1" applyBorder="1"/>
    <xf numFmtId="0" fontId="37" fillId="0" borderId="2" xfId="4" applyFont="1" applyBorder="1" applyAlignment="1">
      <alignment horizontal="center" vertical="center"/>
    </xf>
    <xf numFmtId="0" fontId="37" fillId="0" borderId="27" xfId="4" applyFont="1" applyBorder="1" applyAlignment="1">
      <alignment horizontal="center" vertical="center"/>
    </xf>
    <xf numFmtId="0" fontId="37" fillId="0" borderId="9" xfId="4" applyFont="1" applyBorder="1" applyAlignment="1">
      <alignment horizontal="center" vertical="center"/>
    </xf>
    <xf numFmtId="0" fontId="36" fillId="0" borderId="0" xfId="3" applyFont="1" applyAlignment="1">
      <alignment horizontal="left"/>
    </xf>
    <xf numFmtId="0" fontId="0" fillId="0" borderId="26" xfId="0" applyBorder="1"/>
    <xf numFmtId="0" fontId="0" fillId="0" borderId="25" xfId="0" applyBorder="1"/>
    <xf numFmtId="0" fontId="36" fillId="0" borderId="4" xfId="3" applyFont="1" applyBorder="1" applyAlignment="1">
      <alignment horizontal="center" vertical="center"/>
    </xf>
    <xf numFmtId="0" fontId="37" fillId="0" borderId="4" xfId="4" applyFont="1" applyBorder="1" applyAlignment="1">
      <alignment horizontal="center" vertical="center"/>
    </xf>
    <xf numFmtId="0" fontId="39" fillId="0" borderId="0" xfId="1" applyFont="1" applyAlignment="1" applyProtection="1">
      <alignment vertical="center"/>
      <protection locked="0"/>
    </xf>
    <xf numFmtId="0" fontId="9" fillId="20" borderId="4" xfId="0" applyFont="1" applyFill="1" applyBorder="1" applyAlignment="1">
      <alignment wrapText="1"/>
    </xf>
    <xf numFmtId="0" fontId="40" fillId="0" borderId="0" xfId="0" applyFont="1"/>
    <xf numFmtId="0" fontId="31" fillId="0" borderId="0" xfId="1" applyFont="1" applyAlignment="1">
      <alignment vertical="center"/>
    </xf>
    <xf numFmtId="0" fontId="32" fillId="11" borderId="2" xfId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32" fillId="33" borderId="2" xfId="1" applyFont="1" applyFill="1" applyBorder="1" applyAlignment="1">
      <alignment horizontal="center" vertical="center"/>
    </xf>
    <xf numFmtId="0" fontId="30" fillId="0" borderId="2" xfId="1" applyFont="1" applyBorder="1" applyAlignment="1">
      <alignment horizontal="right" vertical="center"/>
    </xf>
    <xf numFmtId="0" fontId="29" fillId="20" borderId="2" xfId="1" applyFont="1" applyFill="1" applyBorder="1" applyAlignment="1">
      <alignment horizontal="center" vertical="center"/>
    </xf>
    <xf numFmtId="0" fontId="33" fillId="20" borderId="2" xfId="1" applyFont="1" applyFill="1" applyBorder="1" applyAlignment="1">
      <alignment horizontal="center" vertical="center"/>
    </xf>
    <xf numFmtId="168" fontId="33" fillId="20" borderId="2" xfId="1" applyNumberFormat="1" applyFont="1" applyFill="1" applyBorder="1" applyAlignment="1">
      <alignment horizontal="center" vertical="center"/>
    </xf>
    <xf numFmtId="0" fontId="29" fillId="0" borderId="2" xfId="1" applyFont="1" applyBorder="1" applyAlignment="1">
      <alignment horizontal="right" vertical="center"/>
    </xf>
    <xf numFmtId="169" fontId="29" fillId="20" borderId="2" xfId="1" applyNumberFormat="1" applyFont="1" applyFill="1" applyBorder="1" applyAlignment="1">
      <alignment horizontal="center" vertical="center"/>
    </xf>
    <xf numFmtId="0" fontId="30" fillId="20" borderId="2" xfId="1" applyFont="1" applyFill="1" applyBorder="1" applyAlignment="1">
      <alignment horizontal="center" vertical="center"/>
    </xf>
    <xf numFmtId="0" fontId="30" fillId="29" borderId="2" xfId="1" applyFont="1" applyFill="1" applyBorder="1" applyAlignment="1">
      <alignment horizontal="center" vertical="center"/>
    </xf>
    <xf numFmtId="168" fontId="30" fillId="20" borderId="2" xfId="1" applyNumberFormat="1" applyFont="1" applyFill="1" applyBorder="1" applyAlignment="1">
      <alignment horizontal="center" vertical="center"/>
    </xf>
    <xf numFmtId="0" fontId="9" fillId="0" borderId="0" xfId="1" applyAlignment="1">
      <alignment vertical="center"/>
    </xf>
    <xf numFmtId="0" fontId="9" fillId="0" borderId="0" xfId="1" applyAlignment="1">
      <alignment horizontal="center" vertical="center"/>
    </xf>
    <xf numFmtId="0" fontId="7" fillId="32" borderId="2" xfId="1" applyFont="1" applyFill="1" applyBorder="1" applyAlignment="1">
      <alignment vertical="center"/>
    </xf>
    <xf numFmtId="0" fontId="7" fillId="32" borderId="2" xfId="1" applyFont="1" applyFill="1" applyBorder="1" applyAlignment="1">
      <alignment horizontal="center" vertical="center" wrapText="1"/>
    </xf>
    <xf numFmtId="0" fontId="7" fillId="32" borderId="2" xfId="1" applyFont="1" applyFill="1" applyBorder="1" applyAlignment="1">
      <alignment horizontal="right" vertical="center"/>
    </xf>
    <xf numFmtId="171" fontId="9" fillId="0" borderId="2" xfId="1" applyNumberFormat="1" applyBorder="1" applyAlignment="1">
      <alignment horizontal="center" vertical="center"/>
    </xf>
    <xf numFmtId="171" fontId="19" fillId="0" borderId="2" xfId="1" applyNumberFormat="1" applyFont="1" applyBorder="1" applyAlignment="1">
      <alignment horizontal="center" vertical="center"/>
    </xf>
    <xf numFmtId="169" fontId="9" fillId="0" borderId="2" xfId="1" applyNumberFormat="1" applyBorder="1" applyAlignment="1">
      <alignment horizontal="center" vertical="center"/>
    </xf>
    <xf numFmtId="169" fontId="19" fillId="0" borderId="2" xfId="1" applyNumberFormat="1" applyFont="1" applyBorder="1" applyAlignment="1">
      <alignment horizontal="center" vertical="center"/>
    </xf>
    <xf numFmtId="0" fontId="9" fillId="32" borderId="0" xfId="1" applyFill="1"/>
    <xf numFmtId="0" fontId="7" fillId="32" borderId="0" xfId="1" applyFont="1" applyFill="1" applyAlignment="1">
      <alignment horizontal="center" vertical="center"/>
    </xf>
    <xf numFmtId="0" fontId="7" fillId="32" borderId="0" xfId="1" applyFont="1" applyFill="1" applyAlignment="1">
      <alignment horizontal="right" vertical="center"/>
    </xf>
    <xf numFmtId="0" fontId="7" fillId="32" borderId="2" xfId="1" applyFont="1" applyFill="1" applyBorder="1" applyAlignment="1">
      <alignment horizontal="center" vertical="center"/>
    </xf>
    <xf numFmtId="0" fontId="7" fillId="11" borderId="2" xfId="1" applyFont="1" applyFill="1" applyBorder="1" applyAlignment="1">
      <alignment horizontal="right" vertical="center"/>
    </xf>
    <xf numFmtId="165" fontId="0" fillId="0" borderId="2" xfId="1" applyNumberFormat="1" applyFont="1" applyBorder="1" applyAlignment="1">
      <alignment horizontal="center" vertical="center"/>
    </xf>
    <xf numFmtId="0" fontId="7" fillId="33" borderId="2" xfId="1" applyFont="1" applyFill="1" applyBorder="1" applyAlignment="1">
      <alignment horizontal="right" vertical="center"/>
    </xf>
    <xf numFmtId="0" fontId="7" fillId="31" borderId="2" xfId="1" applyFont="1" applyFill="1" applyBorder="1" applyAlignment="1">
      <alignment horizontal="right" vertical="center"/>
    </xf>
    <xf numFmtId="0" fontId="7" fillId="31" borderId="2" xfId="1" applyFont="1" applyFill="1" applyBorder="1" applyAlignment="1">
      <alignment horizontal="center" vertical="center"/>
    </xf>
    <xf numFmtId="169" fontId="30" fillId="20" borderId="2" xfId="1" applyNumberFormat="1" applyFont="1" applyFill="1" applyBorder="1" applyAlignment="1">
      <alignment horizontal="center" vertical="center"/>
    </xf>
    <xf numFmtId="170" fontId="30" fillId="20" borderId="2" xfId="1" applyNumberFormat="1" applyFont="1" applyFill="1" applyBorder="1" applyAlignment="1">
      <alignment horizontal="center" vertical="center"/>
    </xf>
    <xf numFmtId="168" fontId="30" fillId="21" borderId="2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Protection="1">
      <protection locked="0"/>
    </xf>
    <xf numFmtId="0" fontId="9" fillId="0" borderId="10" xfId="1" applyBorder="1"/>
    <xf numFmtId="0" fontId="9" fillId="0" borderId="11" xfId="1" applyBorder="1"/>
    <xf numFmtId="0" fontId="9" fillId="0" borderId="12" xfId="1" applyBorder="1"/>
    <xf numFmtId="0" fontId="9" fillId="0" borderId="13" xfId="1" applyBorder="1"/>
    <xf numFmtId="0" fontId="9" fillId="0" borderId="17" xfId="1" applyBorder="1"/>
    <xf numFmtId="0" fontId="41" fillId="0" borderId="0" xfId="1" applyFont="1"/>
    <xf numFmtId="0" fontId="27" fillId="0" borderId="0" xfId="1" applyFont="1"/>
    <xf numFmtId="0" fontId="9" fillId="0" borderId="0" xfId="1"/>
    <xf numFmtId="0" fontId="42" fillId="0" borderId="17" xfId="1" applyFont="1" applyBorder="1" applyAlignment="1">
      <alignment horizontal="center" vertical="center"/>
    </xf>
    <xf numFmtId="0" fontId="9" fillId="0" borderId="17" xfId="1" applyBorder="1" applyAlignment="1">
      <alignment vertical="center"/>
    </xf>
    <xf numFmtId="0" fontId="9" fillId="0" borderId="0" xfId="1" applyAlignment="1" applyProtection="1">
      <alignment horizontal="right" vertical="center"/>
      <protection locked="0"/>
    </xf>
    <xf numFmtId="0" fontId="9" fillId="0" borderId="20" xfId="1" applyBorder="1"/>
    <xf numFmtId="0" fontId="9" fillId="0" borderId="22" xfId="1" applyBorder="1"/>
    <xf numFmtId="0" fontId="9" fillId="0" borderId="10" xfId="1" applyBorder="1" applyProtection="1">
      <protection locked="0"/>
    </xf>
    <xf numFmtId="0" fontId="9" fillId="0" borderId="12" xfId="1" applyBorder="1" applyProtection="1">
      <protection locked="0"/>
    </xf>
    <xf numFmtId="0" fontId="9" fillId="0" borderId="13" xfId="1" applyBorder="1" applyProtection="1">
      <protection locked="0"/>
    </xf>
    <xf numFmtId="0" fontId="9" fillId="0" borderId="17" xfId="1" applyBorder="1" applyProtection="1">
      <protection locked="0"/>
    </xf>
    <xf numFmtId="0" fontId="9" fillId="0" borderId="20" xfId="1" applyBorder="1" applyProtection="1">
      <protection locked="0"/>
    </xf>
    <xf numFmtId="0" fontId="9" fillId="0" borderId="21" xfId="1" applyBorder="1" applyProtection="1">
      <protection locked="0"/>
    </xf>
    <xf numFmtId="0" fontId="9" fillId="0" borderId="22" xfId="1" applyBorder="1" applyProtection="1">
      <protection locked="0"/>
    </xf>
    <xf numFmtId="0" fontId="9" fillId="0" borderId="23" xfId="0" applyFont="1" applyBorder="1"/>
    <xf numFmtId="0" fontId="9" fillId="0" borderId="3" xfId="0" applyFont="1" applyBorder="1"/>
    <xf numFmtId="0" fontId="9" fillId="0" borderId="24" xfId="0" applyFont="1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168" fontId="33" fillId="21" borderId="2" xfId="1" applyNumberFormat="1" applyFont="1" applyFill="1" applyBorder="1" applyAlignment="1" applyProtection="1">
      <alignment horizontal="center" vertical="center"/>
      <protection locked="0"/>
    </xf>
    <xf numFmtId="0" fontId="43" fillId="0" borderId="2" xfId="1" applyFont="1" applyBorder="1" applyAlignment="1">
      <alignment horizontal="right" vertical="center"/>
    </xf>
    <xf numFmtId="0" fontId="8" fillId="0" borderId="2" xfId="1" applyFont="1" applyBorder="1" applyAlignment="1">
      <alignment horizontal="right" vertical="center"/>
    </xf>
    <xf numFmtId="0" fontId="8" fillId="0" borderId="7" xfId="1" applyFont="1" applyBorder="1" applyAlignment="1">
      <alignment horizontal="right" vertical="center"/>
    </xf>
    <xf numFmtId="168" fontId="30" fillId="20" borderId="0" xfId="1" applyNumberFormat="1" applyFont="1" applyFill="1" applyAlignment="1">
      <alignment horizontal="center"/>
    </xf>
    <xf numFmtId="0" fontId="7" fillId="32" borderId="0" xfId="1" applyFont="1" applyFill="1" applyAlignment="1">
      <alignment horizontal="center" vertical="center" wrapText="1"/>
    </xf>
    <xf numFmtId="168" fontId="9" fillId="0" borderId="2" xfId="1" applyNumberFormat="1" applyBorder="1" applyAlignment="1">
      <alignment horizontal="center" vertical="center"/>
    </xf>
    <xf numFmtId="165" fontId="9" fillId="0" borderId="2" xfId="1" applyNumberFormat="1" applyBorder="1" applyAlignment="1">
      <alignment horizontal="center" vertical="center"/>
    </xf>
    <xf numFmtId="0" fontId="9" fillId="0" borderId="21" xfId="1" applyBorder="1"/>
    <xf numFmtId="0" fontId="35" fillId="0" borderId="11" xfId="1" applyFont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0" fontId="0" fillId="21" borderId="2" xfId="0" applyFill="1" applyBorder="1" applyAlignment="1" applyProtection="1">
      <alignment horizontal="center"/>
      <protection locked="0"/>
    </xf>
    <xf numFmtId="0" fontId="15" fillId="22" borderId="2" xfId="0" applyFont="1" applyFill="1" applyBorder="1" applyProtection="1">
      <protection locked="0"/>
    </xf>
    <xf numFmtId="0" fontId="15" fillId="21" borderId="2" xfId="0" applyFont="1" applyFill="1" applyBorder="1" applyProtection="1">
      <protection locked="0"/>
    </xf>
    <xf numFmtId="0" fontId="9" fillId="21" borderId="2" xfId="0" applyFont="1" applyFill="1" applyBorder="1" applyProtection="1">
      <protection locked="0"/>
    </xf>
    <xf numFmtId="0" fontId="9" fillId="22" borderId="6" xfId="0" applyFont="1" applyFill="1" applyBorder="1" applyProtection="1">
      <protection locked="0"/>
    </xf>
    <xf numFmtId="49" fontId="44" fillId="34" borderId="1" xfId="0" applyNumberFormat="1" applyFont="1" applyFill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right"/>
    </xf>
    <xf numFmtId="0" fontId="19" fillId="22" borderId="2" xfId="0" applyFont="1" applyFill="1" applyBorder="1" applyProtection="1">
      <protection locked="0"/>
    </xf>
    <xf numFmtId="0" fontId="19" fillId="21" borderId="2" xfId="0" applyFont="1" applyFill="1" applyBorder="1" applyProtection="1">
      <protection locked="0"/>
    </xf>
    <xf numFmtId="0" fontId="23" fillId="22" borderId="6" xfId="0" applyFont="1" applyFill="1" applyBorder="1" applyProtection="1">
      <protection locked="0"/>
    </xf>
    <xf numFmtId="0" fontId="19" fillId="22" borderId="6" xfId="0" applyFont="1" applyFill="1" applyBorder="1" applyProtection="1">
      <protection locked="0"/>
    </xf>
    <xf numFmtId="0" fontId="23" fillId="22" borderId="2" xfId="0" applyFont="1" applyFill="1" applyBorder="1" applyProtection="1">
      <protection locked="0"/>
    </xf>
    <xf numFmtId="0" fontId="23" fillId="9" borderId="2" xfId="0" applyFont="1" applyFill="1" applyBorder="1" applyAlignment="1" applyProtection="1">
      <alignment horizontal="left"/>
      <protection locked="0"/>
    </xf>
    <xf numFmtId="0" fontId="19" fillId="22" borderId="6" xfId="0" applyFont="1" applyFill="1" applyBorder="1" applyAlignment="1" applyProtection="1">
      <alignment horizontal="center"/>
      <protection locked="0"/>
    </xf>
    <xf numFmtId="0" fontId="0" fillId="20" borderId="2" xfId="0" applyFill="1" applyBorder="1" applyAlignment="1">
      <alignment horizontal="center"/>
    </xf>
    <xf numFmtId="0" fontId="9" fillId="21" borderId="2" xfId="0" applyFont="1" applyFill="1" applyBorder="1" applyAlignment="1" applyProtection="1">
      <alignment horizontal="center"/>
      <protection locked="0"/>
    </xf>
    <xf numFmtId="0" fontId="0" fillId="0" borderId="0" xfId="0" applyAlignment="1">
      <alignment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9" fillId="0" borderId="4" xfId="3" applyBorder="1"/>
    <xf numFmtId="0" fontId="8" fillId="6" borderId="0" xfId="0" applyFont="1" applyFill="1" applyAlignment="1">
      <alignment horizontal="left" vertical="center"/>
    </xf>
    <xf numFmtId="0" fontId="8" fillId="6" borderId="0" xfId="0" applyFont="1" applyFill="1"/>
    <xf numFmtId="165" fontId="0" fillId="6" borderId="0" xfId="0" applyNumberFormat="1" applyFill="1" applyAlignment="1">
      <alignment horizontal="right" vertical="center"/>
    </xf>
    <xf numFmtId="165" fontId="3" fillId="5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Border="1" applyAlignment="1">
      <alignment vertical="center"/>
    </xf>
    <xf numFmtId="165" fontId="3" fillId="7" borderId="2" xfId="0" applyNumberFormat="1" applyFont="1" applyFill="1" applyBorder="1" applyAlignment="1">
      <alignment horizontal="center" vertical="center" wrapText="1"/>
    </xf>
    <xf numFmtId="165" fontId="1" fillId="7" borderId="2" xfId="0" applyNumberFormat="1" applyFont="1" applyFill="1" applyBorder="1" applyAlignment="1" applyProtection="1">
      <alignment horizontal="center"/>
      <protection locked="0"/>
    </xf>
    <xf numFmtId="165" fontId="15" fillId="7" borderId="2" xfId="0" applyNumberFormat="1" applyFont="1" applyFill="1" applyBorder="1" applyAlignment="1" applyProtection="1">
      <alignment horizontal="center"/>
      <protection locked="0"/>
    </xf>
    <xf numFmtId="165" fontId="23" fillId="7" borderId="2" xfId="0" applyNumberFormat="1" applyFont="1" applyFill="1" applyBorder="1" applyAlignment="1" applyProtection="1">
      <alignment horizontal="center"/>
      <protection locked="0"/>
    </xf>
    <xf numFmtId="165" fontId="18" fillId="7" borderId="2" xfId="0" applyNumberFormat="1" applyFont="1" applyFill="1" applyBorder="1" applyAlignment="1" applyProtection="1">
      <alignment horizontal="center"/>
      <protection locked="0"/>
    </xf>
    <xf numFmtId="165" fontId="19" fillId="21" borderId="2" xfId="0" applyNumberFormat="1" applyFont="1" applyFill="1" applyBorder="1" applyProtection="1">
      <protection locked="0"/>
    </xf>
    <xf numFmtId="165" fontId="4" fillId="7" borderId="2" xfId="0" applyNumberFormat="1" applyFont="1" applyFill="1" applyBorder="1" applyAlignment="1" applyProtection="1">
      <alignment horizontal="center"/>
      <protection locked="0"/>
    </xf>
    <xf numFmtId="165" fontId="19" fillId="21" borderId="2" xfId="0" applyNumberFormat="1" applyFont="1" applyFill="1" applyBorder="1" applyAlignment="1" applyProtection="1">
      <alignment horizontal="center" vertical="center"/>
      <protection locked="0"/>
    </xf>
    <xf numFmtId="165" fontId="25" fillId="7" borderId="2" xfId="0" applyNumberFormat="1" applyFont="1" applyFill="1" applyBorder="1" applyAlignment="1" applyProtection="1">
      <alignment horizontal="center"/>
      <protection locked="0"/>
    </xf>
    <xf numFmtId="165" fontId="1" fillId="7" borderId="3" xfId="0" applyNumberFormat="1" applyFont="1" applyFill="1" applyBorder="1" applyAlignment="1" applyProtection="1">
      <alignment horizontal="center"/>
      <protection locked="0"/>
    </xf>
    <xf numFmtId="165" fontId="23" fillId="21" borderId="2" xfId="0" applyNumberFormat="1" applyFont="1" applyFill="1" applyBorder="1" applyProtection="1">
      <protection locked="0"/>
    </xf>
    <xf numFmtId="165" fontId="6" fillId="21" borderId="2" xfId="0" applyNumberFormat="1" applyFont="1" applyFill="1" applyBorder="1" applyProtection="1">
      <protection locked="0"/>
    </xf>
    <xf numFmtId="165" fontId="9" fillId="21" borderId="2" xfId="0" applyNumberFormat="1" applyFont="1" applyFill="1" applyBorder="1" applyProtection="1">
      <protection locked="0"/>
    </xf>
    <xf numFmtId="165" fontId="19" fillId="21" borderId="2" xfId="0" applyNumberFormat="1" applyFont="1" applyFill="1" applyBorder="1" applyAlignment="1" applyProtection="1">
      <alignment horizontal="center"/>
      <protection locked="0"/>
    </xf>
    <xf numFmtId="165" fontId="4" fillId="21" borderId="2" xfId="0" applyNumberFormat="1" applyFont="1" applyFill="1" applyBorder="1" applyProtection="1">
      <protection locked="0"/>
    </xf>
    <xf numFmtId="165" fontId="15" fillId="21" borderId="2" xfId="0" applyNumberFormat="1" applyFont="1" applyFill="1" applyBorder="1" applyProtection="1">
      <protection locked="0"/>
    </xf>
    <xf numFmtId="165" fontId="9" fillId="21" borderId="2" xfId="0" applyNumberFormat="1" applyFont="1" applyFill="1" applyBorder="1" applyAlignment="1" applyProtection="1">
      <alignment horizontal="center"/>
      <protection locked="0"/>
    </xf>
    <xf numFmtId="0" fontId="45" fillId="9" borderId="2" xfId="0" applyFont="1" applyFill="1" applyBorder="1" applyAlignment="1" applyProtection="1">
      <alignment horizontal="center"/>
      <protection locked="0"/>
    </xf>
    <xf numFmtId="165" fontId="45" fillId="7" borderId="2" xfId="0" applyNumberFormat="1" applyFont="1" applyFill="1" applyBorder="1" applyAlignment="1" applyProtection="1">
      <alignment horizontal="center"/>
      <protection locked="0"/>
    </xf>
    <xf numFmtId="0" fontId="45" fillId="7" borderId="2" xfId="0" applyFont="1" applyFill="1" applyBorder="1" applyAlignment="1" applyProtection="1">
      <alignment horizontal="center"/>
      <protection locked="0"/>
    </xf>
    <xf numFmtId="0" fontId="0" fillId="21" borderId="6" xfId="0" applyFill="1" applyBorder="1" applyProtection="1">
      <protection locked="0"/>
    </xf>
    <xf numFmtId="165" fontId="15" fillId="21" borderId="2" xfId="0" applyNumberFormat="1" applyFont="1" applyFill="1" applyBorder="1" applyAlignment="1" applyProtection="1">
      <alignment horizontal="center" vertical="center"/>
      <protection locked="0"/>
    </xf>
    <xf numFmtId="165" fontId="15" fillId="21" borderId="2" xfId="0" applyNumberFormat="1" applyFont="1" applyFill="1" applyBorder="1" applyAlignment="1" applyProtection="1">
      <alignment horizontal="center"/>
      <protection locked="0"/>
    </xf>
    <xf numFmtId="0" fontId="27" fillId="22" borderId="2" xfId="0" applyFont="1" applyFill="1" applyBorder="1" applyProtection="1">
      <protection locked="0"/>
    </xf>
    <xf numFmtId="0" fontId="27" fillId="21" borderId="2" xfId="0" applyFont="1" applyFill="1" applyBorder="1" applyProtection="1">
      <protection locked="0"/>
    </xf>
    <xf numFmtId="0" fontId="27" fillId="22" borderId="6" xfId="0" applyFont="1" applyFill="1" applyBorder="1" applyProtection="1">
      <protection locked="0"/>
    </xf>
    <xf numFmtId="0" fontId="18" fillId="22" borderId="6" xfId="0" applyFont="1" applyFill="1" applyBorder="1" applyProtection="1">
      <protection locked="0"/>
    </xf>
    <xf numFmtId="0" fontId="27" fillId="21" borderId="2" xfId="0" applyFont="1" applyFill="1" applyBorder="1" applyAlignment="1" applyProtection="1">
      <alignment horizontal="center"/>
      <protection locked="0"/>
    </xf>
    <xf numFmtId="0" fontId="18" fillId="22" borderId="2" xfId="0" applyFont="1" applyFill="1" applyBorder="1" applyProtection="1">
      <protection locked="0"/>
    </xf>
    <xf numFmtId="0" fontId="18" fillId="21" borderId="2" xfId="0" applyFont="1" applyFill="1" applyBorder="1" applyProtection="1">
      <protection locked="0"/>
    </xf>
    <xf numFmtId="0" fontId="46" fillId="0" borderId="0" xfId="0" applyFont="1"/>
    <xf numFmtId="0" fontId="47" fillId="22" borderId="6" xfId="0" applyFont="1" applyFill="1" applyBorder="1" applyProtection="1">
      <protection locked="0"/>
    </xf>
    <xf numFmtId="165" fontId="0" fillId="21" borderId="2" xfId="0" applyNumberFormat="1" applyFill="1" applyBorder="1" applyAlignment="1" applyProtection="1">
      <alignment horizontal="center"/>
      <protection locked="0"/>
    </xf>
    <xf numFmtId="0" fontId="9" fillId="22" borderId="2" xfId="0" applyFont="1" applyFill="1" applyBorder="1" applyAlignment="1" applyProtection="1">
      <alignment horizontal="center"/>
      <protection locked="0"/>
    </xf>
    <xf numFmtId="0" fontId="9" fillId="22" borderId="2" xfId="0" applyFont="1" applyFill="1" applyBorder="1" applyAlignment="1" applyProtection="1">
      <alignment horizontal="center" vertical="center"/>
      <protection locked="0"/>
    </xf>
    <xf numFmtId="0" fontId="0" fillId="21" borderId="2" xfId="0" applyFill="1" applyBorder="1" applyAlignment="1" applyProtection="1">
      <alignment horizontal="center" vertical="center"/>
      <protection locked="0"/>
    </xf>
    <xf numFmtId="0" fontId="47" fillId="22" borderId="2" xfId="0" applyFont="1" applyFill="1" applyBorder="1" applyProtection="1">
      <protection locked="0"/>
    </xf>
    <xf numFmtId="0" fontId="47" fillId="21" borderId="2" xfId="0" applyFont="1" applyFill="1" applyBorder="1" applyAlignment="1" applyProtection="1">
      <alignment horizontal="center"/>
      <protection locked="0"/>
    </xf>
    <xf numFmtId="165" fontId="48" fillId="7" borderId="2" xfId="0" applyNumberFormat="1" applyFont="1" applyFill="1" applyBorder="1" applyAlignment="1" applyProtection="1">
      <alignment horizontal="center"/>
      <protection locked="0"/>
    </xf>
    <xf numFmtId="165" fontId="47" fillId="21" borderId="2" xfId="0" applyNumberFormat="1" applyFont="1" applyFill="1" applyBorder="1" applyAlignment="1" applyProtection="1">
      <alignment horizontal="center"/>
      <protection locked="0"/>
    </xf>
    <xf numFmtId="0" fontId="9" fillId="21" borderId="2" xfId="0" applyFont="1" applyFill="1" applyBorder="1" applyAlignment="1" applyProtection="1">
      <alignment horizontal="center" vertical="center"/>
      <protection locked="0"/>
    </xf>
    <xf numFmtId="0" fontId="27" fillId="22" borderId="6" xfId="0" applyFont="1" applyFill="1" applyBorder="1" applyAlignment="1" applyProtection="1">
      <alignment horizontal="center"/>
      <protection locked="0"/>
    </xf>
    <xf numFmtId="2" fontId="1" fillId="7" borderId="2" xfId="0" applyNumberFormat="1" applyFont="1" applyFill="1" applyBorder="1" applyAlignment="1" applyProtection="1">
      <alignment horizontal="center"/>
      <protection locked="0"/>
    </xf>
    <xf numFmtId="0" fontId="49" fillId="9" borderId="2" xfId="0" applyFont="1" applyFill="1" applyBorder="1" applyAlignment="1" applyProtection="1">
      <alignment horizontal="center"/>
      <protection locked="0"/>
    </xf>
    <xf numFmtId="165" fontId="49" fillId="7" borderId="2" xfId="0" applyNumberFormat="1" applyFont="1" applyFill="1" applyBorder="1" applyAlignment="1" applyProtection="1">
      <alignment horizontal="center"/>
      <protection locked="0"/>
    </xf>
    <xf numFmtId="0" fontId="50" fillId="21" borderId="2" xfId="0" applyFont="1" applyFill="1" applyBorder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165" fontId="27" fillId="21" borderId="2" xfId="0" applyNumberFormat="1" applyFont="1" applyFill="1" applyBorder="1" applyAlignment="1" applyProtection="1">
      <alignment horizontal="center"/>
      <protection locked="0"/>
    </xf>
    <xf numFmtId="165" fontId="6" fillId="21" borderId="2" xfId="0" applyNumberFormat="1" applyFont="1" applyFill="1" applyBorder="1" applyAlignment="1" applyProtection="1">
      <alignment horizontal="center"/>
      <protection locked="0"/>
    </xf>
    <xf numFmtId="0" fontId="6" fillId="35" borderId="2" xfId="0" applyFont="1" applyFill="1" applyBorder="1" applyProtection="1">
      <protection locked="0"/>
    </xf>
    <xf numFmtId="0" fontId="51" fillId="0" borderId="0" xfId="0" applyFont="1" applyProtection="1">
      <protection locked="0"/>
    </xf>
    <xf numFmtId="0" fontId="8" fillId="21" borderId="0" xfId="0" applyFont="1" applyFill="1" applyAlignment="1" applyProtection="1">
      <alignment horizontal="center" vertical="center" wrapText="1"/>
      <protection locked="0"/>
    </xf>
    <xf numFmtId="0" fontId="52" fillId="36" borderId="2" xfId="0" applyFont="1" applyFill="1" applyBorder="1" applyProtection="1">
      <protection locked="0"/>
    </xf>
    <xf numFmtId="165" fontId="0" fillId="6" borderId="4" xfId="0" applyNumberFormat="1" applyFill="1" applyBorder="1" applyAlignment="1">
      <alignment horizontal="center" vertical="center"/>
    </xf>
    <xf numFmtId="165" fontId="0" fillId="6" borderId="3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0" fontId="0" fillId="20" borderId="4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9" fillId="20" borderId="4" xfId="0" applyFont="1" applyFill="1" applyBorder="1" applyAlignment="1">
      <alignment horizontal="center"/>
    </xf>
    <xf numFmtId="0" fontId="9" fillId="20" borderId="2" xfId="0" applyFont="1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9" fillId="20" borderId="3" xfId="0" applyFont="1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0" fillId="20" borderId="6" xfId="0" applyFill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65" fontId="0" fillId="8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9" fillId="20" borderId="5" xfId="1" applyFill="1" applyBorder="1" applyAlignment="1">
      <alignment horizontal="center" vertical="center"/>
    </xf>
    <xf numFmtId="0" fontId="9" fillId="20" borderId="9" xfId="1" applyFill="1" applyBorder="1" applyAlignment="1">
      <alignment horizontal="center" vertical="center"/>
    </xf>
    <xf numFmtId="0" fontId="9" fillId="20" borderId="6" xfId="1" applyFill="1" applyBorder="1" applyAlignment="1">
      <alignment horizontal="center" vertical="center"/>
    </xf>
    <xf numFmtId="0" fontId="28" fillId="8" borderId="14" xfId="1" applyFont="1" applyFill="1" applyBorder="1" applyAlignment="1">
      <alignment horizontal="center" vertical="center"/>
    </xf>
    <xf numFmtId="0" fontId="28" fillId="8" borderId="15" xfId="1" applyFont="1" applyFill="1" applyBorder="1" applyAlignment="1">
      <alignment horizontal="center" vertical="center"/>
    </xf>
    <xf numFmtId="0" fontId="28" fillId="8" borderId="16" xfId="1" applyFont="1" applyFill="1" applyBorder="1" applyAlignment="1">
      <alignment horizontal="center" vertical="center"/>
    </xf>
    <xf numFmtId="0" fontId="9" fillId="21" borderId="2" xfId="1" applyFill="1" applyBorder="1" applyAlignment="1">
      <alignment horizontal="center" vertical="center"/>
    </xf>
    <xf numFmtId="0" fontId="9" fillId="20" borderId="2" xfId="1" applyFill="1" applyBorder="1" applyAlignment="1">
      <alignment horizontal="center" vertical="center"/>
    </xf>
    <xf numFmtId="169" fontId="9" fillId="0" borderId="2" xfId="1" applyNumberFormat="1" applyBorder="1" applyAlignment="1">
      <alignment horizontal="center" vertical="center"/>
    </xf>
    <xf numFmtId="0" fontId="32" fillId="32" borderId="5" xfId="1" applyFont="1" applyFill="1" applyBorder="1" applyAlignment="1">
      <alignment horizontal="center" vertical="center"/>
    </xf>
    <xf numFmtId="0" fontId="32" fillId="32" borderId="9" xfId="1" applyFont="1" applyFill="1" applyBorder="1" applyAlignment="1">
      <alignment horizontal="center" vertical="center"/>
    </xf>
    <xf numFmtId="0" fontId="32" fillId="32" borderId="6" xfId="1" applyFont="1" applyFill="1" applyBorder="1" applyAlignment="1">
      <alignment horizontal="center" vertical="center"/>
    </xf>
    <xf numFmtId="0" fontId="32" fillId="31" borderId="5" xfId="1" applyFont="1" applyFill="1" applyBorder="1" applyAlignment="1">
      <alignment horizontal="center" vertical="center"/>
    </xf>
    <xf numFmtId="0" fontId="32" fillId="31" borderId="9" xfId="1" applyFont="1" applyFill="1" applyBorder="1" applyAlignment="1">
      <alignment horizontal="center" vertical="center"/>
    </xf>
    <xf numFmtId="0" fontId="32" fillId="31" borderId="6" xfId="1" applyFont="1" applyFill="1" applyBorder="1" applyAlignment="1">
      <alignment horizontal="center" vertical="center"/>
    </xf>
    <xf numFmtId="0" fontId="7" fillId="32" borderId="18" xfId="1" applyFont="1" applyFill="1" applyBorder="1" applyAlignment="1">
      <alignment horizontal="center" vertical="center"/>
    </xf>
    <xf numFmtId="0" fontId="7" fillId="32" borderId="19" xfId="1" applyFont="1" applyFill="1" applyBorder="1" applyAlignment="1">
      <alignment horizontal="center" vertical="center"/>
    </xf>
    <xf numFmtId="1" fontId="32" fillId="32" borderId="2" xfId="1" applyNumberFormat="1" applyFont="1" applyFill="1" applyBorder="1" applyAlignment="1">
      <alignment horizontal="center" vertical="center"/>
    </xf>
    <xf numFmtId="0" fontId="7" fillId="32" borderId="0" xfId="1" applyFont="1" applyFill="1" applyAlignment="1">
      <alignment horizontal="center" vertical="center"/>
    </xf>
    <xf numFmtId="172" fontId="34" fillId="0" borderId="5" xfId="1" applyNumberFormat="1" applyFont="1" applyBorder="1" applyAlignment="1">
      <alignment horizontal="center" vertical="center"/>
    </xf>
    <xf numFmtId="172" fontId="34" fillId="0" borderId="6" xfId="1" applyNumberFormat="1" applyFont="1" applyBorder="1" applyAlignment="1">
      <alignment horizontal="center" vertical="center"/>
    </xf>
    <xf numFmtId="171" fontId="9" fillId="0" borderId="2" xfId="1" applyNumberFormat="1" applyBorder="1" applyAlignment="1">
      <alignment horizontal="center" vertical="center"/>
    </xf>
    <xf numFmtId="0" fontId="9" fillId="20" borderId="2" xfId="1" applyFill="1" applyBorder="1" applyAlignment="1">
      <alignment horizontal="left" vertical="center"/>
    </xf>
    <xf numFmtId="0" fontId="28" fillId="8" borderId="14" xfId="1" applyFont="1" applyFill="1" applyBorder="1" applyAlignment="1">
      <alignment horizontal="center"/>
    </xf>
    <xf numFmtId="0" fontId="28" fillId="8" borderId="15" xfId="1" applyFont="1" applyFill="1" applyBorder="1" applyAlignment="1">
      <alignment horizontal="center"/>
    </xf>
    <xf numFmtId="0" fontId="28" fillId="8" borderId="16" xfId="1" applyFont="1" applyFill="1" applyBorder="1" applyAlignment="1">
      <alignment horizontal="center"/>
    </xf>
    <xf numFmtId="0" fontId="9" fillId="20" borderId="5" xfId="1" applyFill="1" applyBorder="1" applyAlignment="1">
      <alignment horizontal="left" vertical="center"/>
    </xf>
    <xf numFmtId="0" fontId="9" fillId="20" borderId="9" xfId="1" applyFill="1" applyBorder="1" applyAlignment="1">
      <alignment horizontal="left" vertical="center"/>
    </xf>
    <xf numFmtId="0" fontId="9" fillId="20" borderId="6" xfId="1" applyFill="1" applyBorder="1" applyAlignment="1">
      <alignment horizontal="left" vertical="center"/>
    </xf>
    <xf numFmtId="0" fontId="9" fillId="21" borderId="5" xfId="1" applyFill="1" applyBorder="1" applyAlignment="1">
      <alignment horizontal="left" vertical="center"/>
    </xf>
    <xf numFmtId="0" fontId="9" fillId="21" borderId="9" xfId="1" applyFill="1" applyBorder="1" applyAlignment="1">
      <alignment horizontal="left" vertical="center"/>
    </xf>
    <xf numFmtId="0" fontId="9" fillId="21" borderId="6" xfId="1" applyFill="1" applyBorder="1" applyAlignment="1">
      <alignment horizontal="left" vertical="center"/>
    </xf>
    <xf numFmtId="0" fontId="32" fillId="31" borderId="2" xfId="1" applyFont="1" applyFill="1" applyBorder="1" applyAlignment="1">
      <alignment horizontal="left"/>
    </xf>
    <xf numFmtId="0" fontId="32" fillId="32" borderId="4" xfId="1" applyFont="1" applyFill="1" applyBorder="1" applyAlignment="1">
      <alignment horizontal="center" vertical="center"/>
    </xf>
    <xf numFmtId="0" fontId="32" fillId="32" borderId="3" xfId="1" applyFont="1" applyFill="1" applyBorder="1" applyAlignment="1">
      <alignment horizontal="center" vertical="center"/>
    </xf>
    <xf numFmtId="9" fontId="35" fillId="0" borderId="5" xfId="2" applyFont="1" applyFill="1" applyBorder="1" applyAlignment="1" applyProtection="1">
      <alignment horizontal="center" vertical="center"/>
    </xf>
    <xf numFmtId="9" fontId="35" fillId="0" borderId="6" xfId="2" applyFont="1" applyFill="1" applyBorder="1" applyAlignment="1" applyProtection="1">
      <alignment horizontal="center" vertical="center"/>
    </xf>
    <xf numFmtId="0" fontId="32" fillId="32" borderId="28" xfId="1" applyFont="1" applyFill="1" applyBorder="1" applyAlignment="1">
      <alignment horizontal="left"/>
    </xf>
    <xf numFmtId="0" fontId="30" fillId="31" borderId="5" xfId="3" applyFont="1" applyFill="1" applyBorder="1" applyAlignment="1">
      <alignment horizontal="center"/>
    </xf>
    <xf numFmtId="0" fontId="30" fillId="31" borderId="9" xfId="3" applyFont="1" applyFill="1" applyBorder="1" applyAlignment="1">
      <alignment horizontal="center"/>
    </xf>
    <xf numFmtId="0" fontId="30" fillId="31" borderId="6" xfId="3" applyFont="1" applyFill="1" applyBorder="1" applyAlignment="1">
      <alignment horizontal="center"/>
    </xf>
    <xf numFmtId="0" fontId="30" fillId="30" borderId="5" xfId="3" applyFont="1" applyFill="1" applyBorder="1" applyAlignment="1">
      <alignment horizontal="center"/>
    </xf>
    <xf numFmtId="0" fontId="30" fillId="30" borderId="9" xfId="3" applyFont="1" applyFill="1" applyBorder="1" applyAlignment="1">
      <alignment horizontal="center"/>
    </xf>
    <xf numFmtId="0" fontId="30" fillId="30" borderId="6" xfId="3" applyFont="1" applyFill="1" applyBorder="1" applyAlignment="1">
      <alignment horizontal="center"/>
    </xf>
    <xf numFmtId="0" fontId="30" fillId="29" borderId="5" xfId="3" applyFont="1" applyFill="1" applyBorder="1" applyAlignment="1">
      <alignment horizontal="center"/>
    </xf>
    <xf numFmtId="0" fontId="30" fillId="29" borderId="9" xfId="3" applyFont="1" applyFill="1" applyBorder="1" applyAlignment="1">
      <alignment horizontal="center"/>
    </xf>
    <xf numFmtId="0" fontId="30" fillId="29" borderId="6" xfId="3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4" xr:uid="{00000000-0005-0000-0000-000003000000}"/>
    <cellStyle name="Percent 2" xfId="2" xr:uid="{00000000-0005-0000-0000-000004000000}"/>
  </cellStyles>
  <dxfs count="1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2D050"/>
      </font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C0000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strike val="0"/>
        <color auto="1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strike val="0"/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/>
        <color rgb="FF00B0F0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 tint="-0.14996795556505021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/>
        <color rgb="FF00B0F0"/>
      </font>
    </dxf>
    <dxf>
      <font>
        <b/>
        <i/>
        <color rgb="FF00B0F0"/>
      </font>
    </dxf>
    <dxf>
      <font>
        <b/>
        <i/>
        <color rgb="FF00B0F0"/>
      </font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/>
      </font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/>
      </font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00FF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tentserver.hosts.plc.cwintra.com/Documents%20and%20Settings/W404951/My%20Documents/Projects&amp;Architectures&amp;HLD/Site%20closures/Future%20core%20sites%20output%20v12%2026071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vodafone.sharepoint.com/sites/InfrastructureDelivery462/Shared%20Documents/01%20Site%20Information/05%20Network%20Capacity%20Management/Crown%20Data%20and%20Archive/Crown%20dist%20data%20links.xlsx" TargetMode="External"/><Relationship Id="rId1" Type="http://schemas.openxmlformats.org/officeDocument/2006/relationships/externalLinkPath" Target="Crown%20dist%20data%20link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vodafone.sharepoint.com/sites/InfrastructureDelivery462/Shared%20Documents/01%20Site%20Information/05%20Network%20Capacity%20Management/Crown%20Data%20and%20Archive/Tests/Dual%20and%20PCore%20Pwr%20Systems1.xlsx" TargetMode="External"/><Relationship Id="rId1" Type="http://schemas.openxmlformats.org/officeDocument/2006/relationships/externalLinkPath" Target="Tests/Dual%20and%20PCore%20Pwr%20Systems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ests/Dual%20and%20PCore%20Pwr%20Syste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Summary"/>
      <sheetName val="Future Sites"/>
      <sheetName val="MSP today"/>
      <sheetName val="CPL today"/>
      <sheetName val="Faraday pivot"/>
      <sheetName val="Faraday Sites"/>
      <sheetName val="Intl Optical today"/>
      <sheetName val="Power data"/>
      <sheetName val="DB Contracts Analysis"/>
      <sheetName val="DB data"/>
      <sheetName val="locations_mapping"/>
      <sheetName val="Errors and ques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rkuMPQgV0e3FlNWAgjkmwrfVbSVRuxCtuZcPTqscCnXWgC0Cm3ETr_6D5IGge0Y" itemId="014YLRQ6ISHTZG4Q3KIZG2TUZQ4BYE4DRF">
      <xxl21:absoluteUrl r:id="rId2"/>
    </xxl21:alternateUrls>
    <sheetNames>
      <sheetName val="Sheet1"/>
    </sheetNames>
    <sheetDataSet>
      <sheetData sheetId="0">
        <row r="2">
          <cell r="A2" t="str">
            <v>CAMN02_SEC_WALL_CBDB_01</v>
          </cell>
          <cell r="B2" t="str">
            <v>CAMN02;DC SYS01</v>
          </cell>
          <cell r="C2" t="str">
            <v>CAMN02</v>
          </cell>
          <cell r="D2">
            <v>0</v>
          </cell>
          <cell r="E2">
            <v>0</v>
          </cell>
          <cell r="F2">
            <v>0</v>
          </cell>
          <cell r="G2">
            <v>300</v>
          </cell>
          <cell r="H2">
            <v>300</v>
          </cell>
          <cell r="I2">
            <v>0</v>
          </cell>
          <cell r="J2">
            <v>1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 t="str">
            <v>CAMN02_SEC_WALL_CBDB_02</v>
          </cell>
          <cell r="B3" t="str">
            <v>CAMN02;DC SYS01</v>
          </cell>
          <cell r="C3" t="str">
            <v>CAMN02</v>
          </cell>
          <cell r="D3">
            <v>0</v>
          </cell>
          <cell r="E3">
            <v>0</v>
          </cell>
          <cell r="F3">
            <v>0</v>
          </cell>
          <cell r="G3">
            <v>300</v>
          </cell>
          <cell r="H3">
            <v>300</v>
          </cell>
          <cell r="I3">
            <v>0</v>
          </cell>
          <cell r="J3">
            <v>0</v>
          </cell>
          <cell r="K3">
            <v>0</v>
          </cell>
          <cell r="L3">
            <v>2</v>
          </cell>
          <cell r="M3">
            <v>0</v>
          </cell>
          <cell r="N3">
            <v>2</v>
          </cell>
        </row>
        <row r="4">
          <cell r="A4" t="str">
            <v>CAMN02_SYS01_PER_01</v>
          </cell>
          <cell r="B4" t="str">
            <v>CAMN02;DC SYS01</v>
          </cell>
          <cell r="C4" t="str">
            <v>CAMN02</v>
          </cell>
          <cell r="D4">
            <v>0</v>
          </cell>
          <cell r="E4">
            <v>0</v>
          </cell>
          <cell r="F4">
            <v>0</v>
          </cell>
          <cell r="G4">
            <v>300</v>
          </cell>
          <cell r="H4">
            <v>300</v>
          </cell>
          <cell r="I4">
            <v>0</v>
          </cell>
          <cell r="J4">
            <v>8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 t="str">
            <v>CAMN41_SEC_CBDB_BC01</v>
          </cell>
          <cell r="B5" t="str">
            <v>CAMN41;DC SYS01</v>
          </cell>
          <cell r="C5" t="str">
            <v>CAMN41</v>
          </cell>
          <cell r="D5">
            <v>40</v>
          </cell>
          <cell r="E5">
            <v>40</v>
          </cell>
          <cell r="F5">
            <v>44243</v>
          </cell>
          <cell r="G5">
            <v>300</v>
          </cell>
          <cell r="H5">
            <v>300</v>
          </cell>
          <cell r="I5">
            <v>8</v>
          </cell>
          <cell r="J5">
            <v>10</v>
          </cell>
          <cell r="K5">
            <v>1</v>
          </cell>
          <cell r="L5">
            <v>0</v>
          </cell>
          <cell r="M5">
            <v>0</v>
          </cell>
          <cell r="N5">
            <v>17</v>
          </cell>
        </row>
        <row r="6">
          <cell r="A6" t="str">
            <v>CFDTN1_SEC_WALL_CBDB_1</v>
          </cell>
          <cell r="B6" t="str">
            <v>CFDTN1;DC SYS01</v>
          </cell>
          <cell r="C6" t="str">
            <v>CFDTN1</v>
          </cell>
          <cell r="D6">
            <v>0</v>
          </cell>
          <cell r="E6">
            <v>0</v>
          </cell>
          <cell r="F6">
            <v>45055</v>
          </cell>
          <cell r="G6">
            <v>50</v>
          </cell>
          <cell r="H6">
            <v>50</v>
          </cell>
          <cell r="I6">
            <v>0</v>
          </cell>
          <cell r="J6">
            <v>3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 t="str">
            <v>CFDTN1_SEC_WALL_CBDB_2</v>
          </cell>
          <cell r="B7" t="str">
            <v>CFDTN1;DC SYS01</v>
          </cell>
          <cell r="C7" t="str">
            <v>CFDTN1</v>
          </cell>
          <cell r="D7">
            <v>0</v>
          </cell>
          <cell r="E7">
            <v>0</v>
          </cell>
          <cell r="F7">
            <v>45055</v>
          </cell>
          <cell r="G7">
            <v>100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 t="str">
            <v>CFDTN1_SEC_WALL_CBDB_3</v>
          </cell>
          <cell r="B8" t="str">
            <v>CFDTN1;DC SYS01</v>
          </cell>
          <cell r="C8" t="str">
            <v>CFDTN1</v>
          </cell>
          <cell r="D8">
            <v>0</v>
          </cell>
          <cell r="E8">
            <v>0</v>
          </cell>
          <cell r="F8">
            <v>45055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</v>
          </cell>
          <cell r="M8">
            <v>0</v>
          </cell>
          <cell r="N8">
            <v>0</v>
          </cell>
        </row>
        <row r="9">
          <cell r="A9" t="str">
            <v>CFDTN1_SEC_WALL_CBDB_4</v>
          </cell>
          <cell r="B9" t="str">
            <v>CFDTN1;DC SYS01</v>
          </cell>
          <cell r="C9" t="str">
            <v>CFDTN1</v>
          </cell>
          <cell r="D9">
            <v>0</v>
          </cell>
          <cell r="E9">
            <v>0</v>
          </cell>
          <cell r="F9">
            <v>45055</v>
          </cell>
          <cell r="G9">
            <v>375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2</v>
          </cell>
        </row>
        <row r="10">
          <cell r="A10" t="str">
            <v>CFDTN1_SYS01_PER_01</v>
          </cell>
          <cell r="B10" t="str">
            <v>CFDTN1;DC SYS01</v>
          </cell>
          <cell r="C10" t="str">
            <v>CFDTN1</v>
          </cell>
          <cell r="D10">
            <v>0</v>
          </cell>
          <cell r="E10">
            <v>0</v>
          </cell>
          <cell r="F10">
            <v>0</v>
          </cell>
          <cell r="G10">
            <v>300</v>
          </cell>
          <cell r="H10">
            <v>300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A11" t="str">
            <v>KLNN01 DCDB01</v>
          </cell>
          <cell r="B11" t="str">
            <v>KLNN01;DC SYS01</v>
          </cell>
          <cell r="C11" t="str">
            <v>KLNN01</v>
          </cell>
          <cell r="D11" t="str">
            <v>EOS ONLY</v>
          </cell>
        </row>
        <row r="12">
          <cell r="A12" t="str">
            <v>NRWN51_SEC_CBDB_BC01</v>
          </cell>
          <cell r="B12" t="str">
            <v>NRWN51;DC SYS01</v>
          </cell>
          <cell r="C12" t="str">
            <v>NRWN51</v>
          </cell>
          <cell r="D12">
            <v>20</v>
          </cell>
          <cell r="E12">
            <v>20</v>
          </cell>
          <cell r="F12">
            <v>44118</v>
          </cell>
          <cell r="G12">
            <v>300</v>
          </cell>
          <cell r="H12">
            <v>300</v>
          </cell>
          <cell r="I12">
            <v>10</v>
          </cell>
          <cell r="J12">
            <v>6</v>
          </cell>
          <cell r="K12">
            <v>4</v>
          </cell>
          <cell r="L12">
            <v>0</v>
          </cell>
          <cell r="M12">
            <v>0</v>
          </cell>
          <cell r="N12">
            <v>20</v>
          </cell>
        </row>
        <row r="13">
          <cell r="A13" t="str">
            <v>NRW TN1_SEC_CBDB_P01</v>
          </cell>
          <cell r="B13" t="str">
            <v>NRWTN1;DC SYS01</v>
          </cell>
          <cell r="C13" t="str">
            <v>NRWTN1</v>
          </cell>
          <cell r="D13">
            <v>0</v>
          </cell>
          <cell r="E13">
            <v>0</v>
          </cell>
          <cell r="F13">
            <v>0</v>
          </cell>
          <cell r="G13">
            <v>300</v>
          </cell>
          <cell r="H13">
            <v>300</v>
          </cell>
          <cell r="I13">
            <v>0</v>
          </cell>
          <cell r="J13">
            <v>4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A14" t="str">
            <v>NRW TN1_SEC_WALL_CBDB1</v>
          </cell>
          <cell r="B14" t="str">
            <v>NRWTN1;DC SYS01</v>
          </cell>
          <cell r="C14" t="str">
            <v>NRWTN1</v>
          </cell>
          <cell r="D14">
            <v>0</v>
          </cell>
          <cell r="E14">
            <v>0</v>
          </cell>
          <cell r="F14">
            <v>0</v>
          </cell>
          <cell r="G14">
            <v>80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A15" t="str">
            <v>NRW TN1_SEC_WALL_CBDB2</v>
          </cell>
          <cell r="B15" t="str">
            <v>NRWTN1;DC SYS01</v>
          </cell>
          <cell r="C15" t="str">
            <v>NRWTN1</v>
          </cell>
          <cell r="D15">
            <v>0</v>
          </cell>
          <cell r="E15">
            <v>0</v>
          </cell>
          <cell r="F15">
            <v>0</v>
          </cell>
          <cell r="G15">
            <v>300</v>
          </cell>
          <cell r="H15">
            <v>300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A16" t="str">
            <v>NRWTN1_SYS01_PER01</v>
          </cell>
          <cell r="B16" t="str">
            <v>NRWTN1;DC SYS01</v>
          </cell>
          <cell r="C16" t="str">
            <v>NRWTN1</v>
          </cell>
          <cell r="D16">
            <v>0</v>
          </cell>
          <cell r="E16">
            <v>0</v>
          </cell>
          <cell r="F16">
            <v>0</v>
          </cell>
          <cell r="G16">
            <v>300</v>
          </cell>
          <cell r="H16">
            <v>300</v>
          </cell>
          <cell r="I16">
            <v>0</v>
          </cell>
          <cell r="J16">
            <v>2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A17" t="str">
            <v>PTBTN1_SEC_DD770_DE16</v>
          </cell>
          <cell r="B17" t="str">
            <v>PTBTN1;DC SYS01</v>
          </cell>
          <cell r="C17" t="str">
            <v>PTBTN1</v>
          </cell>
          <cell r="D17">
            <v>85</v>
          </cell>
          <cell r="E17">
            <v>85</v>
          </cell>
          <cell r="F17">
            <v>45096</v>
          </cell>
          <cell r="G17">
            <v>300</v>
          </cell>
          <cell r="H17">
            <v>300</v>
          </cell>
          <cell r="I17">
            <v>0</v>
          </cell>
          <cell r="J17">
            <v>2</v>
          </cell>
          <cell r="K17">
            <v>0</v>
          </cell>
          <cell r="L17">
            <v>10</v>
          </cell>
          <cell r="M17">
            <v>9</v>
          </cell>
          <cell r="N17">
            <v>0</v>
          </cell>
        </row>
        <row r="18">
          <cell r="A18" t="str">
            <v>PTBTN1_SEC_DD770_JH16</v>
          </cell>
          <cell r="B18" t="str">
            <v>PTBTN1;DC SYS01</v>
          </cell>
          <cell r="C18" t="str">
            <v>PTBTN1</v>
          </cell>
          <cell r="D18">
            <v>100</v>
          </cell>
          <cell r="E18">
            <v>105</v>
          </cell>
          <cell r="F18">
            <v>45096</v>
          </cell>
          <cell r="G18">
            <v>300</v>
          </cell>
          <cell r="H18">
            <v>300</v>
          </cell>
          <cell r="I18">
            <v>5</v>
          </cell>
          <cell r="J18">
            <v>1</v>
          </cell>
          <cell r="K18">
            <v>1</v>
          </cell>
          <cell r="L18">
            <v>10</v>
          </cell>
          <cell r="M18">
            <v>3</v>
          </cell>
          <cell r="N18">
            <v>0</v>
          </cell>
        </row>
        <row r="19">
          <cell r="A19" t="str">
            <v>WTT_SEC_CBDB_01 - ignore</v>
          </cell>
          <cell r="B19" t="str">
            <v>WTT;DC SYS01</v>
          </cell>
          <cell r="C19" t="str">
            <v>WTT</v>
          </cell>
          <cell r="D19">
            <v>0</v>
          </cell>
          <cell r="E19">
            <v>0</v>
          </cell>
          <cell r="F19">
            <v>0</v>
          </cell>
          <cell r="G19">
            <v>300</v>
          </cell>
          <cell r="H19">
            <v>300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A20" t="str">
            <v>WTT_SEC_CBDB_02 - ignore</v>
          </cell>
          <cell r="B20" t="str">
            <v>WTT;DC SYS01</v>
          </cell>
          <cell r="C20" t="str">
            <v>WTT</v>
          </cell>
          <cell r="D20">
            <v>0</v>
          </cell>
          <cell r="E20">
            <v>0</v>
          </cell>
          <cell r="F20">
            <v>0</v>
          </cell>
          <cell r="G20">
            <v>300</v>
          </cell>
          <cell r="H20">
            <v>300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A21" t="str">
            <v>WTT_SEC_DCDB_CD10</v>
          </cell>
          <cell r="B21" t="str">
            <v>WTT;DC SYS01</v>
          </cell>
          <cell r="C21" t="str">
            <v>WTT</v>
          </cell>
          <cell r="D21">
            <v>25</v>
          </cell>
          <cell r="E21">
            <v>25</v>
          </cell>
          <cell r="F21">
            <v>45056</v>
          </cell>
          <cell r="G21">
            <v>300</v>
          </cell>
          <cell r="H21">
            <v>300</v>
          </cell>
          <cell r="I21">
            <v>0</v>
          </cell>
          <cell r="J21">
            <v>1</v>
          </cell>
          <cell r="K21">
            <v>5</v>
          </cell>
          <cell r="L21">
            <v>2</v>
          </cell>
          <cell r="M21">
            <v>0</v>
          </cell>
          <cell r="N21">
            <v>0</v>
          </cell>
        </row>
        <row r="22">
          <cell r="A22" t="str">
            <v xml:space="preserve">BFTN03 - Ignore this line </v>
          </cell>
          <cell r="B22" t="str">
            <v>BFTN03;DC SYS01</v>
          </cell>
          <cell r="C22" t="str">
            <v>BFTN03</v>
          </cell>
          <cell r="D22" t="str">
            <v>No records</v>
          </cell>
        </row>
        <row r="23">
          <cell r="A23" t="str">
            <v>ACTN01_PDU1A_B</v>
          </cell>
          <cell r="B23" t="str">
            <v>ACTN01;DC SYS01</v>
          </cell>
          <cell r="C23" t="str">
            <v>ACTN01</v>
          </cell>
          <cell r="D23">
            <v>186.69</v>
          </cell>
          <cell r="E23">
            <v>83.95</v>
          </cell>
          <cell r="F23">
            <v>45510</v>
          </cell>
          <cell r="G23">
            <v>360</v>
          </cell>
          <cell r="H23">
            <v>360</v>
          </cell>
        </row>
        <row r="24">
          <cell r="A24" t="str">
            <v>ACTN01_SEC_CBDB_ALAM1_04 - CAPPED - Do not Allocate</v>
          </cell>
          <cell r="B24" t="str">
            <v>ACTN01;DC SYS01</v>
          </cell>
          <cell r="C24" t="str">
            <v>ACTN01</v>
          </cell>
          <cell r="D24">
            <v>260</v>
          </cell>
          <cell r="E24">
            <v>250</v>
          </cell>
          <cell r="F24">
            <v>44182</v>
          </cell>
          <cell r="G24">
            <v>300</v>
          </cell>
          <cell r="H24">
            <v>300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4</v>
          </cell>
        </row>
        <row r="25">
          <cell r="A25" t="str">
            <v>ACTN01_SEC_DD770_ACAD1_01</v>
          </cell>
          <cell r="B25" t="str">
            <v>ACTN01;DC SYS01</v>
          </cell>
          <cell r="C25" t="str">
            <v>ACTN01</v>
          </cell>
          <cell r="D25">
            <v>100</v>
          </cell>
          <cell r="E25">
            <v>100</v>
          </cell>
          <cell r="F25">
            <v>45078</v>
          </cell>
          <cell r="G25">
            <v>300</v>
          </cell>
          <cell r="H25">
            <v>300</v>
          </cell>
          <cell r="I25">
            <v>1</v>
          </cell>
          <cell r="J25">
            <v>0</v>
          </cell>
          <cell r="K25">
            <v>0</v>
          </cell>
          <cell r="L25">
            <v>17</v>
          </cell>
          <cell r="M25">
            <v>8</v>
          </cell>
          <cell r="N25">
            <v>0</v>
          </cell>
        </row>
        <row r="26">
          <cell r="A26" t="str">
            <v>ACTN01_SEC_DD770_AEAF1_02</v>
          </cell>
          <cell r="B26" t="str">
            <v>ACTN01;DC SYS01</v>
          </cell>
          <cell r="C26" t="str">
            <v>ACTN01</v>
          </cell>
          <cell r="D26">
            <v>140</v>
          </cell>
          <cell r="E26">
            <v>190</v>
          </cell>
          <cell r="F26">
            <v>45078</v>
          </cell>
          <cell r="G26">
            <v>300</v>
          </cell>
          <cell r="H26">
            <v>300</v>
          </cell>
          <cell r="I26">
            <v>3</v>
          </cell>
          <cell r="J26">
            <v>6</v>
          </cell>
          <cell r="K26">
            <v>0</v>
          </cell>
          <cell r="L26">
            <v>3</v>
          </cell>
          <cell r="M26">
            <v>12</v>
          </cell>
          <cell r="N26">
            <v>0</v>
          </cell>
        </row>
        <row r="27">
          <cell r="A27" t="str">
            <v>ACTN01_SEC_DD770_AGAH1_03</v>
          </cell>
          <cell r="B27" t="str">
            <v>ACTN01;DC SYS01</v>
          </cell>
          <cell r="C27" t="str">
            <v>ACTN01</v>
          </cell>
          <cell r="D27">
            <v>110</v>
          </cell>
          <cell r="E27">
            <v>120</v>
          </cell>
          <cell r="F27">
            <v>45084</v>
          </cell>
          <cell r="G27">
            <v>300</v>
          </cell>
          <cell r="H27">
            <v>300</v>
          </cell>
          <cell r="I27">
            <v>5</v>
          </cell>
          <cell r="J27">
            <v>6</v>
          </cell>
          <cell r="K27">
            <v>0</v>
          </cell>
          <cell r="L27">
            <v>2</v>
          </cell>
          <cell r="M27">
            <v>10</v>
          </cell>
          <cell r="N27">
            <v>0</v>
          </cell>
        </row>
        <row r="28">
          <cell r="A28" t="str">
            <v>ACTN01_SEC_DD770_ATAS1_05</v>
          </cell>
          <cell r="B28" t="str">
            <v>ACTN01;DC SYS01</v>
          </cell>
          <cell r="C28" t="str">
            <v>ACTN01</v>
          </cell>
          <cell r="D28">
            <v>74</v>
          </cell>
          <cell r="E28">
            <v>73</v>
          </cell>
          <cell r="F28">
            <v>45078</v>
          </cell>
          <cell r="G28">
            <v>200</v>
          </cell>
          <cell r="H28">
            <v>200</v>
          </cell>
          <cell r="I28">
            <v>0</v>
          </cell>
          <cell r="J28">
            <v>0</v>
          </cell>
          <cell r="K28">
            <v>4</v>
          </cell>
          <cell r="L28">
            <v>0</v>
          </cell>
          <cell r="M28">
            <v>0</v>
          </cell>
          <cell r="N28">
            <v>23</v>
          </cell>
        </row>
        <row r="29">
          <cell r="A29" t="str">
            <v>BHWCN1_SYS_DCDB_WALL</v>
          </cell>
          <cell r="B29" t="str">
            <v>BHWCN1;DC SYS01</v>
          </cell>
          <cell r="C29" t="str">
            <v>BHWCN1</v>
          </cell>
          <cell r="D29" t="str">
            <v>90A</v>
          </cell>
          <cell r="E29" t="str">
            <v>90A</v>
          </cell>
          <cell r="F29">
            <v>42816</v>
          </cell>
          <cell r="G29">
            <v>375</v>
          </cell>
          <cell r="H29">
            <v>375</v>
          </cell>
          <cell r="I29">
            <v>0</v>
          </cell>
          <cell r="J29">
            <v>7</v>
          </cell>
          <cell r="K29">
            <v>1</v>
          </cell>
          <cell r="L29">
            <v>0</v>
          </cell>
          <cell r="M29">
            <v>1</v>
          </cell>
          <cell r="N29">
            <v>0</v>
          </cell>
        </row>
        <row r="30">
          <cell r="A30" t="str">
            <v>BTFTB1_PDU1A_B</v>
          </cell>
          <cell r="B30" t="str">
            <v>BTFTB1;DC SYS02</v>
          </cell>
          <cell r="C30" t="str">
            <v>BTFTB1</v>
          </cell>
          <cell r="D30">
            <v>315.39999999999998</v>
          </cell>
          <cell r="E30">
            <v>287.35000000000002</v>
          </cell>
          <cell r="F30">
            <v>45510</v>
          </cell>
          <cell r="G30">
            <v>600</v>
          </cell>
          <cell r="H30">
            <v>600</v>
          </cell>
        </row>
        <row r="31">
          <cell r="A31" t="str">
            <v>Capped_BTFTB1_SEC_DCDB_C11</v>
          </cell>
          <cell r="B31" t="str">
            <v>BTFTB1;DC SYS01</v>
          </cell>
          <cell r="C31" t="str">
            <v>BTFTB1</v>
          </cell>
          <cell r="D31">
            <v>250</v>
          </cell>
          <cell r="E31">
            <v>250</v>
          </cell>
          <cell r="F31">
            <v>44258</v>
          </cell>
          <cell r="G31">
            <v>300</v>
          </cell>
          <cell r="H31">
            <v>300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6</v>
          </cell>
          <cell r="N31">
            <v>13</v>
          </cell>
        </row>
        <row r="32">
          <cell r="A32" t="str">
            <v>Capped_BTFTB1_SEC_DCDB_Suite K14</v>
          </cell>
          <cell r="B32" t="str">
            <v>BTFTB1;DC SYS01</v>
          </cell>
          <cell r="C32" t="str">
            <v>BTFTB1</v>
          </cell>
          <cell r="D32">
            <v>250</v>
          </cell>
          <cell r="E32">
            <v>250</v>
          </cell>
          <cell r="F32">
            <v>44258</v>
          </cell>
          <cell r="G32">
            <v>300</v>
          </cell>
          <cell r="H32">
            <v>300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25</v>
          </cell>
        </row>
        <row r="33">
          <cell r="A33" t="str">
            <v>CHTN07_SEC_DD770_00_AB09</v>
          </cell>
          <cell r="B33" t="str">
            <v>CHTN07;DC SYS01</v>
          </cell>
          <cell r="C33" t="str">
            <v>CHTN07</v>
          </cell>
          <cell r="D33">
            <v>50</v>
          </cell>
          <cell r="E33">
            <v>50</v>
          </cell>
          <cell r="F33">
            <v>44966</v>
          </cell>
          <cell r="G33">
            <v>300</v>
          </cell>
          <cell r="H33">
            <v>300</v>
          </cell>
          <cell r="I33">
            <v>5</v>
          </cell>
          <cell r="J33">
            <v>0</v>
          </cell>
          <cell r="K33">
            <v>6</v>
          </cell>
          <cell r="L33">
            <v>14</v>
          </cell>
          <cell r="M33">
            <v>12</v>
          </cell>
          <cell r="N33">
            <v>0</v>
          </cell>
        </row>
        <row r="34">
          <cell r="A34" t="str">
            <v>CHTN07_SEC_DD770_01_CD09</v>
          </cell>
          <cell r="B34" t="str">
            <v>CHTN07;DC SYS01</v>
          </cell>
          <cell r="C34" t="str">
            <v>CHTN07</v>
          </cell>
          <cell r="D34">
            <v>90</v>
          </cell>
          <cell r="E34">
            <v>100</v>
          </cell>
          <cell r="F34">
            <v>45071</v>
          </cell>
          <cell r="G34">
            <v>300</v>
          </cell>
          <cell r="H34">
            <v>300</v>
          </cell>
          <cell r="I34">
            <v>1</v>
          </cell>
          <cell r="J34">
            <v>2</v>
          </cell>
          <cell r="K34">
            <v>0</v>
          </cell>
          <cell r="L34">
            <v>20</v>
          </cell>
          <cell r="M34">
            <v>12</v>
          </cell>
          <cell r="N34">
            <v>0</v>
          </cell>
        </row>
        <row r="35">
          <cell r="A35" t="str">
            <v>CHTN07_SEC_DD770_02_JK01</v>
          </cell>
          <cell r="B35" t="str">
            <v>CHTN07;DC SYS01</v>
          </cell>
          <cell r="C35" t="str">
            <v>CHTN07</v>
          </cell>
          <cell r="D35">
            <v>80</v>
          </cell>
          <cell r="E35">
            <v>80</v>
          </cell>
          <cell r="F35">
            <v>44966</v>
          </cell>
          <cell r="G35">
            <v>300</v>
          </cell>
          <cell r="H35">
            <v>300</v>
          </cell>
          <cell r="I35">
            <v>4</v>
          </cell>
          <cell r="J35">
            <v>0</v>
          </cell>
          <cell r="K35">
            <v>0</v>
          </cell>
          <cell r="L35">
            <v>4</v>
          </cell>
          <cell r="M35">
            <v>11</v>
          </cell>
          <cell r="N35">
            <v>0</v>
          </cell>
        </row>
        <row r="36">
          <cell r="A36" t="str">
            <v>CHTN07_SEC_DD770_03_YZ01</v>
          </cell>
          <cell r="B36" t="str">
            <v>CHTN07;DC SYS01</v>
          </cell>
          <cell r="C36" t="str">
            <v>CHTN07</v>
          </cell>
          <cell r="D36">
            <v>60</v>
          </cell>
          <cell r="E36">
            <v>60</v>
          </cell>
          <cell r="F36">
            <v>44966</v>
          </cell>
          <cell r="G36">
            <v>300</v>
          </cell>
          <cell r="H36">
            <v>300</v>
          </cell>
          <cell r="I36">
            <v>4</v>
          </cell>
          <cell r="J36">
            <v>4</v>
          </cell>
          <cell r="K36">
            <v>3</v>
          </cell>
          <cell r="L36">
            <v>6</v>
          </cell>
          <cell r="M36">
            <v>0</v>
          </cell>
          <cell r="N36">
            <v>20</v>
          </cell>
        </row>
        <row r="37">
          <cell r="A37" t="str">
            <v>CHTN07_SEC_DD770_06_WALL_AM AN</v>
          </cell>
          <cell r="B37" t="str">
            <v>CHTN07;DC SYS01</v>
          </cell>
          <cell r="C37" t="str">
            <v>CHTN07</v>
          </cell>
          <cell r="D37">
            <v>10</v>
          </cell>
          <cell r="E37">
            <v>10</v>
          </cell>
          <cell r="F37">
            <v>44966</v>
          </cell>
          <cell r="G37">
            <v>250</v>
          </cell>
          <cell r="H37">
            <v>250</v>
          </cell>
          <cell r="I37">
            <v>0</v>
          </cell>
          <cell r="J37">
            <v>0</v>
          </cell>
          <cell r="K37">
            <v>4</v>
          </cell>
          <cell r="L37">
            <v>4</v>
          </cell>
          <cell r="M37">
            <v>6</v>
          </cell>
          <cell r="N37">
            <v>29</v>
          </cell>
        </row>
        <row r="38">
          <cell r="A38" t="str">
            <v>CHTN07_SEC_DD770_AA AB01</v>
          </cell>
          <cell r="B38" t="str">
            <v>CHTN07;DC SYS01</v>
          </cell>
          <cell r="C38" t="str">
            <v>CHTN07</v>
          </cell>
          <cell r="D38">
            <v>180</v>
          </cell>
          <cell r="E38">
            <v>180</v>
          </cell>
          <cell r="F38">
            <v>44966</v>
          </cell>
          <cell r="G38">
            <v>300</v>
          </cell>
          <cell r="H38">
            <v>300</v>
          </cell>
          <cell r="I38">
            <v>7</v>
          </cell>
          <cell r="J38">
            <v>0</v>
          </cell>
          <cell r="K38">
            <v>5</v>
          </cell>
          <cell r="L38">
            <v>0</v>
          </cell>
          <cell r="M38">
            <v>0</v>
          </cell>
          <cell r="N38">
            <v>17</v>
          </cell>
        </row>
        <row r="39">
          <cell r="A39" t="str">
            <v>CHTN07_SEC_DD770_AK00</v>
          </cell>
          <cell r="B39" t="str">
            <v>CHTN07;DC SYS01</v>
          </cell>
          <cell r="C39" t="str">
            <v>CHTN07</v>
          </cell>
          <cell r="D39">
            <v>320</v>
          </cell>
          <cell r="E39">
            <v>320</v>
          </cell>
          <cell r="F39">
            <v>44966</v>
          </cell>
          <cell r="G39">
            <v>300</v>
          </cell>
          <cell r="H39">
            <v>300</v>
          </cell>
          <cell r="I39">
            <v>3</v>
          </cell>
          <cell r="J39">
            <v>2</v>
          </cell>
          <cell r="K39">
            <v>0</v>
          </cell>
          <cell r="L39">
            <v>0</v>
          </cell>
          <cell r="M39">
            <v>5</v>
          </cell>
          <cell r="N39">
            <v>10</v>
          </cell>
        </row>
        <row r="40">
          <cell r="A40" t="str">
            <v>CHTN07_SEC_DD770_NP01</v>
          </cell>
          <cell r="B40" t="str">
            <v>CHTN07;DC SYS01</v>
          </cell>
          <cell r="C40" t="str">
            <v>CHTN07</v>
          </cell>
          <cell r="D40">
            <v>50</v>
          </cell>
          <cell r="E40">
            <v>40</v>
          </cell>
          <cell r="F40">
            <v>44469</v>
          </cell>
          <cell r="G40">
            <v>300</v>
          </cell>
          <cell r="H40">
            <v>300</v>
          </cell>
          <cell r="I40">
            <v>1</v>
          </cell>
          <cell r="J40">
            <v>0</v>
          </cell>
          <cell r="K40">
            <v>0</v>
          </cell>
          <cell r="L40">
            <v>0</v>
          </cell>
          <cell r="M40">
            <v>4</v>
          </cell>
          <cell r="N40">
            <v>43</v>
          </cell>
        </row>
        <row r="41">
          <cell r="A41" t="str">
            <v>CHTN07_SEC_DD770_UV01</v>
          </cell>
          <cell r="B41" t="str">
            <v>CHTN07;DC SYS01</v>
          </cell>
          <cell r="C41" t="str">
            <v>CHTN07</v>
          </cell>
          <cell r="D41">
            <v>120</v>
          </cell>
          <cell r="E41">
            <v>120</v>
          </cell>
          <cell r="F41">
            <v>44966</v>
          </cell>
          <cell r="G41">
            <v>300</v>
          </cell>
          <cell r="H41">
            <v>300</v>
          </cell>
          <cell r="I41">
            <v>0</v>
          </cell>
          <cell r="J41">
            <v>0</v>
          </cell>
          <cell r="K41">
            <v>11</v>
          </cell>
          <cell r="L41">
            <v>0</v>
          </cell>
          <cell r="M41">
            <v>3</v>
          </cell>
          <cell r="N41">
            <v>31</v>
          </cell>
        </row>
        <row r="42">
          <cell r="A42" t="str">
            <v>CHTN07_SEC_DD770_WX01</v>
          </cell>
          <cell r="B42" t="str">
            <v>CHTN07;DC SYS01</v>
          </cell>
          <cell r="C42" t="str">
            <v>CHTN07</v>
          </cell>
          <cell r="D42">
            <v>100</v>
          </cell>
          <cell r="E42">
            <v>100</v>
          </cell>
          <cell r="F42">
            <v>44966</v>
          </cell>
          <cell r="G42">
            <v>300</v>
          </cell>
          <cell r="H42">
            <v>300</v>
          </cell>
          <cell r="I42">
            <v>3</v>
          </cell>
          <cell r="J42">
            <v>0</v>
          </cell>
          <cell r="K42">
            <v>0</v>
          </cell>
          <cell r="L42">
            <v>0</v>
          </cell>
          <cell r="M42">
            <v>3</v>
          </cell>
          <cell r="N42">
            <v>36</v>
          </cell>
        </row>
        <row r="43">
          <cell r="A43" t="str">
            <v>CHTN07_SEC_WALL_Eaton_AG AH</v>
          </cell>
          <cell r="B43" t="str">
            <v>CHTN07;DC SYS01</v>
          </cell>
          <cell r="C43" t="str">
            <v>CHTN07</v>
          </cell>
          <cell r="D43" t="str">
            <v>N/A</v>
          </cell>
          <cell r="E43" t="str">
            <v>N/A</v>
          </cell>
          <cell r="F43">
            <v>44966</v>
          </cell>
          <cell r="G43">
            <v>300</v>
          </cell>
          <cell r="H43">
            <v>300</v>
          </cell>
          <cell r="I43">
            <v>8</v>
          </cell>
          <cell r="J43">
            <v>0</v>
          </cell>
          <cell r="K43">
            <v>30</v>
          </cell>
          <cell r="L43">
            <v>0</v>
          </cell>
          <cell r="M43">
            <v>0</v>
          </cell>
          <cell r="N43">
            <v>5</v>
          </cell>
        </row>
        <row r="44">
          <cell r="A44" t="str">
            <v>CHTTN3_PDU1A_B</v>
          </cell>
          <cell r="B44" t="str">
            <v>CHTTN3;DC SYS01A</v>
          </cell>
          <cell r="C44" t="str">
            <v>CHTTN3</v>
          </cell>
          <cell r="D44">
            <v>248.35</v>
          </cell>
          <cell r="E44">
            <v>236.28</v>
          </cell>
          <cell r="F44">
            <v>45510</v>
          </cell>
          <cell r="G44">
            <v>600</v>
          </cell>
          <cell r="H44">
            <v>600</v>
          </cell>
        </row>
        <row r="45">
          <cell r="A45" t="str">
            <v>CHTTN3_SEC_WALL_DCDB_ 02</v>
          </cell>
          <cell r="B45" t="str">
            <v>CHTTN3;DC SYS01A</v>
          </cell>
          <cell r="C45" t="str">
            <v>CHTTN3</v>
          </cell>
          <cell r="D45">
            <v>0</v>
          </cell>
          <cell r="E45">
            <v>0</v>
          </cell>
          <cell r="F45">
            <v>0</v>
          </cell>
          <cell r="G45">
            <v>300</v>
          </cell>
          <cell r="H45">
            <v>300</v>
          </cell>
          <cell r="I45">
            <v>0</v>
          </cell>
          <cell r="J45">
            <v>2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A46" t="str">
            <v>CHTTN3_SEC_WALL_DCDB_ 04</v>
          </cell>
          <cell r="B46" t="str">
            <v>CHTTN3;DC SYS01A</v>
          </cell>
          <cell r="C46" t="str">
            <v>CHTTN3</v>
          </cell>
          <cell r="D46">
            <v>65</v>
          </cell>
          <cell r="E46">
            <v>75</v>
          </cell>
          <cell r="F46">
            <v>44967</v>
          </cell>
          <cell r="G46">
            <v>300</v>
          </cell>
          <cell r="H46">
            <v>300</v>
          </cell>
          <cell r="I46">
            <v>0</v>
          </cell>
          <cell r="J46">
            <v>0</v>
          </cell>
          <cell r="K46">
            <v>1</v>
          </cell>
          <cell r="L46">
            <v>1</v>
          </cell>
          <cell r="M46">
            <v>0</v>
          </cell>
          <cell r="N46">
            <v>37</v>
          </cell>
        </row>
        <row r="47">
          <cell r="A47" t="str">
            <v>CYNTN2_SEC_DD770_BE08_DB1</v>
          </cell>
          <cell r="B47" t="str">
            <v>CYNTN2;DC SYS01</v>
          </cell>
          <cell r="C47" t="str">
            <v>CYNTN2</v>
          </cell>
          <cell r="D47">
            <v>125</v>
          </cell>
          <cell r="E47">
            <v>125</v>
          </cell>
          <cell r="F47">
            <v>45110</v>
          </cell>
          <cell r="G47">
            <v>300</v>
          </cell>
          <cell r="H47">
            <v>300</v>
          </cell>
          <cell r="I47">
            <v>0</v>
          </cell>
          <cell r="J47">
            <v>0</v>
          </cell>
          <cell r="K47">
            <v>0</v>
          </cell>
          <cell r="L47">
            <v>3</v>
          </cell>
          <cell r="M47">
            <v>4</v>
          </cell>
          <cell r="N47">
            <v>0</v>
          </cell>
        </row>
        <row r="48">
          <cell r="A48" t="str">
            <v>CYNTN2_SEC_DD770_BG08_DB2</v>
          </cell>
          <cell r="B48" t="str">
            <v>CYNTN2;DC SYS01</v>
          </cell>
          <cell r="C48" t="str">
            <v>CYNTN2</v>
          </cell>
          <cell r="D48">
            <v>125</v>
          </cell>
          <cell r="E48">
            <v>126</v>
          </cell>
          <cell r="F48">
            <v>45110</v>
          </cell>
          <cell r="G48">
            <v>300</v>
          </cell>
          <cell r="H48">
            <v>300</v>
          </cell>
          <cell r="I48">
            <v>0</v>
          </cell>
          <cell r="J48">
            <v>1</v>
          </cell>
          <cell r="K48">
            <v>3</v>
          </cell>
          <cell r="L48">
            <v>6</v>
          </cell>
          <cell r="M48">
            <v>8</v>
          </cell>
          <cell r="N48">
            <v>0</v>
          </cell>
        </row>
        <row r="49">
          <cell r="A49" t="str">
            <v>CYNTN2_SEC_DD770_BM02_DB5</v>
          </cell>
          <cell r="B49" t="str">
            <v>CYNTN2;DC SYS01</v>
          </cell>
          <cell r="C49" t="str">
            <v>CYNTN2</v>
          </cell>
          <cell r="D49">
            <v>150</v>
          </cell>
          <cell r="E49">
            <v>150</v>
          </cell>
          <cell r="F49">
            <v>45110</v>
          </cell>
          <cell r="G49">
            <v>300</v>
          </cell>
          <cell r="H49">
            <v>300</v>
          </cell>
          <cell r="I49">
            <v>0</v>
          </cell>
          <cell r="J49">
            <v>2</v>
          </cell>
          <cell r="K49">
            <v>1</v>
          </cell>
          <cell r="L49">
            <v>9</v>
          </cell>
          <cell r="M49">
            <v>8</v>
          </cell>
          <cell r="N49">
            <v>0</v>
          </cell>
        </row>
        <row r="50">
          <cell r="A50" t="str">
            <v>CYNTN2_SEC_DD770_J01_DB3</v>
          </cell>
          <cell r="B50" t="str">
            <v>CYNTN2;DC SYS01</v>
          </cell>
          <cell r="C50" t="str">
            <v>CYNTN2</v>
          </cell>
          <cell r="D50">
            <v>90</v>
          </cell>
          <cell r="E50">
            <v>90</v>
          </cell>
          <cell r="F50">
            <v>45110</v>
          </cell>
          <cell r="G50">
            <v>250</v>
          </cell>
          <cell r="H50">
            <v>250</v>
          </cell>
          <cell r="I50">
            <v>0</v>
          </cell>
          <cell r="J50">
            <v>1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Waddon_DCDB</v>
          </cell>
          <cell r="B51" t="str">
            <v>WADN01;DC SYS01</v>
          </cell>
          <cell r="C51" t="str">
            <v>WADN01</v>
          </cell>
          <cell r="D51">
            <v>0</v>
          </cell>
          <cell r="E51">
            <v>0</v>
          </cell>
          <cell r="F51">
            <v>0</v>
          </cell>
          <cell r="G51">
            <v>300</v>
          </cell>
          <cell r="H51">
            <v>300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2">
          <cell r="A52" t="str">
            <v>DKTN08_SEC_DD770_CD01_01</v>
          </cell>
          <cell r="B52" t="str">
            <v>DKTN08; DC SYS01</v>
          </cell>
          <cell r="C52" t="str">
            <v>DKTN08</v>
          </cell>
          <cell r="D52">
            <v>120</v>
          </cell>
          <cell r="E52">
            <v>140</v>
          </cell>
          <cell r="F52">
            <v>44105</v>
          </cell>
          <cell r="G52">
            <v>300</v>
          </cell>
          <cell r="H52">
            <v>300</v>
          </cell>
          <cell r="I52">
            <v>5</v>
          </cell>
          <cell r="J52">
            <v>6</v>
          </cell>
          <cell r="K52">
            <v>9</v>
          </cell>
          <cell r="L52">
            <v>4</v>
          </cell>
          <cell r="M52">
            <v>9</v>
          </cell>
          <cell r="N52">
            <v>0</v>
          </cell>
        </row>
        <row r="53">
          <cell r="A53" t="str">
            <v>DKTN08_SEC_DD770_EF01_02</v>
          </cell>
          <cell r="B53" t="str">
            <v>DKTN08; DC SYS01</v>
          </cell>
          <cell r="C53" t="str">
            <v>DKTN08</v>
          </cell>
          <cell r="D53">
            <v>80</v>
          </cell>
          <cell r="E53">
            <v>80</v>
          </cell>
          <cell r="F53">
            <v>44105</v>
          </cell>
          <cell r="G53">
            <v>300</v>
          </cell>
          <cell r="H53">
            <v>300</v>
          </cell>
          <cell r="I53">
            <v>6</v>
          </cell>
          <cell r="J53">
            <v>6</v>
          </cell>
          <cell r="K53">
            <v>11</v>
          </cell>
          <cell r="L53">
            <v>8</v>
          </cell>
          <cell r="M53">
            <v>11</v>
          </cell>
          <cell r="N53">
            <v>0</v>
          </cell>
        </row>
        <row r="54">
          <cell r="A54" t="str">
            <v>DKTN08_SEC_DD770_JK01_03</v>
          </cell>
          <cell r="B54" t="str">
            <v>DKTN08; DC SYS01</v>
          </cell>
          <cell r="C54" t="str">
            <v>DKTN08</v>
          </cell>
          <cell r="D54">
            <v>50</v>
          </cell>
          <cell r="E54">
            <v>60</v>
          </cell>
          <cell r="F54">
            <v>44105</v>
          </cell>
          <cell r="G54">
            <v>300</v>
          </cell>
          <cell r="H54">
            <v>300</v>
          </cell>
          <cell r="I54">
            <v>5</v>
          </cell>
          <cell r="J54">
            <v>5</v>
          </cell>
          <cell r="K54">
            <v>12</v>
          </cell>
          <cell r="L54">
            <v>14</v>
          </cell>
          <cell r="M54">
            <v>11</v>
          </cell>
          <cell r="N54">
            <v>12</v>
          </cell>
        </row>
        <row r="55">
          <cell r="A55" t="str">
            <v>DKTN08_SEC_DD770_LM01_04</v>
          </cell>
          <cell r="B55" t="str">
            <v>DKTN08; DC SYS01</v>
          </cell>
          <cell r="C55" t="str">
            <v>DKTN08</v>
          </cell>
          <cell r="D55">
            <v>150</v>
          </cell>
          <cell r="E55">
            <v>170</v>
          </cell>
          <cell r="F55">
            <v>44105</v>
          </cell>
          <cell r="G55">
            <v>300</v>
          </cell>
          <cell r="H55">
            <v>300</v>
          </cell>
          <cell r="I55">
            <v>6</v>
          </cell>
          <cell r="J55">
            <v>4</v>
          </cell>
          <cell r="K55">
            <v>0</v>
          </cell>
          <cell r="L55">
            <v>1</v>
          </cell>
          <cell r="M55">
            <v>12</v>
          </cell>
          <cell r="N55">
            <v>0</v>
          </cell>
        </row>
        <row r="56">
          <cell r="A56" t="str">
            <v>DKTN08_SEC_DD770_QR01_05</v>
          </cell>
          <cell r="B56" t="str">
            <v>DKTN08; DC SYS01</v>
          </cell>
          <cell r="C56" t="str">
            <v>DKTN08</v>
          </cell>
          <cell r="D56">
            <v>150</v>
          </cell>
          <cell r="E56">
            <v>130</v>
          </cell>
          <cell r="F56">
            <v>44105</v>
          </cell>
          <cell r="G56">
            <v>300</v>
          </cell>
          <cell r="H56">
            <v>300</v>
          </cell>
          <cell r="I56">
            <v>4</v>
          </cell>
          <cell r="J56">
            <v>0</v>
          </cell>
          <cell r="K56">
            <v>0</v>
          </cell>
          <cell r="L56">
            <v>21</v>
          </cell>
          <cell r="M56">
            <v>11</v>
          </cell>
          <cell r="N56">
            <v>0</v>
          </cell>
        </row>
        <row r="57">
          <cell r="A57" t="str">
            <v>HRWN02_SEC_DD770_CD01</v>
          </cell>
          <cell r="B57" t="str">
            <v>HRWN02;DC SYS01</v>
          </cell>
          <cell r="C57" t="str">
            <v>HRWN02</v>
          </cell>
          <cell r="D57">
            <v>40</v>
          </cell>
          <cell r="E57">
            <v>30</v>
          </cell>
          <cell r="F57">
            <v>44105</v>
          </cell>
          <cell r="G57">
            <v>300</v>
          </cell>
          <cell r="H57">
            <v>300</v>
          </cell>
          <cell r="I57">
            <v>4</v>
          </cell>
          <cell r="J57">
            <v>2</v>
          </cell>
          <cell r="K57">
            <v>5</v>
          </cell>
          <cell r="L57">
            <v>9</v>
          </cell>
          <cell r="M57">
            <v>11</v>
          </cell>
          <cell r="N57">
            <v>0</v>
          </cell>
        </row>
        <row r="58">
          <cell r="A58" t="str">
            <v>HRWN02_SEC_DD770_GH01</v>
          </cell>
          <cell r="B58" t="str">
            <v>HRWN02;DC SYS01</v>
          </cell>
          <cell r="C58" t="str">
            <v>HRWN02</v>
          </cell>
          <cell r="D58">
            <v>80</v>
          </cell>
          <cell r="E58">
            <v>100</v>
          </cell>
          <cell r="F58">
            <v>44105</v>
          </cell>
          <cell r="G58">
            <v>300</v>
          </cell>
          <cell r="H58">
            <v>300</v>
          </cell>
          <cell r="I58">
            <v>1</v>
          </cell>
          <cell r="J58">
            <v>0</v>
          </cell>
          <cell r="K58">
            <v>0</v>
          </cell>
          <cell r="L58">
            <v>11</v>
          </cell>
          <cell r="M58">
            <v>9</v>
          </cell>
          <cell r="N58">
            <v>0</v>
          </cell>
        </row>
        <row r="59">
          <cell r="A59" t="str">
            <v>DCDB _C4.</v>
          </cell>
          <cell r="B59" t="str">
            <v>IODN01;DC SYS01</v>
          </cell>
          <cell r="C59" t="str">
            <v>IODN01</v>
          </cell>
          <cell r="D59">
            <v>105</v>
          </cell>
          <cell r="E59">
            <v>95</v>
          </cell>
          <cell r="F59">
            <v>44217</v>
          </cell>
          <cell r="G59">
            <v>300</v>
          </cell>
          <cell r="H59">
            <v>300</v>
          </cell>
          <cell r="I59">
            <v>2</v>
          </cell>
          <cell r="J59">
            <v>0</v>
          </cell>
          <cell r="K59">
            <v>0</v>
          </cell>
          <cell r="L59">
            <v>0</v>
          </cell>
          <cell r="M59">
            <v>2</v>
          </cell>
          <cell r="N59">
            <v>34</v>
          </cell>
        </row>
        <row r="60">
          <cell r="A60" t="str">
            <v>DCDB _E04</v>
          </cell>
          <cell r="B60" t="str">
            <v>IODN01;DC SYS01</v>
          </cell>
          <cell r="C60" t="str">
            <v>IODN01</v>
          </cell>
          <cell r="D60">
            <v>25</v>
          </cell>
          <cell r="E60">
            <v>25</v>
          </cell>
          <cell r="F60">
            <v>44161</v>
          </cell>
          <cell r="G60">
            <v>300</v>
          </cell>
          <cell r="H60">
            <v>300</v>
          </cell>
          <cell r="I60">
            <v>2</v>
          </cell>
          <cell r="J60">
            <v>0</v>
          </cell>
          <cell r="K60">
            <v>0</v>
          </cell>
          <cell r="L60">
            <v>2</v>
          </cell>
          <cell r="M60">
            <v>2</v>
          </cell>
          <cell r="N60">
            <v>55</v>
          </cell>
        </row>
        <row r="61">
          <cell r="A61" t="str">
            <v>DCDB _G04</v>
          </cell>
          <cell r="B61" t="str">
            <v>IODN01;DC SYS01</v>
          </cell>
          <cell r="C61" t="str">
            <v>IODN01</v>
          </cell>
          <cell r="D61">
            <v>125</v>
          </cell>
          <cell r="E61">
            <v>120</v>
          </cell>
          <cell r="F61">
            <v>44161</v>
          </cell>
          <cell r="G61">
            <v>300</v>
          </cell>
          <cell r="H61">
            <v>300</v>
          </cell>
          <cell r="I61">
            <v>2</v>
          </cell>
          <cell r="J61">
            <v>0</v>
          </cell>
          <cell r="K61">
            <v>0</v>
          </cell>
          <cell r="L61">
            <v>1</v>
          </cell>
          <cell r="M61">
            <v>2</v>
          </cell>
          <cell r="N61">
            <v>37</v>
          </cell>
        </row>
        <row r="62">
          <cell r="A62" t="str">
            <v>DCDB _J04</v>
          </cell>
          <cell r="B62" t="str">
            <v>IODN01;DC SYS01</v>
          </cell>
          <cell r="C62" t="str">
            <v>IODN01</v>
          </cell>
          <cell r="D62">
            <v>5</v>
          </cell>
          <cell r="E62">
            <v>25</v>
          </cell>
          <cell r="F62">
            <v>44161</v>
          </cell>
          <cell r="G62">
            <v>300</v>
          </cell>
          <cell r="H62">
            <v>300</v>
          </cell>
          <cell r="I62">
            <v>0</v>
          </cell>
          <cell r="J62">
            <v>0</v>
          </cell>
          <cell r="K62">
            <v>0</v>
          </cell>
          <cell r="L62">
            <v>1</v>
          </cell>
          <cell r="M62">
            <v>2</v>
          </cell>
          <cell r="N62">
            <v>49</v>
          </cell>
        </row>
        <row r="63">
          <cell r="A63" t="str">
            <v>IGNN01_SEC_CBDB_EF11</v>
          </cell>
          <cell r="B63" t="str">
            <v>IGNN01;DC SYS01</v>
          </cell>
          <cell r="C63" t="str">
            <v>IGNN01</v>
          </cell>
          <cell r="D63">
            <v>97</v>
          </cell>
          <cell r="E63">
            <v>103</v>
          </cell>
          <cell r="F63">
            <v>44229</v>
          </cell>
          <cell r="G63">
            <v>300</v>
          </cell>
          <cell r="H63">
            <v>300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3</v>
          </cell>
          <cell r="N63">
            <v>0</v>
          </cell>
        </row>
        <row r="64">
          <cell r="A64" t="str">
            <v>IGNN01_SEC_DD770_ CD01</v>
          </cell>
          <cell r="B64" t="str">
            <v>IGNN01;DC SYS01</v>
          </cell>
          <cell r="C64" t="str">
            <v>IGNN01</v>
          </cell>
          <cell r="D64">
            <v>75</v>
          </cell>
          <cell r="E64">
            <v>50</v>
          </cell>
          <cell r="F64">
            <v>44384</v>
          </cell>
          <cell r="G64">
            <v>300</v>
          </cell>
          <cell r="H64">
            <v>300</v>
          </cell>
          <cell r="I64">
            <v>6</v>
          </cell>
          <cell r="J64">
            <v>6</v>
          </cell>
          <cell r="K64">
            <v>0</v>
          </cell>
          <cell r="L64">
            <v>12</v>
          </cell>
          <cell r="M64">
            <v>12</v>
          </cell>
          <cell r="N64">
            <v>0</v>
          </cell>
        </row>
        <row r="65">
          <cell r="A65" t="str">
            <v>IGNN01_SEC_DD770_ CD23</v>
          </cell>
          <cell r="B65" t="str">
            <v>IGNN01;DC SYS01</v>
          </cell>
          <cell r="C65" t="str">
            <v>IGNN01</v>
          </cell>
          <cell r="D65">
            <v>60</v>
          </cell>
          <cell r="E65">
            <v>40</v>
          </cell>
          <cell r="F65">
            <v>44229</v>
          </cell>
          <cell r="G65">
            <v>300</v>
          </cell>
          <cell r="H65">
            <v>300</v>
          </cell>
          <cell r="I65">
            <v>6</v>
          </cell>
          <cell r="J65">
            <v>4</v>
          </cell>
          <cell r="K65">
            <v>4</v>
          </cell>
          <cell r="L65">
            <v>20</v>
          </cell>
          <cell r="M65">
            <v>12</v>
          </cell>
          <cell r="N65">
            <v>0</v>
          </cell>
        </row>
        <row r="66">
          <cell r="A66" t="str">
            <v>IGNN01_SEC_DD770_ GH01</v>
          </cell>
          <cell r="B66" t="str">
            <v>IGNN01;DC SYS01</v>
          </cell>
          <cell r="C66" t="str">
            <v>IGNN01</v>
          </cell>
          <cell r="D66">
            <v>110</v>
          </cell>
          <cell r="E66">
            <v>150</v>
          </cell>
          <cell r="F66">
            <v>44229</v>
          </cell>
          <cell r="G66">
            <v>300</v>
          </cell>
          <cell r="H66">
            <v>300</v>
          </cell>
          <cell r="I66">
            <v>6</v>
          </cell>
          <cell r="J66">
            <v>0</v>
          </cell>
          <cell r="K66">
            <v>1</v>
          </cell>
          <cell r="L66">
            <v>9</v>
          </cell>
          <cell r="M66">
            <v>12</v>
          </cell>
          <cell r="N66">
            <v>0</v>
          </cell>
        </row>
        <row r="67">
          <cell r="A67" t="str">
            <v>LSWN01_SEC_DD770_DE01_03</v>
          </cell>
          <cell r="B67" t="str">
            <v>LSWN01;DC SYS01</v>
          </cell>
          <cell r="C67" t="str">
            <v>LSWN01</v>
          </cell>
          <cell r="D67">
            <v>160</v>
          </cell>
          <cell r="E67">
            <v>150</v>
          </cell>
          <cell r="F67">
            <v>44294</v>
          </cell>
          <cell r="G67">
            <v>300</v>
          </cell>
          <cell r="H67">
            <v>300</v>
          </cell>
          <cell r="I67">
            <v>2</v>
          </cell>
          <cell r="J67">
            <v>3</v>
          </cell>
          <cell r="K67">
            <v>0</v>
          </cell>
          <cell r="L67">
            <v>19</v>
          </cell>
          <cell r="M67">
            <v>9</v>
          </cell>
          <cell r="N67">
            <v>0</v>
          </cell>
        </row>
        <row r="68">
          <cell r="A68" t="str">
            <v>LSWN01_SEC_DD770_FG01_02</v>
          </cell>
          <cell r="B68" t="str">
            <v>LSWN01;DC SYS01</v>
          </cell>
          <cell r="C68" t="str">
            <v>LSWN01</v>
          </cell>
          <cell r="D68">
            <v>40</v>
          </cell>
          <cell r="E68">
            <v>40</v>
          </cell>
          <cell r="F68">
            <v>45328</v>
          </cell>
          <cell r="G68">
            <v>300</v>
          </cell>
          <cell r="H68">
            <v>300</v>
          </cell>
          <cell r="I68">
            <v>1</v>
          </cell>
          <cell r="J68">
            <v>1</v>
          </cell>
          <cell r="K68">
            <v>0</v>
          </cell>
          <cell r="L68">
            <v>21</v>
          </cell>
          <cell r="M68">
            <v>12</v>
          </cell>
          <cell r="N68">
            <v>0</v>
          </cell>
        </row>
        <row r="69">
          <cell r="A69" t="str">
            <v>LSWN01_SEC_DD770_JH01_01</v>
          </cell>
          <cell r="B69" t="str">
            <v>LSWN01;DC SYS01</v>
          </cell>
          <cell r="C69" t="str">
            <v>LSWN01</v>
          </cell>
          <cell r="D69">
            <v>65</v>
          </cell>
          <cell r="E69">
            <v>70</v>
          </cell>
          <cell r="F69">
            <v>44294</v>
          </cell>
          <cell r="G69">
            <v>300</v>
          </cell>
          <cell r="H69">
            <v>300</v>
          </cell>
          <cell r="I69">
            <v>6</v>
          </cell>
          <cell r="J69">
            <v>0</v>
          </cell>
          <cell r="K69">
            <v>0</v>
          </cell>
          <cell r="L69">
            <v>16</v>
          </cell>
          <cell r="M69">
            <v>6</v>
          </cell>
          <cell r="N69">
            <v>0</v>
          </cell>
        </row>
        <row r="70">
          <cell r="A70" t="str">
            <v>LSWN01_SEC_DD770_PQ01_04</v>
          </cell>
          <cell r="B70" t="str">
            <v>LSWN01;DC SYS01</v>
          </cell>
          <cell r="C70" t="str">
            <v>LSWN01</v>
          </cell>
          <cell r="D70">
            <v>140</v>
          </cell>
          <cell r="E70">
            <v>140</v>
          </cell>
          <cell r="F70">
            <v>44294</v>
          </cell>
          <cell r="G70">
            <v>300</v>
          </cell>
          <cell r="H70">
            <v>300</v>
          </cell>
          <cell r="I70">
            <v>0</v>
          </cell>
          <cell r="J70">
            <v>0</v>
          </cell>
          <cell r="K70">
            <v>0</v>
          </cell>
          <cell r="L70">
            <v>3</v>
          </cell>
          <cell r="M70">
            <v>7</v>
          </cell>
          <cell r="N70">
            <v>0</v>
          </cell>
        </row>
        <row r="71">
          <cell r="A71" t="str">
            <v>LSWN02_SEC_DCDB_DC01</v>
          </cell>
          <cell r="B71" t="str">
            <v>LSWN01;DC SYS01</v>
          </cell>
          <cell r="C71" t="str">
            <v>LSWN02</v>
          </cell>
          <cell r="D71">
            <v>0</v>
          </cell>
          <cell r="E71">
            <v>0</v>
          </cell>
          <cell r="F71">
            <v>0</v>
          </cell>
          <cell r="G71">
            <v>300</v>
          </cell>
          <cell r="H71">
            <v>300</v>
          </cell>
          <cell r="I71">
            <v>0</v>
          </cell>
          <cell r="J71">
            <v>0</v>
          </cell>
          <cell r="K71">
            <v>0</v>
          </cell>
          <cell r="L71">
            <v>6</v>
          </cell>
          <cell r="M71">
            <v>6</v>
          </cell>
          <cell r="N71">
            <v>39</v>
          </cell>
        </row>
        <row r="72">
          <cell r="A72" t="str">
            <v>LSWN02_SEC_DCDB_EF01</v>
          </cell>
          <cell r="B72" t="str">
            <v>LSWN01;DC SYS01</v>
          </cell>
          <cell r="C72" t="str">
            <v>LSWN02</v>
          </cell>
          <cell r="D72">
            <v>0</v>
          </cell>
          <cell r="E72">
            <v>0</v>
          </cell>
          <cell r="F72">
            <v>0</v>
          </cell>
          <cell r="G72">
            <v>300</v>
          </cell>
          <cell r="H72">
            <v>300</v>
          </cell>
          <cell r="I72">
            <v>0</v>
          </cell>
          <cell r="J72">
            <v>0</v>
          </cell>
          <cell r="K72">
            <v>3</v>
          </cell>
          <cell r="L72">
            <v>6</v>
          </cell>
          <cell r="M72">
            <v>6</v>
          </cell>
          <cell r="N72">
            <v>42</v>
          </cell>
        </row>
        <row r="73">
          <cell r="A73" t="str">
            <v>PRLN02;DC DB;SUITE G</v>
          </cell>
          <cell r="B73" t="str">
            <v>PRLN02;DC SYS01</v>
          </cell>
          <cell r="C73" t="str">
            <v>PRLN02</v>
          </cell>
          <cell r="D73">
            <v>150</v>
          </cell>
          <cell r="E73">
            <v>98</v>
          </cell>
          <cell r="F73">
            <v>44042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1</v>
          </cell>
          <cell r="L73">
            <v>0</v>
          </cell>
          <cell r="M73">
            <v>0</v>
          </cell>
          <cell r="N73">
            <v>23</v>
          </cell>
        </row>
        <row r="74">
          <cell r="A74" t="str">
            <v>RFDN11_SEC_CBDB_ CD01</v>
          </cell>
          <cell r="B74" t="str">
            <v>RFDN11;DC SYS01</v>
          </cell>
          <cell r="C74" t="str">
            <v>RFDN11</v>
          </cell>
          <cell r="D74">
            <v>16</v>
          </cell>
          <cell r="E74">
            <v>14</v>
          </cell>
          <cell r="F74">
            <v>44111</v>
          </cell>
          <cell r="G74">
            <v>300</v>
          </cell>
          <cell r="H74">
            <v>300</v>
          </cell>
          <cell r="I74">
            <v>8</v>
          </cell>
          <cell r="J74">
            <v>12</v>
          </cell>
          <cell r="K74">
            <v>1</v>
          </cell>
          <cell r="L74">
            <v>0</v>
          </cell>
          <cell r="M74">
            <v>0</v>
          </cell>
          <cell r="N74">
            <v>20</v>
          </cell>
        </row>
        <row r="75">
          <cell r="A75" t="str">
            <v>SMHN02_SEC_DD770_JK01_02</v>
          </cell>
          <cell r="B75" t="str">
            <v>SMHN02;DC SYS01</v>
          </cell>
          <cell r="C75" t="str">
            <v>SMHN02</v>
          </cell>
          <cell r="D75">
            <v>140</v>
          </cell>
          <cell r="E75">
            <v>140</v>
          </cell>
          <cell r="F75">
            <v>44251</v>
          </cell>
          <cell r="G75">
            <v>300</v>
          </cell>
          <cell r="H75">
            <v>300</v>
          </cell>
          <cell r="I75">
            <v>5</v>
          </cell>
          <cell r="J75">
            <v>6</v>
          </cell>
          <cell r="K75">
            <v>9</v>
          </cell>
          <cell r="L75">
            <v>0</v>
          </cell>
          <cell r="M75">
            <v>8</v>
          </cell>
          <cell r="N75">
            <v>0</v>
          </cell>
        </row>
        <row r="76">
          <cell r="A76" t="str">
            <v>SMHN02_SEC_DD770_LM01_01</v>
          </cell>
          <cell r="B76" t="str">
            <v>SMHN02;DC SYS01</v>
          </cell>
          <cell r="C76" t="str">
            <v>SMHN02</v>
          </cell>
          <cell r="D76">
            <v>140</v>
          </cell>
          <cell r="E76">
            <v>140</v>
          </cell>
          <cell r="F76">
            <v>44251</v>
          </cell>
          <cell r="G76">
            <v>300</v>
          </cell>
          <cell r="H76">
            <v>300</v>
          </cell>
          <cell r="I76">
            <v>5</v>
          </cell>
          <cell r="J76">
            <v>2</v>
          </cell>
          <cell r="K76">
            <v>12</v>
          </cell>
          <cell r="L76">
            <v>2</v>
          </cell>
          <cell r="M76">
            <v>11</v>
          </cell>
          <cell r="N76">
            <v>0</v>
          </cell>
        </row>
        <row r="77">
          <cell r="A77" t="str">
            <v>SQYN01_SEC_DD770_BC1</v>
          </cell>
          <cell r="B77" t="str">
            <v>SQYN01;DC SYS02</v>
          </cell>
          <cell r="C77" t="str">
            <v>SQYN01</v>
          </cell>
          <cell r="D77">
            <v>200</v>
          </cell>
          <cell r="E77">
            <v>250</v>
          </cell>
          <cell r="F77">
            <v>44980</v>
          </cell>
          <cell r="G77">
            <v>300</v>
          </cell>
          <cell r="H77">
            <v>300</v>
          </cell>
          <cell r="I77">
            <v>2</v>
          </cell>
          <cell r="J77">
            <v>1</v>
          </cell>
          <cell r="K77">
            <v>0</v>
          </cell>
          <cell r="L77">
            <v>4</v>
          </cell>
          <cell r="M77">
            <v>7</v>
          </cell>
          <cell r="N77">
            <v>0</v>
          </cell>
        </row>
        <row r="78">
          <cell r="A78" t="str">
            <v>SQYN01_SEC_DD770_BL1</v>
          </cell>
          <cell r="B78" t="str">
            <v>SQYN01;DC SYS03</v>
          </cell>
          <cell r="C78" t="str">
            <v>SQYN01</v>
          </cell>
          <cell r="D78">
            <v>80</v>
          </cell>
          <cell r="E78">
            <v>80</v>
          </cell>
          <cell r="F78">
            <v>44980</v>
          </cell>
          <cell r="G78">
            <v>300</v>
          </cell>
          <cell r="H78">
            <v>300</v>
          </cell>
          <cell r="I78">
            <v>6</v>
          </cell>
          <cell r="J78">
            <v>6</v>
          </cell>
          <cell r="K78">
            <v>0</v>
          </cell>
          <cell r="L78">
            <v>6</v>
          </cell>
          <cell r="M78">
            <v>11</v>
          </cell>
          <cell r="N78">
            <v>0</v>
          </cell>
        </row>
        <row r="79">
          <cell r="A79" t="str">
            <v>SQYN01_SEC_DD770_BN1</v>
          </cell>
          <cell r="B79" t="str">
            <v>SQYN01;DC SYS03</v>
          </cell>
          <cell r="C79" t="str">
            <v>SQYN01</v>
          </cell>
          <cell r="D79">
            <v>80</v>
          </cell>
          <cell r="E79">
            <v>80</v>
          </cell>
          <cell r="F79">
            <v>44980</v>
          </cell>
          <cell r="G79">
            <v>300</v>
          </cell>
          <cell r="H79">
            <v>300</v>
          </cell>
          <cell r="I79">
            <v>6</v>
          </cell>
          <cell r="J79">
            <v>6</v>
          </cell>
          <cell r="K79">
            <v>0</v>
          </cell>
          <cell r="L79">
            <v>12</v>
          </cell>
          <cell r="M79">
            <v>11</v>
          </cell>
          <cell r="N79">
            <v>0</v>
          </cell>
        </row>
        <row r="80">
          <cell r="A80" t="str">
            <v>SQYN01_SEC_DD770_BQ1</v>
          </cell>
          <cell r="B80" t="str">
            <v>SQYN01;DC SYS02</v>
          </cell>
          <cell r="C80" t="str">
            <v>SQYN01</v>
          </cell>
          <cell r="D80">
            <v>180</v>
          </cell>
          <cell r="E80">
            <v>180</v>
          </cell>
          <cell r="F80">
            <v>44980</v>
          </cell>
          <cell r="G80">
            <v>300</v>
          </cell>
          <cell r="H80">
            <v>300</v>
          </cell>
          <cell r="I80">
            <v>6</v>
          </cell>
          <cell r="J80">
            <v>7</v>
          </cell>
          <cell r="K80">
            <v>0</v>
          </cell>
          <cell r="L80">
            <v>6</v>
          </cell>
          <cell r="M80">
            <v>11</v>
          </cell>
          <cell r="N80">
            <v>0</v>
          </cell>
        </row>
        <row r="81">
          <cell r="A81" t="str">
            <v>SQYN01_SEC_DD770_BS1</v>
          </cell>
          <cell r="B81" t="str">
            <v>SQYN01;DC SYS02</v>
          </cell>
          <cell r="C81" t="str">
            <v>SQYN01</v>
          </cell>
          <cell r="D81">
            <v>20</v>
          </cell>
          <cell r="E81">
            <v>20</v>
          </cell>
          <cell r="F81">
            <v>44980</v>
          </cell>
          <cell r="G81">
            <v>300</v>
          </cell>
          <cell r="H81">
            <v>300</v>
          </cell>
          <cell r="I81">
            <v>6</v>
          </cell>
          <cell r="J81">
            <v>12</v>
          </cell>
          <cell r="K81">
            <v>0</v>
          </cell>
          <cell r="L81">
            <v>20</v>
          </cell>
          <cell r="M81">
            <v>8</v>
          </cell>
          <cell r="N81">
            <v>0</v>
          </cell>
        </row>
        <row r="82">
          <cell r="A82" t="str">
            <v>SQYN01_SEC_DD770_BV1</v>
          </cell>
          <cell r="B82" t="str">
            <v>SQYN01;DC SYS03</v>
          </cell>
          <cell r="C82" t="str">
            <v>SQYN01</v>
          </cell>
          <cell r="D82">
            <v>80</v>
          </cell>
          <cell r="E82">
            <v>80</v>
          </cell>
          <cell r="F82">
            <v>44980</v>
          </cell>
          <cell r="G82">
            <v>300</v>
          </cell>
          <cell r="H82">
            <v>300</v>
          </cell>
          <cell r="I82">
            <v>4</v>
          </cell>
          <cell r="J82">
            <v>8</v>
          </cell>
          <cell r="K82">
            <v>0</v>
          </cell>
          <cell r="L82">
            <v>9</v>
          </cell>
          <cell r="M82">
            <v>11</v>
          </cell>
          <cell r="N82">
            <v>0</v>
          </cell>
        </row>
        <row r="83">
          <cell r="A83" t="str">
            <v>SQYN01_SEC_DD770_BW1</v>
          </cell>
          <cell r="B83" t="str">
            <v>SQYN01;DC SYS01</v>
          </cell>
          <cell r="C83" t="str">
            <v>SQYN01</v>
          </cell>
          <cell r="D83">
            <v>40</v>
          </cell>
          <cell r="E83">
            <v>40</v>
          </cell>
          <cell r="F83">
            <v>44980</v>
          </cell>
          <cell r="G83">
            <v>300</v>
          </cell>
          <cell r="H83">
            <v>300</v>
          </cell>
          <cell r="I83">
            <v>4</v>
          </cell>
          <cell r="J83">
            <v>10</v>
          </cell>
          <cell r="K83">
            <v>0</v>
          </cell>
          <cell r="L83">
            <v>19</v>
          </cell>
          <cell r="M83">
            <v>10</v>
          </cell>
          <cell r="N83">
            <v>0</v>
          </cell>
        </row>
        <row r="84">
          <cell r="A84" t="str">
            <v>SQYN01_SEC_DD770_BY1</v>
          </cell>
          <cell r="B84" t="str">
            <v>SQYN01;DC SYS01</v>
          </cell>
          <cell r="C84" t="str">
            <v>SQYN01</v>
          </cell>
          <cell r="D84">
            <v>40</v>
          </cell>
          <cell r="E84">
            <v>0</v>
          </cell>
          <cell r="F84">
            <v>44980</v>
          </cell>
          <cell r="G84">
            <v>300</v>
          </cell>
          <cell r="H84">
            <v>300</v>
          </cell>
          <cell r="I84">
            <v>3</v>
          </cell>
          <cell r="J84">
            <v>4</v>
          </cell>
          <cell r="K84">
            <v>0</v>
          </cell>
          <cell r="L84">
            <v>10</v>
          </cell>
          <cell r="M84">
            <v>12</v>
          </cell>
          <cell r="N84">
            <v>0</v>
          </cell>
        </row>
        <row r="85">
          <cell r="A85" t="str">
            <v>SQYN01_SEC_DD770_DE1</v>
          </cell>
          <cell r="B85" t="str">
            <v>SQYN01;DC SYS03</v>
          </cell>
          <cell r="C85" t="str">
            <v>SQYN01</v>
          </cell>
          <cell r="D85">
            <v>210</v>
          </cell>
          <cell r="E85">
            <v>210</v>
          </cell>
          <cell r="F85">
            <v>44980</v>
          </cell>
          <cell r="G85">
            <v>300</v>
          </cell>
          <cell r="H85">
            <v>300</v>
          </cell>
          <cell r="I85">
            <v>2</v>
          </cell>
          <cell r="J85">
            <v>0</v>
          </cell>
          <cell r="K85">
            <v>0</v>
          </cell>
          <cell r="L85">
            <v>2</v>
          </cell>
          <cell r="M85">
            <v>10</v>
          </cell>
          <cell r="N85">
            <v>0</v>
          </cell>
        </row>
        <row r="86">
          <cell r="A86" t="str">
            <v>SQYN01_SEC_DD770_DN1</v>
          </cell>
          <cell r="B86" t="str">
            <v>SQYN01;DC SYS01</v>
          </cell>
          <cell r="C86" t="str">
            <v>SQYN01</v>
          </cell>
          <cell r="D86">
            <v>60</v>
          </cell>
          <cell r="E86">
            <v>60</v>
          </cell>
          <cell r="F86">
            <v>44980</v>
          </cell>
          <cell r="G86">
            <v>300</v>
          </cell>
          <cell r="H86">
            <v>300</v>
          </cell>
          <cell r="I86">
            <v>6</v>
          </cell>
          <cell r="J86">
            <v>4</v>
          </cell>
          <cell r="K86">
            <v>6</v>
          </cell>
          <cell r="L86">
            <v>22</v>
          </cell>
          <cell r="M86">
            <v>2</v>
          </cell>
          <cell r="N86">
            <v>0</v>
          </cell>
        </row>
        <row r="87">
          <cell r="A87" t="str">
            <v>SQYN02_PDU1A_B</v>
          </cell>
          <cell r="B87" t="str">
            <v>SQYN02;DC SYS08A</v>
          </cell>
          <cell r="C87" t="str">
            <v>SQYN02</v>
          </cell>
          <cell r="D87">
            <v>250.34</v>
          </cell>
          <cell r="E87">
            <v>260.77999999999997</v>
          </cell>
          <cell r="F87">
            <v>45475</v>
          </cell>
          <cell r="G87">
            <v>600</v>
          </cell>
          <cell r="H87">
            <v>600</v>
          </cell>
        </row>
        <row r="88">
          <cell r="A88" t="str">
            <v>SQYN02_SEC_DCDB_JJJK07</v>
          </cell>
          <cell r="B88" t="str">
            <v>SQYN02;DC SYS07</v>
          </cell>
          <cell r="C88" t="str">
            <v>SQYN02</v>
          </cell>
          <cell r="D88">
            <v>284</v>
          </cell>
          <cell r="E88">
            <v>275</v>
          </cell>
          <cell r="F88">
            <v>45078</v>
          </cell>
          <cell r="G88">
            <v>300</v>
          </cell>
          <cell r="H88">
            <v>300</v>
          </cell>
          <cell r="I88">
            <v>0</v>
          </cell>
          <cell r="J88">
            <v>1</v>
          </cell>
          <cell r="K88">
            <v>1</v>
          </cell>
          <cell r="L88">
            <v>1</v>
          </cell>
          <cell r="M88">
            <v>0</v>
          </cell>
          <cell r="N88">
            <v>24</v>
          </cell>
        </row>
        <row r="89">
          <cell r="A89" t="str">
            <v>SQYN02_SEC_DD770_FA1</v>
          </cell>
          <cell r="B89" t="str">
            <v>SQYN02;DC SYS08A</v>
          </cell>
          <cell r="C89" t="str">
            <v>SQYN02</v>
          </cell>
          <cell r="D89">
            <v>70</v>
          </cell>
          <cell r="E89">
            <v>100</v>
          </cell>
          <cell r="F89">
            <v>45034</v>
          </cell>
          <cell r="G89">
            <v>300</v>
          </cell>
          <cell r="H89">
            <v>300</v>
          </cell>
          <cell r="I89">
            <v>6</v>
          </cell>
          <cell r="J89">
            <v>2</v>
          </cell>
          <cell r="K89">
            <v>0</v>
          </cell>
          <cell r="L89">
            <v>19</v>
          </cell>
          <cell r="M89">
            <v>11</v>
          </cell>
          <cell r="N89">
            <v>0</v>
          </cell>
        </row>
        <row r="90">
          <cell r="A90" t="str">
            <v>SQYN02_SEC_DD770_FE1</v>
          </cell>
          <cell r="B90" t="str">
            <v>SQYN02;DC SYS08A</v>
          </cell>
          <cell r="C90" t="str">
            <v>SQYN02</v>
          </cell>
          <cell r="D90">
            <v>145</v>
          </cell>
          <cell r="E90">
            <v>165</v>
          </cell>
          <cell r="F90">
            <v>45034</v>
          </cell>
          <cell r="G90">
            <v>300</v>
          </cell>
          <cell r="H90">
            <v>300</v>
          </cell>
          <cell r="I90">
            <v>6</v>
          </cell>
          <cell r="J90">
            <v>0</v>
          </cell>
          <cell r="K90">
            <v>0</v>
          </cell>
          <cell r="L90">
            <v>19</v>
          </cell>
          <cell r="M90">
            <v>11</v>
          </cell>
          <cell r="N90">
            <v>0</v>
          </cell>
        </row>
        <row r="91">
          <cell r="A91" t="str">
            <v>SQYN02_SEC_DD770_GL1</v>
          </cell>
          <cell r="B91" t="str">
            <v>SQYN02;DC SYS08A</v>
          </cell>
          <cell r="C91" t="str">
            <v>SQYN02</v>
          </cell>
          <cell r="D91">
            <v>90</v>
          </cell>
          <cell r="E91">
            <v>90</v>
          </cell>
          <cell r="F91">
            <v>45034</v>
          </cell>
          <cell r="G91">
            <v>300</v>
          </cell>
          <cell r="H91">
            <v>300</v>
          </cell>
          <cell r="I91">
            <v>6</v>
          </cell>
          <cell r="J91">
            <v>5</v>
          </cell>
          <cell r="K91">
            <v>0</v>
          </cell>
          <cell r="L91">
            <v>17</v>
          </cell>
          <cell r="M91">
            <v>11</v>
          </cell>
          <cell r="N91">
            <v>0</v>
          </cell>
        </row>
        <row r="92">
          <cell r="A92" t="str">
            <v>SQYN02_SEC_DD770_GR1</v>
          </cell>
          <cell r="B92" t="str">
            <v>SQYN02;DC SYS08A</v>
          </cell>
          <cell r="C92" t="str">
            <v>SQYN02</v>
          </cell>
          <cell r="D92">
            <v>130</v>
          </cell>
          <cell r="E92">
            <v>140</v>
          </cell>
          <cell r="F92">
            <v>45034</v>
          </cell>
          <cell r="G92">
            <v>300</v>
          </cell>
          <cell r="H92">
            <v>300</v>
          </cell>
          <cell r="I92">
            <v>0</v>
          </cell>
          <cell r="J92">
            <v>6</v>
          </cell>
          <cell r="K92">
            <v>0</v>
          </cell>
          <cell r="L92">
            <v>16</v>
          </cell>
          <cell r="M92">
            <v>0</v>
          </cell>
          <cell r="N92">
            <v>0</v>
          </cell>
        </row>
        <row r="93">
          <cell r="A93" t="str">
            <v>SQYN02_SEC_DD770_HM13</v>
          </cell>
          <cell r="B93" t="str">
            <v>SQYN02;DC SYS06</v>
          </cell>
          <cell r="C93" t="str">
            <v>SQYN02</v>
          </cell>
          <cell r="D93">
            <v>260</v>
          </cell>
          <cell r="E93">
            <v>290</v>
          </cell>
          <cell r="F93">
            <v>45034</v>
          </cell>
          <cell r="G93">
            <v>300</v>
          </cell>
          <cell r="H93">
            <v>300</v>
          </cell>
          <cell r="I93">
            <v>4</v>
          </cell>
          <cell r="J93">
            <v>4</v>
          </cell>
          <cell r="K93">
            <v>0</v>
          </cell>
          <cell r="L93">
            <v>8</v>
          </cell>
          <cell r="M93">
            <v>8</v>
          </cell>
          <cell r="N93">
            <v>0</v>
          </cell>
        </row>
        <row r="94">
          <cell r="A94" t="str">
            <v>SQYN02_SEC_DD770_HP1</v>
          </cell>
          <cell r="B94" t="str">
            <v>SQYN02;DC SYS06</v>
          </cell>
          <cell r="C94" t="str">
            <v>SQYN02</v>
          </cell>
          <cell r="D94">
            <v>180</v>
          </cell>
          <cell r="E94">
            <v>60</v>
          </cell>
          <cell r="F94">
            <v>45034</v>
          </cell>
          <cell r="G94">
            <v>300</v>
          </cell>
          <cell r="H94">
            <v>300</v>
          </cell>
          <cell r="I94">
            <v>2</v>
          </cell>
          <cell r="J94">
            <v>0</v>
          </cell>
          <cell r="K94">
            <v>0</v>
          </cell>
          <cell r="L94">
            <v>22</v>
          </cell>
          <cell r="M94">
            <v>8</v>
          </cell>
          <cell r="N94">
            <v>0</v>
          </cell>
        </row>
        <row r="95">
          <cell r="A95" t="str">
            <v>SQYN02_SEC_DD770_HS1</v>
          </cell>
          <cell r="B95" t="str">
            <v>SQYN02;DC SYS06</v>
          </cell>
          <cell r="C95" t="str">
            <v>SQYN02</v>
          </cell>
          <cell r="D95">
            <v>190</v>
          </cell>
          <cell r="E95">
            <v>200</v>
          </cell>
          <cell r="F95">
            <v>45034</v>
          </cell>
          <cell r="G95">
            <v>300</v>
          </cell>
          <cell r="H95">
            <v>300</v>
          </cell>
          <cell r="I95">
            <v>1</v>
          </cell>
          <cell r="J95">
            <v>0</v>
          </cell>
          <cell r="K95">
            <v>0</v>
          </cell>
          <cell r="L95">
            <v>19</v>
          </cell>
          <cell r="M95">
            <v>10</v>
          </cell>
          <cell r="N95">
            <v>0</v>
          </cell>
        </row>
        <row r="96">
          <cell r="A96" t="str">
            <v>DCDB PER A.</v>
          </cell>
          <cell r="B96" t="str">
            <v>TELHS2;DC SYS01</v>
          </cell>
          <cell r="C96" t="str">
            <v>TELHS2</v>
          </cell>
          <cell r="D96">
            <v>100</v>
          </cell>
          <cell r="E96">
            <v>0</v>
          </cell>
          <cell r="F96">
            <v>44271</v>
          </cell>
          <cell r="G96">
            <v>100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1</v>
          </cell>
        </row>
        <row r="97">
          <cell r="A97" t="str">
            <v>DCDB PER B.</v>
          </cell>
          <cell r="B97" t="str">
            <v>TELHS2;DC SYS01</v>
          </cell>
          <cell r="C97" t="str">
            <v>TELHS2</v>
          </cell>
          <cell r="D97">
            <v>100</v>
          </cell>
          <cell r="E97">
            <v>0</v>
          </cell>
          <cell r="F97">
            <v>44271</v>
          </cell>
          <cell r="G97">
            <v>100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1</v>
          </cell>
        </row>
        <row r="98">
          <cell r="A98" t="str">
            <v>TELHS1_EXP_SEC_DCDB_14_15_D</v>
          </cell>
          <cell r="B98" t="str">
            <v>TELHS1;DC SYS A;EXT ROOM</v>
          </cell>
          <cell r="C98" t="str">
            <v>TELHS1</v>
          </cell>
          <cell r="D98">
            <v>140</v>
          </cell>
          <cell r="E98">
            <v>89</v>
          </cell>
          <cell r="F98">
            <v>45040</v>
          </cell>
          <cell r="G98">
            <v>200</v>
          </cell>
          <cell r="H98">
            <v>200</v>
          </cell>
          <cell r="I98">
            <v>0</v>
          </cell>
          <cell r="J98">
            <v>0</v>
          </cell>
          <cell r="K98">
            <v>0</v>
          </cell>
          <cell r="L98">
            <v>1</v>
          </cell>
          <cell r="M98">
            <v>9</v>
          </cell>
          <cell r="N98">
            <v>0</v>
          </cell>
        </row>
        <row r="99">
          <cell r="A99" t="str">
            <v>TELHS1_DCDB Wallbox.  - ignore</v>
          </cell>
          <cell r="B99" t="str">
            <v>TELHS1;DC SYS A;EXT ROOM</v>
          </cell>
          <cell r="C99" t="str">
            <v>TELHS1</v>
          </cell>
          <cell r="D99" t="str">
            <v>n/a</v>
          </cell>
          <cell r="E99" t="str">
            <v>n/a</v>
          </cell>
          <cell r="F99">
            <v>44267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A100" t="str">
            <v>TELHS1_SEC_DCDB_14_15_H.</v>
          </cell>
          <cell r="B100" t="str">
            <v>TELHS1;DC SYS A;EXT ROOM</v>
          </cell>
          <cell r="C100" t="str">
            <v>TELHS1</v>
          </cell>
          <cell r="D100">
            <v>55</v>
          </cell>
          <cell r="E100">
            <v>40</v>
          </cell>
          <cell r="F100">
            <v>45040</v>
          </cell>
          <cell r="G100">
            <v>200</v>
          </cell>
          <cell r="H100">
            <v>200</v>
          </cell>
          <cell r="I100">
            <v>0</v>
          </cell>
          <cell r="J100">
            <v>0</v>
          </cell>
          <cell r="K100">
            <v>3</v>
          </cell>
          <cell r="L100">
            <v>2</v>
          </cell>
          <cell r="M100">
            <v>0</v>
          </cell>
          <cell r="N100">
            <v>21</v>
          </cell>
        </row>
        <row r="101">
          <cell r="A101" t="str">
            <v>VHXN02_SEC_DD770_CD1</v>
          </cell>
          <cell r="B101" t="str">
            <v>VHXN02;DC SYS01</v>
          </cell>
          <cell r="C101" t="str">
            <v>VHXN02</v>
          </cell>
          <cell r="D101">
            <v>140</v>
          </cell>
          <cell r="E101">
            <v>135</v>
          </cell>
          <cell r="F101">
            <v>45033</v>
          </cell>
          <cell r="G101">
            <v>300</v>
          </cell>
          <cell r="H101">
            <v>300</v>
          </cell>
          <cell r="I101">
            <v>4</v>
          </cell>
          <cell r="J101">
            <v>2</v>
          </cell>
          <cell r="K101">
            <v>5</v>
          </cell>
          <cell r="L101">
            <v>0</v>
          </cell>
          <cell r="M101">
            <v>7</v>
          </cell>
          <cell r="N101">
            <v>0</v>
          </cell>
        </row>
        <row r="102">
          <cell r="A102" t="str">
            <v>VHXN02_SEC_DD770_GH1</v>
          </cell>
          <cell r="B102" t="str">
            <v>VHXN02;DC SYS01</v>
          </cell>
          <cell r="C102" t="str">
            <v>VHXN02</v>
          </cell>
          <cell r="D102">
            <v>50</v>
          </cell>
          <cell r="E102">
            <v>60</v>
          </cell>
          <cell r="F102">
            <v>45033</v>
          </cell>
          <cell r="G102">
            <v>300</v>
          </cell>
          <cell r="H102">
            <v>300</v>
          </cell>
          <cell r="I102">
            <v>6</v>
          </cell>
          <cell r="J102">
            <v>6</v>
          </cell>
          <cell r="K102">
            <v>5</v>
          </cell>
          <cell r="L102">
            <v>13</v>
          </cell>
          <cell r="M102">
            <v>12</v>
          </cell>
          <cell r="N102">
            <v>0</v>
          </cell>
        </row>
        <row r="103">
          <cell r="A103" t="str">
            <v>VXHINT_SEC_Eaton_BA11</v>
          </cell>
          <cell r="B103" t="str">
            <v>VHXN02;DC SYS01</v>
          </cell>
          <cell r="C103" t="str">
            <v>VXHINT</v>
          </cell>
          <cell r="D103">
            <v>160</v>
          </cell>
          <cell r="E103">
            <v>160</v>
          </cell>
          <cell r="F103">
            <v>45033</v>
          </cell>
          <cell r="G103">
            <v>300</v>
          </cell>
          <cell r="H103">
            <v>300</v>
          </cell>
          <cell r="I103">
            <v>0</v>
          </cell>
          <cell r="J103">
            <v>0</v>
          </cell>
          <cell r="K103">
            <v>1</v>
          </cell>
          <cell r="L103">
            <v>0</v>
          </cell>
          <cell r="M103">
            <v>5</v>
          </cell>
          <cell r="N103">
            <v>24</v>
          </cell>
        </row>
        <row r="104">
          <cell r="A104" t="str">
            <v>WAHP03_SEC_CBDB_10_11_A</v>
          </cell>
          <cell r="B104" t="str">
            <v>WAHP;DC SYS A Tx</v>
          </cell>
          <cell r="C104" t="str">
            <v>WAHP03</v>
          </cell>
          <cell r="D104">
            <v>0</v>
          </cell>
          <cell r="E104">
            <v>0</v>
          </cell>
          <cell r="F104">
            <v>0</v>
          </cell>
          <cell r="G104">
            <v>300</v>
          </cell>
          <cell r="H104">
            <v>300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A105" t="str">
            <v>WAHP03_SEC_CBDB_12_13_A</v>
          </cell>
          <cell r="B105" t="str">
            <v>WAHP;DC SYS A Tx</v>
          </cell>
          <cell r="C105" t="str">
            <v>WAHP03</v>
          </cell>
          <cell r="D105">
            <v>0</v>
          </cell>
          <cell r="E105">
            <v>0</v>
          </cell>
          <cell r="F105">
            <v>0</v>
          </cell>
          <cell r="G105">
            <v>300</v>
          </cell>
          <cell r="H105">
            <v>300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A106" t="str">
            <v>WAHP03_SEC_CBDB_16_17_A</v>
          </cell>
          <cell r="B106" t="str">
            <v>WAHP;DC SYS A Tx</v>
          </cell>
          <cell r="C106" t="str">
            <v>WAHP03</v>
          </cell>
          <cell r="D106">
            <v>0</v>
          </cell>
          <cell r="E106">
            <v>0</v>
          </cell>
          <cell r="F106">
            <v>0</v>
          </cell>
          <cell r="G106">
            <v>300</v>
          </cell>
          <cell r="H106">
            <v>300</v>
          </cell>
          <cell r="I106">
            <v>0</v>
          </cell>
          <cell r="J106">
            <v>4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A107" t="str">
            <v>WAHP03_SEC_CBDB_18_19_A</v>
          </cell>
          <cell r="B107" t="str">
            <v>WAHP;DC SYS A Tx</v>
          </cell>
          <cell r="C107" t="str">
            <v>WAHP03</v>
          </cell>
          <cell r="D107">
            <v>0</v>
          </cell>
          <cell r="E107">
            <v>0</v>
          </cell>
          <cell r="F107">
            <v>0</v>
          </cell>
          <cell r="G107">
            <v>300</v>
          </cell>
          <cell r="H107">
            <v>300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A108" t="str">
            <v>WAHP03_SEC_CBDB_2_3_A</v>
          </cell>
          <cell r="B108" t="str">
            <v>WAHP;DC SYS A Tx</v>
          </cell>
          <cell r="C108" t="str">
            <v>WAHP03</v>
          </cell>
          <cell r="D108">
            <v>24</v>
          </cell>
          <cell r="E108">
            <v>35</v>
          </cell>
          <cell r="F108">
            <v>42829</v>
          </cell>
          <cell r="G108">
            <v>300</v>
          </cell>
          <cell r="H108">
            <v>300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A109" t="str">
            <v>WAHP03_SEC_CBDB_20_21_A</v>
          </cell>
          <cell r="B109" t="str">
            <v>WAHP;DC SYS A Tx</v>
          </cell>
          <cell r="C109" t="str">
            <v>WAHP03</v>
          </cell>
          <cell r="D109">
            <v>0</v>
          </cell>
          <cell r="E109">
            <v>0</v>
          </cell>
          <cell r="F109">
            <v>0</v>
          </cell>
          <cell r="G109">
            <v>300</v>
          </cell>
          <cell r="H109">
            <v>300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A110" t="str">
            <v>WAHP03_SEC_CBDB_22_23_A</v>
          </cell>
          <cell r="B110" t="str">
            <v>WAHP;DC SYS A Tx</v>
          </cell>
          <cell r="C110" t="str">
            <v>WAHP03</v>
          </cell>
          <cell r="D110">
            <v>0</v>
          </cell>
          <cell r="E110">
            <v>0</v>
          </cell>
          <cell r="F110">
            <v>0</v>
          </cell>
          <cell r="G110">
            <v>300</v>
          </cell>
          <cell r="H110">
            <v>300</v>
          </cell>
          <cell r="I110">
            <v>0</v>
          </cell>
          <cell r="J110">
            <v>0</v>
          </cell>
          <cell r="K110">
            <v>1</v>
          </cell>
          <cell r="L110">
            <v>1</v>
          </cell>
          <cell r="M110">
            <v>0</v>
          </cell>
          <cell r="N110">
            <v>0</v>
          </cell>
        </row>
        <row r="111">
          <cell r="A111" t="str">
            <v>WAHP03_SEC_CBDB_4_5_A</v>
          </cell>
          <cell r="B111" t="str">
            <v>WAHP;DC SYS A Tx</v>
          </cell>
          <cell r="C111" t="str">
            <v>WAHP03</v>
          </cell>
          <cell r="D111">
            <v>0</v>
          </cell>
          <cell r="E111">
            <v>0</v>
          </cell>
          <cell r="F111">
            <v>0</v>
          </cell>
          <cell r="G111">
            <v>300</v>
          </cell>
          <cell r="H111">
            <v>300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A112" t="str">
            <v>WAHP03_SEC_CBDB_6_7_A</v>
          </cell>
          <cell r="B112" t="str">
            <v>WAHP;DC SYS A Tx</v>
          </cell>
          <cell r="C112" t="str">
            <v>WAHP03</v>
          </cell>
          <cell r="D112">
            <v>0</v>
          </cell>
          <cell r="E112">
            <v>0</v>
          </cell>
          <cell r="F112">
            <v>0</v>
          </cell>
          <cell r="G112">
            <v>300</v>
          </cell>
          <cell r="H112">
            <v>300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A113" t="str">
            <v>WAHP03_SEC_CBDB_8_9_A</v>
          </cell>
          <cell r="B113" t="str">
            <v>WAHP;DC SYS A Tx</v>
          </cell>
          <cell r="C113" t="str">
            <v>WAHP03</v>
          </cell>
          <cell r="D113">
            <v>0</v>
          </cell>
          <cell r="E113">
            <v>0</v>
          </cell>
          <cell r="F113">
            <v>0</v>
          </cell>
          <cell r="G113">
            <v>300</v>
          </cell>
          <cell r="H113">
            <v>300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A114" t="str">
            <v>CAPPED_WAHP06_SEC_CBDB00_1_2_D</v>
          </cell>
          <cell r="B114" t="str">
            <v>WAHP; DC SYS A (Feeds WAHP06)</v>
          </cell>
          <cell r="C114" t="str">
            <v>WAHP06</v>
          </cell>
          <cell r="D114">
            <v>183</v>
          </cell>
          <cell r="E114">
            <v>175</v>
          </cell>
          <cell r="F114" t="str">
            <v>04/04/2024 (Clamp meter readings)</v>
          </cell>
          <cell r="G114">
            <v>300</v>
          </cell>
          <cell r="H114">
            <v>300</v>
          </cell>
          <cell r="I114">
            <v>0</v>
          </cell>
          <cell r="J114">
            <v>0</v>
          </cell>
          <cell r="K114">
            <v>11</v>
          </cell>
          <cell r="L114">
            <v>3</v>
          </cell>
          <cell r="M114">
            <v>4</v>
          </cell>
          <cell r="N114">
            <v>0</v>
          </cell>
        </row>
        <row r="115">
          <cell r="A115" t="str">
            <v>CAPPED_WAHP06_SEC_CBDB01_1_2_P</v>
          </cell>
          <cell r="B115" t="str">
            <v>WAHP; DC SYS A (Feeds WAHP06)</v>
          </cell>
          <cell r="C115" t="str">
            <v>WAHP06</v>
          </cell>
          <cell r="D115">
            <v>275</v>
          </cell>
          <cell r="E115">
            <v>275</v>
          </cell>
          <cell r="F115">
            <v>44420</v>
          </cell>
          <cell r="G115">
            <v>300</v>
          </cell>
          <cell r="H115">
            <v>300</v>
          </cell>
          <cell r="I115">
            <v>2</v>
          </cell>
          <cell r="J115">
            <v>0</v>
          </cell>
          <cell r="K115">
            <v>6</v>
          </cell>
          <cell r="L115">
            <v>3</v>
          </cell>
          <cell r="M115">
            <v>3</v>
          </cell>
          <cell r="N115">
            <v>0</v>
          </cell>
        </row>
        <row r="116">
          <cell r="A116" t="str">
            <v>WAHP06_PDU1_A_B</v>
          </cell>
          <cell r="B116" t="str">
            <v>WAHP; DC SYS A (Feeds WAHP06)</v>
          </cell>
          <cell r="C116" t="str">
            <v>WAHP06</v>
          </cell>
          <cell r="D116">
            <v>188.49</v>
          </cell>
          <cell r="E116">
            <v>168.60000000000002</v>
          </cell>
          <cell r="F116">
            <v>45475</v>
          </cell>
          <cell r="G116">
            <v>360</v>
          </cell>
          <cell r="H116">
            <v>360</v>
          </cell>
        </row>
        <row r="117">
          <cell r="A117" t="str">
            <v>WAHP06_SEC_CBDB00_3_4_N</v>
          </cell>
          <cell r="B117" t="str">
            <v>WAHP; DC SYS A (Feeds WAHP06)</v>
          </cell>
          <cell r="C117" t="str">
            <v>WAHP06</v>
          </cell>
          <cell r="D117">
            <v>328</v>
          </cell>
          <cell r="E117">
            <v>252</v>
          </cell>
          <cell r="F117">
            <v>44599</v>
          </cell>
          <cell r="G117">
            <v>300</v>
          </cell>
          <cell r="H117">
            <v>300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19</v>
          </cell>
        </row>
        <row r="118">
          <cell r="A118" t="str">
            <v>DCDB Details WAIP06.</v>
          </cell>
          <cell r="B118" t="str">
            <v>WAIP;DC SYS01;GND</v>
          </cell>
          <cell r="C118" t="str">
            <v>WAIP06</v>
          </cell>
          <cell r="D118">
            <v>0</v>
          </cell>
          <cell r="E118">
            <v>0</v>
          </cell>
          <cell r="F118">
            <v>44125</v>
          </cell>
          <cell r="G118">
            <v>300</v>
          </cell>
          <cell r="H118">
            <v>300</v>
          </cell>
          <cell r="I118">
            <v>4</v>
          </cell>
          <cell r="J118">
            <v>0</v>
          </cell>
          <cell r="K118">
            <v>0</v>
          </cell>
          <cell r="L118">
            <v>2</v>
          </cell>
          <cell r="M118">
            <v>4</v>
          </cell>
          <cell r="N118">
            <v>44</v>
          </cell>
        </row>
        <row r="119">
          <cell r="A119" t="str">
            <v>DCDB_BTNW01- ADVANCE DC 600  Suite 2D.</v>
          </cell>
          <cell r="B119" t="str">
            <v>BTNW01;DC SYS01</v>
          </cell>
          <cell r="C119" t="str">
            <v>BTNW01</v>
          </cell>
          <cell r="D119">
            <v>40</v>
          </cell>
          <cell r="E119">
            <v>30</v>
          </cell>
          <cell r="F119">
            <v>44161</v>
          </cell>
          <cell r="G119">
            <v>300</v>
          </cell>
          <cell r="H119">
            <v>300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A120" t="str">
            <v>DCDB_BTNW01- ADVANCE DC 600  Suite 3D.</v>
          </cell>
          <cell r="B120" t="str">
            <v>BTNW01;DC SYS01</v>
          </cell>
          <cell r="C120" t="str">
            <v>BTNW01</v>
          </cell>
          <cell r="D120">
            <v>40</v>
          </cell>
          <cell r="E120">
            <v>30</v>
          </cell>
          <cell r="F120">
            <v>44161</v>
          </cell>
          <cell r="G120">
            <v>300</v>
          </cell>
          <cell r="H120">
            <v>300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42</v>
          </cell>
        </row>
        <row r="121">
          <cell r="A121" t="str">
            <v>BCT - DCDB-Suite IJ01</v>
          </cell>
          <cell r="B121" t="str">
            <v>BCT;DC SYS01</v>
          </cell>
          <cell r="C121" t="str">
            <v>BCT</v>
          </cell>
          <cell r="D121">
            <v>30</v>
          </cell>
          <cell r="E121">
            <v>29</v>
          </cell>
          <cell r="F121">
            <v>45082</v>
          </cell>
          <cell r="G121">
            <v>300</v>
          </cell>
          <cell r="H121">
            <v>300</v>
          </cell>
          <cell r="I121">
            <v>5</v>
          </cell>
          <cell r="J121">
            <v>0</v>
          </cell>
          <cell r="K121">
            <v>3</v>
          </cell>
          <cell r="L121">
            <v>0</v>
          </cell>
          <cell r="M121">
            <v>0</v>
          </cell>
          <cell r="N121">
            <v>41</v>
          </cell>
        </row>
        <row r="122">
          <cell r="A122" t="str">
            <v>BCT_SEC_DCDB_WALL</v>
          </cell>
          <cell r="B122" t="str">
            <v>BCT;DC SYS01</v>
          </cell>
          <cell r="C122" t="str">
            <v>BCT</v>
          </cell>
          <cell r="D122">
            <v>0</v>
          </cell>
          <cell r="E122">
            <v>0</v>
          </cell>
          <cell r="F122">
            <v>45082</v>
          </cell>
          <cell r="G122">
            <v>100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1</v>
          </cell>
        </row>
        <row r="123">
          <cell r="A123" t="str">
            <v>BCT_SYS_DCDB_WALL - Ignore</v>
          </cell>
          <cell r="B123" t="str">
            <v>BCT;DC SYS01</v>
          </cell>
          <cell r="C123" t="str">
            <v>BCT</v>
          </cell>
          <cell r="D123">
            <v>0</v>
          </cell>
          <cell r="E123">
            <v>0</v>
          </cell>
          <cell r="F123">
            <v>0</v>
          </cell>
          <cell r="G123">
            <v>300</v>
          </cell>
          <cell r="H123">
            <v>300</v>
          </cell>
          <cell r="I123">
            <v>0</v>
          </cell>
          <cell r="J123">
            <v>1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A124" t="str">
            <v>BHMTF1 - DCDB.A - Suite.A-B Rack.10A</v>
          </cell>
          <cell r="B124" t="str">
            <v>BHMTF1;DC SYS A</v>
          </cell>
          <cell r="C124" t="str">
            <v>BHMTF1</v>
          </cell>
          <cell r="D124">
            <v>163</v>
          </cell>
          <cell r="E124" t="str">
            <v>N/A</v>
          </cell>
          <cell r="F124">
            <v>44965</v>
          </cell>
          <cell r="G124">
            <v>300</v>
          </cell>
          <cell r="H124" t="str">
            <v>N/A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43</v>
          </cell>
        </row>
        <row r="125">
          <cell r="A125" t="str">
            <v>BHMTF1 - DCDB.B - Suite.A-B Rack.9A</v>
          </cell>
          <cell r="B125" t="str">
            <v>BHMTF1;DC SYS B</v>
          </cell>
          <cell r="C125" t="str">
            <v>BHMTF1</v>
          </cell>
          <cell r="D125" t="str">
            <v>N/A</v>
          </cell>
          <cell r="E125">
            <v>164</v>
          </cell>
          <cell r="F125">
            <v>44965</v>
          </cell>
          <cell r="G125" t="str">
            <v>N/A</v>
          </cell>
          <cell r="H125">
            <v>300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43</v>
          </cell>
        </row>
        <row r="126">
          <cell r="A126" t="str">
            <v>BMGV02_SEC_CBDB00_2_3_A</v>
          </cell>
          <cell r="C126" t="str">
            <v>BMGV02</v>
          </cell>
          <cell r="D126">
            <v>0</v>
          </cell>
          <cell r="E126">
            <v>0</v>
          </cell>
          <cell r="F126">
            <v>0</v>
          </cell>
          <cell r="G126">
            <v>300</v>
          </cell>
          <cell r="H126">
            <v>300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5</v>
          </cell>
          <cell r="N126">
            <v>0</v>
          </cell>
        </row>
        <row r="127">
          <cell r="A127" t="str">
            <v>BMGV02_SEC_CBDB01_6_7_A</v>
          </cell>
          <cell r="C127" t="str">
            <v>BMGV02</v>
          </cell>
          <cell r="D127">
            <v>0</v>
          </cell>
          <cell r="E127">
            <v>0</v>
          </cell>
          <cell r="F127">
            <v>0</v>
          </cell>
          <cell r="G127">
            <v>300</v>
          </cell>
          <cell r="H127">
            <v>300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9</v>
          </cell>
          <cell r="N127">
            <v>0</v>
          </cell>
        </row>
        <row r="128">
          <cell r="A128" t="str">
            <v>BMGV02_SEC_CBDB02_8_9_A</v>
          </cell>
          <cell r="C128" t="str">
            <v>BMGV02</v>
          </cell>
          <cell r="D128">
            <v>0</v>
          </cell>
          <cell r="E128">
            <v>0</v>
          </cell>
          <cell r="F128">
            <v>0</v>
          </cell>
          <cell r="G128">
            <v>300</v>
          </cell>
          <cell r="H128">
            <v>300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</row>
        <row r="129">
          <cell r="A129" t="str">
            <v>BMGV02_SEC_CBDB03_10_11_A</v>
          </cell>
          <cell r="C129" t="str">
            <v>BMGV02</v>
          </cell>
          <cell r="D129">
            <v>0</v>
          </cell>
          <cell r="E129">
            <v>0</v>
          </cell>
          <cell r="F129">
            <v>0</v>
          </cell>
          <cell r="G129">
            <v>300</v>
          </cell>
          <cell r="H129">
            <v>300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A130" t="str">
            <v>BMGV02_SEC_CBDB04_12_13_A</v>
          </cell>
          <cell r="C130" t="str">
            <v>BMGV02</v>
          </cell>
          <cell r="D130">
            <v>0</v>
          </cell>
          <cell r="E130">
            <v>0</v>
          </cell>
          <cell r="F130">
            <v>0</v>
          </cell>
          <cell r="G130">
            <v>300</v>
          </cell>
          <cell r="H130">
            <v>300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</row>
        <row r="131">
          <cell r="A131" t="str">
            <v>BMGV02_SEC_CBDB05_14_15_A</v>
          </cell>
          <cell r="C131" t="str">
            <v>BMGV02</v>
          </cell>
          <cell r="D131">
            <v>0</v>
          </cell>
          <cell r="E131">
            <v>0</v>
          </cell>
          <cell r="F131">
            <v>0</v>
          </cell>
          <cell r="G131">
            <v>300</v>
          </cell>
          <cell r="H131">
            <v>300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</row>
        <row r="132">
          <cell r="A132" t="str">
            <v>BMGV02_SEC_CBDB06_16_17_A</v>
          </cell>
          <cell r="C132" t="str">
            <v>BMGV02</v>
          </cell>
          <cell r="D132">
            <v>0</v>
          </cell>
          <cell r="E132">
            <v>0</v>
          </cell>
          <cell r="F132">
            <v>0</v>
          </cell>
          <cell r="G132">
            <v>300</v>
          </cell>
          <cell r="H132">
            <v>300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A133" t="str">
            <v>BMGV03_SEC_CBDB_10_11_B</v>
          </cell>
          <cell r="B133" t="str">
            <v>BMGV03; DC SYS A</v>
          </cell>
          <cell r="C133" t="str">
            <v>BMGV03</v>
          </cell>
          <cell r="D133" t="str">
            <v>NO PANEL TO READ</v>
          </cell>
          <cell r="E133" t="str">
            <v>NO PANEL TO READ</v>
          </cell>
          <cell r="F133" t="str">
            <v>12th Novemeber 2020</v>
          </cell>
          <cell r="G133">
            <v>300</v>
          </cell>
          <cell r="H133">
            <v>300</v>
          </cell>
          <cell r="I133">
            <v>0</v>
          </cell>
          <cell r="J133">
            <v>1</v>
          </cell>
          <cell r="K133">
            <v>2</v>
          </cell>
          <cell r="L133">
            <v>0</v>
          </cell>
          <cell r="M133">
            <v>22</v>
          </cell>
          <cell r="N133">
            <v>0</v>
          </cell>
        </row>
        <row r="134">
          <cell r="A134" t="str">
            <v>BMGV03_SEC_CBDB_12_13_B</v>
          </cell>
          <cell r="B134" t="str">
            <v>BMGV03; DC SYS A</v>
          </cell>
          <cell r="C134" t="str">
            <v>BMGV03</v>
          </cell>
          <cell r="D134" t="str">
            <v>NO PANEL TO READ</v>
          </cell>
          <cell r="E134" t="str">
            <v>NO PANEL TO READ</v>
          </cell>
          <cell r="F134" t="str">
            <v>12th Novemeber 2020</v>
          </cell>
          <cell r="G134">
            <v>300</v>
          </cell>
          <cell r="H134">
            <v>300</v>
          </cell>
          <cell r="I134">
            <v>0</v>
          </cell>
          <cell r="J134">
            <v>1</v>
          </cell>
          <cell r="K134">
            <v>0</v>
          </cell>
          <cell r="L134">
            <v>0</v>
          </cell>
          <cell r="M134">
            <v>35</v>
          </cell>
          <cell r="N134">
            <v>0</v>
          </cell>
        </row>
        <row r="135">
          <cell r="A135" t="str">
            <v>BMGV03_SEC_CBDB_2_3_B</v>
          </cell>
          <cell r="B135" t="str">
            <v>BMGV03; DC SYS A</v>
          </cell>
          <cell r="C135" t="str">
            <v>BMGV03</v>
          </cell>
          <cell r="D135" t="str">
            <v>NO PANEL TO READ</v>
          </cell>
          <cell r="E135" t="str">
            <v>NO PANEL TO READ</v>
          </cell>
          <cell r="F135" t="str">
            <v>12th Novemeber 2020</v>
          </cell>
          <cell r="G135">
            <v>300</v>
          </cell>
          <cell r="H135">
            <v>300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5</v>
          </cell>
          <cell r="N135">
            <v>0</v>
          </cell>
        </row>
        <row r="136">
          <cell r="A136" t="str">
            <v>BMGV03_SEC_CBDB_6_7_B</v>
          </cell>
          <cell r="B136" t="str">
            <v>BMGV03; DC SYS A</v>
          </cell>
          <cell r="C136" t="str">
            <v>BMGV03</v>
          </cell>
          <cell r="D136" t="str">
            <v>NO PANEL TO READ</v>
          </cell>
          <cell r="E136" t="str">
            <v>NO PANEL TO READ</v>
          </cell>
          <cell r="F136" t="str">
            <v>12th Novemeber 2020</v>
          </cell>
          <cell r="G136">
            <v>300</v>
          </cell>
          <cell r="H136">
            <v>300</v>
          </cell>
          <cell r="I136">
            <v>0</v>
          </cell>
          <cell r="J136">
            <v>0</v>
          </cell>
          <cell r="K136">
            <v>1</v>
          </cell>
          <cell r="L136">
            <v>5</v>
          </cell>
          <cell r="M136">
            <v>19</v>
          </cell>
          <cell r="N136">
            <v>0</v>
          </cell>
        </row>
        <row r="137">
          <cell r="A137" t="str">
            <v>BMGV03_SEC_CBDB_8_9_B</v>
          </cell>
          <cell r="B137" t="str">
            <v>BMGV03; DC SYS A</v>
          </cell>
          <cell r="C137" t="str">
            <v>BMGV03</v>
          </cell>
          <cell r="D137" t="str">
            <v>NO PANEL TO READ</v>
          </cell>
          <cell r="E137" t="str">
            <v>NO PANEL TO READ</v>
          </cell>
          <cell r="F137" t="str">
            <v>12th Novemeber 2020</v>
          </cell>
          <cell r="G137">
            <v>300</v>
          </cell>
          <cell r="H137">
            <v>300</v>
          </cell>
          <cell r="I137">
            <v>0</v>
          </cell>
          <cell r="J137">
            <v>0</v>
          </cell>
          <cell r="K137">
            <v>0</v>
          </cell>
          <cell r="L137">
            <v>2</v>
          </cell>
          <cell r="M137">
            <v>15</v>
          </cell>
          <cell r="N137">
            <v>0</v>
          </cell>
        </row>
        <row r="138">
          <cell r="A138" t="str">
            <v>BHMN05_SEC_DCDB_AG01</v>
          </cell>
          <cell r="B138" t="str">
            <v>BHMN05;DC SYS A</v>
          </cell>
          <cell r="C138" t="str">
            <v>BHMN05</v>
          </cell>
          <cell r="D138">
            <v>260</v>
          </cell>
          <cell r="E138">
            <v>280</v>
          </cell>
          <cell r="F138">
            <v>44958</v>
          </cell>
          <cell r="G138">
            <v>300</v>
          </cell>
          <cell r="H138">
            <v>300</v>
          </cell>
          <cell r="I138">
            <v>0</v>
          </cell>
          <cell r="J138">
            <v>0</v>
          </cell>
          <cell r="K138">
            <v>0</v>
          </cell>
          <cell r="L138">
            <v>5</v>
          </cell>
          <cell r="M138">
            <v>6</v>
          </cell>
          <cell r="N138">
            <v>0</v>
          </cell>
        </row>
        <row r="139">
          <cell r="A139" t="str">
            <v>BHMN05_SEC_WALL_DCDB_A</v>
          </cell>
          <cell r="B139" t="str">
            <v>BHMN05;DC SYS A</v>
          </cell>
          <cell r="C139" t="str">
            <v>BHMN05</v>
          </cell>
          <cell r="D139">
            <v>120</v>
          </cell>
          <cell r="E139">
            <v>120</v>
          </cell>
          <cell r="F139">
            <v>44958</v>
          </cell>
          <cell r="G139">
            <v>200</v>
          </cell>
          <cell r="H139">
            <v>200</v>
          </cell>
          <cell r="I139">
            <v>4</v>
          </cell>
          <cell r="J139">
            <v>1</v>
          </cell>
          <cell r="K139">
            <v>1</v>
          </cell>
          <cell r="L139">
            <v>0</v>
          </cell>
          <cell r="M139">
            <v>3</v>
          </cell>
          <cell r="N139">
            <v>0</v>
          </cell>
        </row>
        <row r="140">
          <cell r="A140" t="str">
            <v>BHMN05_SEC_WALL_DCDB_B</v>
          </cell>
          <cell r="B140" t="str">
            <v>BHMN05;DC SYS A</v>
          </cell>
          <cell r="C140" t="str">
            <v>BHMN05</v>
          </cell>
          <cell r="D140">
            <v>95</v>
          </cell>
          <cell r="E140">
            <v>95</v>
          </cell>
          <cell r="F140">
            <v>44958</v>
          </cell>
          <cell r="G140">
            <v>200</v>
          </cell>
          <cell r="H140">
            <v>200</v>
          </cell>
          <cell r="I140">
            <v>6</v>
          </cell>
          <cell r="J140">
            <v>0</v>
          </cell>
          <cell r="K140">
            <v>0</v>
          </cell>
          <cell r="L140">
            <v>0</v>
          </cell>
          <cell r="M140">
            <v>7</v>
          </cell>
          <cell r="N140">
            <v>0</v>
          </cell>
        </row>
        <row r="141">
          <cell r="A141" t="str">
            <v>BHMN05_SEC_WALL_DCDB_C</v>
          </cell>
          <cell r="B141" t="str">
            <v>BHMN05;DC SYS A</v>
          </cell>
          <cell r="C141" t="str">
            <v>BHMN05</v>
          </cell>
          <cell r="D141">
            <v>90</v>
          </cell>
          <cell r="E141">
            <v>105</v>
          </cell>
          <cell r="F141">
            <v>44958</v>
          </cell>
          <cell r="G141">
            <v>200</v>
          </cell>
          <cell r="H141">
            <v>200</v>
          </cell>
          <cell r="I141">
            <v>6</v>
          </cell>
          <cell r="J141">
            <v>1</v>
          </cell>
          <cell r="K141">
            <v>0</v>
          </cell>
          <cell r="L141">
            <v>1</v>
          </cell>
          <cell r="M141">
            <v>2</v>
          </cell>
          <cell r="N141">
            <v>0</v>
          </cell>
        </row>
        <row r="142">
          <cell r="A142" t="str">
            <v>BHMN05_SEC_WALL_DCDB_D</v>
          </cell>
          <cell r="B142" t="str">
            <v>BHMN05;DC SYS A</v>
          </cell>
          <cell r="C142" t="str">
            <v>BHMN05</v>
          </cell>
          <cell r="D142">
            <v>100</v>
          </cell>
          <cell r="E142">
            <v>120</v>
          </cell>
          <cell r="F142">
            <v>44958</v>
          </cell>
          <cell r="G142">
            <v>200</v>
          </cell>
          <cell r="H142">
            <v>200</v>
          </cell>
          <cell r="I142">
            <v>0</v>
          </cell>
          <cell r="J142">
            <v>1</v>
          </cell>
          <cell r="K142">
            <v>0</v>
          </cell>
          <cell r="L142">
            <v>0</v>
          </cell>
          <cell r="M142">
            <v>9</v>
          </cell>
          <cell r="N142">
            <v>1</v>
          </cell>
        </row>
        <row r="143">
          <cell r="A143" t="str">
            <v>BHMN08_PDU1A_B.</v>
          </cell>
          <cell r="B143" t="str">
            <v>BHMN08;DCSYS03B</v>
          </cell>
          <cell r="C143" t="str">
            <v>BHMN08</v>
          </cell>
          <cell r="D143">
            <v>130.57000000000002</v>
          </cell>
          <cell r="E143">
            <v>150.62</v>
          </cell>
          <cell r="F143">
            <v>45510</v>
          </cell>
          <cell r="G143">
            <v>360</v>
          </cell>
          <cell r="H143">
            <v>360</v>
          </cell>
        </row>
        <row r="144">
          <cell r="A144" t="str">
            <v>NECCD1 (EATON RACKS)_Suite G 1&amp;2.</v>
          </cell>
          <cell r="B144" t="str">
            <v>NECCD1;DC SYS01</v>
          </cell>
          <cell r="C144" t="str">
            <v>NECCD1</v>
          </cell>
          <cell r="D144" t="str">
            <v>NONE</v>
          </cell>
          <cell r="E144" t="str">
            <v>NONE</v>
          </cell>
          <cell r="F144" t="str">
            <v>21ST OCTOBER 2020</v>
          </cell>
          <cell r="G144">
            <v>200</v>
          </cell>
          <cell r="H144">
            <v>200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A145" t="str">
            <v>NECCD1_DC-DB (Wall Mounted ).</v>
          </cell>
          <cell r="B145" t="str">
            <v>NECCD1;DC SYS01</v>
          </cell>
          <cell r="C145" t="str">
            <v>NECCD1</v>
          </cell>
          <cell r="D145" t="str">
            <v>NONE</v>
          </cell>
          <cell r="E145" t="str">
            <v>NONE</v>
          </cell>
          <cell r="F145" t="str">
            <v>21ST OCTOBER 2020</v>
          </cell>
          <cell r="G145">
            <v>200</v>
          </cell>
          <cell r="H145">
            <v>200</v>
          </cell>
          <cell r="I145">
            <v>0</v>
          </cell>
          <cell r="J145">
            <v>0</v>
          </cell>
          <cell r="K145">
            <v>8</v>
          </cell>
          <cell r="L145">
            <v>0</v>
          </cell>
          <cell r="M145">
            <v>0</v>
          </cell>
          <cell r="N145">
            <v>0</v>
          </cell>
        </row>
        <row r="146">
          <cell r="A146" t="str">
            <v>CELL01 - ADVANCE DC 600  Suite 2C.</v>
          </cell>
          <cell r="B146" t="str">
            <v>CELL01;DC SYS01</v>
          </cell>
          <cell r="C146" t="str">
            <v>CELL01</v>
          </cell>
          <cell r="D146">
            <v>20</v>
          </cell>
          <cell r="E146">
            <v>20</v>
          </cell>
          <cell r="F146" t="str">
            <v>17th December 2020</v>
          </cell>
          <cell r="G146">
            <v>300</v>
          </cell>
          <cell r="H146">
            <v>300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</row>
        <row r="147">
          <cell r="A147" t="str">
            <v>CELL01 - ADVANCE DC 600  Suite 3C.</v>
          </cell>
          <cell r="B147" t="str">
            <v>CELL01;DC SYS01</v>
          </cell>
          <cell r="C147" t="str">
            <v>CELL01</v>
          </cell>
          <cell r="D147">
            <v>20</v>
          </cell>
          <cell r="E147">
            <v>20</v>
          </cell>
          <cell r="F147" t="str">
            <v>17th December 2020</v>
          </cell>
          <cell r="G147">
            <v>300</v>
          </cell>
          <cell r="H147">
            <v>300</v>
          </cell>
          <cell r="I147">
            <v>0</v>
          </cell>
          <cell r="J147">
            <v>0</v>
          </cell>
          <cell r="K147">
            <v>0</v>
          </cell>
          <cell r="L147">
            <v>1</v>
          </cell>
          <cell r="M147">
            <v>0</v>
          </cell>
          <cell r="N147">
            <v>0</v>
          </cell>
        </row>
        <row r="148">
          <cell r="A148" t="str">
            <v>COV_SEC_DD770_AC01</v>
          </cell>
          <cell r="C148" t="str">
            <v>COV</v>
          </cell>
          <cell r="D148">
            <v>100</v>
          </cell>
          <cell r="E148">
            <v>100</v>
          </cell>
          <cell r="F148">
            <v>44998</v>
          </cell>
          <cell r="G148">
            <v>300</v>
          </cell>
          <cell r="H148">
            <v>300</v>
          </cell>
          <cell r="I148">
            <v>2</v>
          </cell>
          <cell r="J148">
            <v>9</v>
          </cell>
          <cell r="K148">
            <v>0</v>
          </cell>
          <cell r="L148">
            <v>6</v>
          </cell>
          <cell r="M148">
            <v>12</v>
          </cell>
          <cell r="N148">
            <v>0</v>
          </cell>
        </row>
        <row r="149">
          <cell r="A149" t="str">
            <v>COV_SEC_DD770_AJ01</v>
          </cell>
          <cell r="C149" t="str">
            <v>COV</v>
          </cell>
          <cell r="D149">
            <v>100</v>
          </cell>
          <cell r="E149">
            <v>100</v>
          </cell>
          <cell r="F149" t="str">
            <v>22nd October 2020</v>
          </cell>
          <cell r="G149">
            <v>300</v>
          </cell>
          <cell r="H149">
            <v>300</v>
          </cell>
          <cell r="I149">
            <v>2</v>
          </cell>
          <cell r="J149">
            <v>1</v>
          </cell>
          <cell r="K149">
            <v>0</v>
          </cell>
          <cell r="L149">
            <v>12</v>
          </cell>
          <cell r="M149">
            <v>9</v>
          </cell>
          <cell r="N149">
            <v>0</v>
          </cell>
        </row>
        <row r="150">
          <cell r="A150" t="str">
            <v>COV_SEC_DD770_RS04</v>
          </cell>
          <cell r="C150" t="str">
            <v>COV</v>
          </cell>
          <cell r="D150">
            <v>200</v>
          </cell>
          <cell r="E150">
            <v>200</v>
          </cell>
          <cell r="F150" t="str">
            <v>22nd October 2020</v>
          </cell>
          <cell r="G150">
            <v>300</v>
          </cell>
          <cell r="H150">
            <v>300</v>
          </cell>
          <cell r="I150">
            <v>6</v>
          </cell>
          <cell r="J150">
            <v>4</v>
          </cell>
          <cell r="K150">
            <v>0</v>
          </cell>
          <cell r="L150">
            <v>20</v>
          </cell>
          <cell r="M150">
            <v>6</v>
          </cell>
          <cell r="N150">
            <v>0</v>
          </cell>
        </row>
        <row r="151">
          <cell r="A151" t="str">
            <v>DBY_SEC_DD770_PQ1</v>
          </cell>
          <cell r="B151" t="str">
            <v>DBY;DC SYS01</v>
          </cell>
          <cell r="C151" t="str">
            <v>DBY</v>
          </cell>
          <cell r="D151">
            <v>100</v>
          </cell>
          <cell r="E151">
            <v>100</v>
          </cell>
          <cell r="F151">
            <v>45105</v>
          </cell>
          <cell r="G151">
            <v>300</v>
          </cell>
          <cell r="H151">
            <v>300</v>
          </cell>
          <cell r="I151">
            <v>5</v>
          </cell>
          <cell r="J151">
            <v>3</v>
          </cell>
          <cell r="K151">
            <v>0</v>
          </cell>
          <cell r="L151">
            <v>11</v>
          </cell>
          <cell r="M151">
            <v>6</v>
          </cell>
          <cell r="N151">
            <v>0</v>
          </cell>
        </row>
        <row r="152">
          <cell r="A152" t="str">
            <v>EVMN01_DCDIST_GH04</v>
          </cell>
          <cell r="B152" t="str">
            <v>EVMN01;DC SYS01</v>
          </cell>
          <cell r="C152" t="str">
            <v>EVMN01</v>
          </cell>
          <cell r="D152">
            <v>0</v>
          </cell>
          <cell r="E152">
            <v>0</v>
          </cell>
          <cell r="F152" t="str">
            <v>5th November 2020</v>
          </cell>
          <cell r="G152">
            <v>300</v>
          </cell>
          <cell r="H152">
            <v>300</v>
          </cell>
          <cell r="I152">
            <v>10</v>
          </cell>
          <cell r="J152">
            <v>10</v>
          </cell>
          <cell r="K152">
            <v>6</v>
          </cell>
          <cell r="L152">
            <v>0</v>
          </cell>
          <cell r="M152">
            <v>0</v>
          </cell>
          <cell r="N152">
            <v>15</v>
          </cell>
        </row>
        <row r="153">
          <cell r="A153" t="str">
            <v>EVMN01_SEC_DCDIST_GH02</v>
          </cell>
          <cell r="B153" t="str">
            <v>EVMN01;DC SYS01</v>
          </cell>
          <cell r="C153" t="str">
            <v>EVMN01</v>
          </cell>
          <cell r="D153">
            <v>15</v>
          </cell>
          <cell r="E153">
            <v>15</v>
          </cell>
          <cell r="F153">
            <v>42720</v>
          </cell>
          <cell r="G153">
            <v>300</v>
          </cell>
          <cell r="H153">
            <v>300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61</v>
          </cell>
        </row>
        <row r="154">
          <cell r="A154" t="str">
            <v>LMSCN2 - DCDB - Suite D and E - Wall Mounted.</v>
          </cell>
          <cell r="B154" t="str">
            <v>LMSCN2;DC SYS01</v>
          </cell>
          <cell r="C154" t="str">
            <v>LMSCN2</v>
          </cell>
          <cell r="D154">
            <v>5</v>
          </cell>
          <cell r="E154" t="str">
            <v>NONE</v>
          </cell>
          <cell r="F154">
            <v>44119</v>
          </cell>
          <cell r="G154">
            <v>32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2</v>
          </cell>
          <cell r="N154">
            <v>0</v>
          </cell>
        </row>
        <row r="155">
          <cell r="A155" t="str">
            <v>LMSCN2 - DCDB - Suite G - Wall Mounted.</v>
          </cell>
          <cell r="B155" t="str">
            <v>LMSCN2;DC SYS01</v>
          </cell>
          <cell r="C155" t="str">
            <v>LMSCN2</v>
          </cell>
          <cell r="D155" t="str">
            <v>NO METER ON PANEL</v>
          </cell>
          <cell r="E155" t="str">
            <v>NO METER ON PANEL</v>
          </cell>
          <cell r="F155">
            <v>44119</v>
          </cell>
          <cell r="G155">
            <v>63</v>
          </cell>
          <cell r="H155">
            <v>63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A156" t="str">
            <v>LCT_PDU1A_B</v>
          </cell>
          <cell r="B156" t="str">
            <v>LCT;DC SYS01</v>
          </cell>
          <cell r="C156" t="str">
            <v>LCT</v>
          </cell>
          <cell r="D156">
            <v>37.69</v>
          </cell>
          <cell r="E156">
            <v>34.72</v>
          </cell>
          <cell r="F156">
            <v>45510</v>
          </cell>
          <cell r="G156">
            <v>360</v>
          </cell>
          <cell r="H156">
            <v>360</v>
          </cell>
        </row>
        <row r="157">
          <cell r="A157" t="str">
            <v>LCT_SEC_CBDB#02_NN01</v>
          </cell>
          <cell r="B157" t="str">
            <v>LCT;DC SYS01</v>
          </cell>
          <cell r="C157" t="str">
            <v>LCT</v>
          </cell>
          <cell r="D157">
            <v>100</v>
          </cell>
          <cell r="E157">
            <v>100</v>
          </cell>
          <cell r="F157">
            <v>45014</v>
          </cell>
          <cell r="G157">
            <v>300</v>
          </cell>
          <cell r="H157">
            <v>300</v>
          </cell>
          <cell r="I157">
            <v>3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42</v>
          </cell>
        </row>
        <row r="158">
          <cell r="A158" t="str">
            <v>LCT_SEC_DD770_Q5</v>
          </cell>
          <cell r="B158" t="str">
            <v>LCT;DC SYS01</v>
          </cell>
          <cell r="C158" t="str">
            <v>LCT</v>
          </cell>
          <cell r="D158">
            <v>265</v>
          </cell>
          <cell r="E158">
            <v>245</v>
          </cell>
          <cell r="F158">
            <v>45014</v>
          </cell>
          <cell r="G158">
            <v>300</v>
          </cell>
          <cell r="H158">
            <v>300</v>
          </cell>
          <cell r="I158">
            <v>1</v>
          </cell>
          <cell r="J158">
            <v>3</v>
          </cell>
          <cell r="K158">
            <v>0</v>
          </cell>
          <cell r="L158">
            <v>1</v>
          </cell>
          <cell r="M158">
            <v>7</v>
          </cell>
          <cell r="N158">
            <v>0</v>
          </cell>
        </row>
        <row r="159">
          <cell r="A159" t="str">
            <v>NGM_SEC _DD770_NN07</v>
          </cell>
          <cell r="B159" t="str">
            <v>NGM;DC SYS03</v>
          </cell>
          <cell r="C159" t="str">
            <v>NGM</v>
          </cell>
          <cell r="D159">
            <v>140</v>
          </cell>
          <cell r="E159">
            <v>140</v>
          </cell>
          <cell r="F159">
            <v>45005</v>
          </cell>
          <cell r="G159">
            <v>300</v>
          </cell>
          <cell r="H159">
            <v>300</v>
          </cell>
          <cell r="I159">
            <v>5</v>
          </cell>
          <cell r="J159">
            <v>0</v>
          </cell>
          <cell r="K159">
            <v>3</v>
          </cell>
          <cell r="L159">
            <v>8</v>
          </cell>
          <cell r="M159">
            <v>6</v>
          </cell>
          <cell r="N159">
            <v>0</v>
          </cell>
        </row>
        <row r="160">
          <cell r="A160" t="str">
            <v>NGM_SEC_DD770_U</v>
          </cell>
          <cell r="B160" t="str">
            <v>NGM;DC SYS03</v>
          </cell>
          <cell r="C160" t="str">
            <v>NGM</v>
          </cell>
          <cell r="D160">
            <v>120</v>
          </cell>
          <cell r="E160">
            <v>120</v>
          </cell>
          <cell r="F160">
            <v>45005</v>
          </cell>
          <cell r="G160">
            <v>300</v>
          </cell>
          <cell r="H160">
            <v>300</v>
          </cell>
          <cell r="I160">
            <v>6</v>
          </cell>
          <cell r="J160">
            <v>0</v>
          </cell>
          <cell r="K160">
            <v>1</v>
          </cell>
          <cell r="L160">
            <v>8</v>
          </cell>
          <cell r="M160">
            <v>6</v>
          </cell>
          <cell r="N160">
            <v>0</v>
          </cell>
        </row>
        <row r="161">
          <cell r="A161" t="str">
            <v>NGMTL1_SEC_ L16</v>
          </cell>
          <cell r="B161" t="str">
            <v>NGMTL1;DC SYS01</v>
          </cell>
          <cell r="C161" t="str">
            <v>NGMTL1</v>
          </cell>
          <cell r="D161">
            <v>25</v>
          </cell>
          <cell r="E161">
            <v>25</v>
          </cell>
          <cell r="F161" t="str">
            <v>Supply cable size
(sq mm)</v>
          </cell>
          <cell r="G161">
            <v>300</v>
          </cell>
          <cell r="H161">
            <v>300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6</v>
          </cell>
          <cell r="N161">
            <v>39</v>
          </cell>
        </row>
        <row r="162">
          <cell r="A162" t="str">
            <v>BSHN03_SEC_CBDB_CA11</v>
          </cell>
          <cell r="B162" t="str">
            <v>BSHN03;DC SYS A</v>
          </cell>
          <cell r="C162" t="str">
            <v>BSHN03</v>
          </cell>
          <cell r="D162">
            <v>100</v>
          </cell>
          <cell r="E162">
            <v>110</v>
          </cell>
          <cell r="F162">
            <v>44959</v>
          </cell>
          <cell r="G162">
            <v>300</v>
          </cell>
          <cell r="H162">
            <v>300</v>
          </cell>
          <cell r="I162">
            <v>0</v>
          </cell>
          <cell r="J162">
            <v>2</v>
          </cell>
          <cell r="K162">
            <v>10</v>
          </cell>
          <cell r="L162">
            <v>5</v>
          </cell>
          <cell r="M162">
            <v>0</v>
          </cell>
          <cell r="N162">
            <v>25</v>
          </cell>
        </row>
        <row r="163">
          <cell r="A163" t="str">
            <v>BSHN03_SEC_DD770_AA01</v>
          </cell>
          <cell r="B163" t="str">
            <v>BSHN03;DC SYS A</v>
          </cell>
          <cell r="C163" t="str">
            <v>BSHN03</v>
          </cell>
          <cell r="D163">
            <v>170</v>
          </cell>
          <cell r="E163">
            <v>180</v>
          </cell>
          <cell r="F163">
            <v>44959</v>
          </cell>
          <cell r="G163">
            <v>300</v>
          </cell>
          <cell r="H163">
            <v>300</v>
          </cell>
          <cell r="I163">
            <v>0</v>
          </cell>
          <cell r="J163">
            <v>1</v>
          </cell>
          <cell r="K163">
            <v>0</v>
          </cell>
          <cell r="L163">
            <v>5</v>
          </cell>
          <cell r="M163">
            <v>0</v>
          </cell>
          <cell r="N163">
            <v>0</v>
          </cell>
        </row>
        <row r="164">
          <cell r="A164" t="str">
            <v>BSHN03_SEC_DD770_AC01</v>
          </cell>
          <cell r="B164" t="str">
            <v>BSHN03;DC SYS A</v>
          </cell>
          <cell r="C164" t="str">
            <v>BSHN03</v>
          </cell>
          <cell r="D164">
            <v>42</v>
          </cell>
          <cell r="E164">
            <v>43</v>
          </cell>
          <cell r="F164">
            <v>45296</v>
          </cell>
          <cell r="G164">
            <v>300</v>
          </cell>
          <cell r="H164">
            <v>300</v>
          </cell>
          <cell r="I164">
            <v>3</v>
          </cell>
          <cell r="J164">
            <v>0</v>
          </cell>
          <cell r="K164">
            <v>12</v>
          </cell>
          <cell r="L164">
            <v>11</v>
          </cell>
          <cell r="M164">
            <v>11</v>
          </cell>
          <cell r="N164">
            <v>0</v>
          </cell>
        </row>
        <row r="165">
          <cell r="A165" t="str">
            <v>BSHN03_SEC_DD770_AE01</v>
          </cell>
          <cell r="B165" t="str">
            <v>BSHN03;DC SYS A</v>
          </cell>
          <cell r="C165" t="str">
            <v>BSHN03</v>
          </cell>
          <cell r="D165">
            <v>160</v>
          </cell>
          <cell r="E165">
            <v>180</v>
          </cell>
          <cell r="F165">
            <v>44959</v>
          </cell>
          <cell r="G165">
            <v>300</v>
          </cell>
          <cell r="H165">
            <v>300</v>
          </cell>
          <cell r="I165">
            <v>0</v>
          </cell>
          <cell r="J165">
            <v>0</v>
          </cell>
          <cell r="K165">
            <v>2</v>
          </cell>
          <cell r="L165">
            <v>8</v>
          </cell>
          <cell r="M165">
            <v>12</v>
          </cell>
          <cell r="N165">
            <v>0</v>
          </cell>
        </row>
        <row r="166">
          <cell r="A166" t="str">
            <v>BSHN03_SEC_DD770_AG01</v>
          </cell>
          <cell r="B166" t="str">
            <v>BSHN03;DC SYS A</v>
          </cell>
          <cell r="C166" t="str">
            <v>BSHN03</v>
          </cell>
          <cell r="D166">
            <v>110</v>
          </cell>
          <cell r="E166">
            <v>130</v>
          </cell>
          <cell r="F166">
            <v>44959</v>
          </cell>
          <cell r="G166">
            <v>300</v>
          </cell>
          <cell r="H166">
            <v>300</v>
          </cell>
          <cell r="I166">
            <v>0</v>
          </cell>
          <cell r="J166">
            <v>0</v>
          </cell>
          <cell r="K166">
            <v>3</v>
          </cell>
          <cell r="L166">
            <v>20</v>
          </cell>
          <cell r="M166">
            <v>10</v>
          </cell>
          <cell r="N166">
            <v>0</v>
          </cell>
        </row>
        <row r="167">
          <cell r="A167" t="str">
            <v>BSHN03_SEC_DD770_BA01</v>
          </cell>
          <cell r="B167" t="str">
            <v>BSHN03;DC SYS A</v>
          </cell>
          <cell r="C167" t="str">
            <v>BSHN03</v>
          </cell>
          <cell r="D167">
            <v>20</v>
          </cell>
          <cell r="E167">
            <v>20</v>
          </cell>
          <cell r="F167">
            <v>44959</v>
          </cell>
          <cell r="G167">
            <v>300</v>
          </cell>
          <cell r="H167">
            <v>300</v>
          </cell>
          <cell r="I167">
            <v>0</v>
          </cell>
          <cell r="J167">
            <v>0</v>
          </cell>
          <cell r="K167">
            <v>0</v>
          </cell>
          <cell r="L167">
            <v>18</v>
          </cell>
          <cell r="M167">
            <v>0</v>
          </cell>
          <cell r="N167">
            <v>0</v>
          </cell>
        </row>
        <row r="168">
          <cell r="A168" t="str">
            <v>BSHN03_SEC_DD770_BC01</v>
          </cell>
          <cell r="B168" t="str">
            <v>BSHN03;DC SYS A</v>
          </cell>
          <cell r="C168" t="str">
            <v>BSHN03</v>
          </cell>
          <cell r="D168">
            <v>20</v>
          </cell>
          <cell r="E168">
            <v>20</v>
          </cell>
          <cell r="F168">
            <v>44959</v>
          </cell>
          <cell r="G168">
            <v>300</v>
          </cell>
          <cell r="H168">
            <v>300</v>
          </cell>
          <cell r="I168">
            <v>0</v>
          </cell>
          <cell r="J168">
            <v>2</v>
          </cell>
          <cell r="K168">
            <v>0</v>
          </cell>
          <cell r="L168">
            <v>3</v>
          </cell>
          <cell r="M168">
            <v>0</v>
          </cell>
          <cell r="N168">
            <v>0</v>
          </cell>
        </row>
        <row r="169">
          <cell r="A169" t="str">
            <v>BSHN03_SEC_DD770_BE01</v>
          </cell>
          <cell r="B169" t="str">
            <v>BSHN03;DC SYS A</v>
          </cell>
          <cell r="C169" t="str">
            <v>BSHN03</v>
          </cell>
          <cell r="D169">
            <v>10</v>
          </cell>
          <cell r="E169">
            <v>20</v>
          </cell>
          <cell r="F169">
            <v>44959</v>
          </cell>
          <cell r="G169">
            <v>300</v>
          </cell>
          <cell r="H169">
            <v>300</v>
          </cell>
          <cell r="I169">
            <v>6</v>
          </cell>
          <cell r="J169">
            <v>4</v>
          </cell>
          <cell r="K169">
            <v>6</v>
          </cell>
          <cell r="L169">
            <v>21</v>
          </cell>
          <cell r="M169">
            <v>12</v>
          </cell>
          <cell r="N169">
            <v>0</v>
          </cell>
        </row>
        <row r="170">
          <cell r="A170" t="str">
            <v>BSHN03_SEC_DD770_BG01</v>
          </cell>
          <cell r="B170" t="str">
            <v>BSHN03;DC SYS A</v>
          </cell>
          <cell r="C170" t="str">
            <v>BSHN03</v>
          </cell>
          <cell r="D170">
            <v>85</v>
          </cell>
          <cell r="E170">
            <v>80</v>
          </cell>
          <cell r="F170">
            <v>44959</v>
          </cell>
          <cell r="G170">
            <v>300</v>
          </cell>
          <cell r="H170">
            <v>300</v>
          </cell>
          <cell r="I170">
            <v>3</v>
          </cell>
          <cell r="J170">
            <v>1</v>
          </cell>
          <cell r="K170">
            <v>6</v>
          </cell>
          <cell r="L170">
            <v>11</v>
          </cell>
          <cell r="M170">
            <v>11</v>
          </cell>
          <cell r="N170">
            <v>0</v>
          </cell>
        </row>
        <row r="171">
          <cell r="A171" t="str">
            <v>BSHN03_SEC_DD770_CE01</v>
          </cell>
          <cell r="B171" t="str">
            <v>BSHN03;DC SYS A</v>
          </cell>
          <cell r="C171" t="str">
            <v>BSHN03</v>
          </cell>
          <cell r="D171">
            <v>15</v>
          </cell>
          <cell r="E171">
            <v>40</v>
          </cell>
          <cell r="F171">
            <v>44959</v>
          </cell>
          <cell r="G171">
            <v>300</v>
          </cell>
          <cell r="H171">
            <v>300</v>
          </cell>
          <cell r="I171">
            <v>0</v>
          </cell>
          <cell r="J171">
            <v>6</v>
          </cell>
          <cell r="K171">
            <v>4</v>
          </cell>
          <cell r="L171">
            <v>24</v>
          </cell>
          <cell r="M171">
            <v>18</v>
          </cell>
          <cell r="N171">
            <v>0</v>
          </cell>
        </row>
        <row r="172">
          <cell r="A172" t="str">
            <v>BSHN03_SEC_DD770_CG01</v>
          </cell>
          <cell r="B172" t="str">
            <v>BSHN03;DC SYS A</v>
          </cell>
          <cell r="C172" t="str">
            <v>BSHN03</v>
          </cell>
          <cell r="D172">
            <v>100</v>
          </cell>
          <cell r="E172">
            <v>120</v>
          </cell>
          <cell r="F172">
            <v>44959</v>
          </cell>
          <cell r="G172">
            <v>300</v>
          </cell>
          <cell r="H172">
            <v>300</v>
          </cell>
          <cell r="I172">
            <v>0</v>
          </cell>
          <cell r="J172">
            <v>3</v>
          </cell>
          <cell r="K172">
            <v>0</v>
          </cell>
          <cell r="L172">
            <v>25</v>
          </cell>
          <cell r="M172">
            <v>12</v>
          </cell>
          <cell r="N172">
            <v>0</v>
          </cell>
        </row>
        <row r="173">
          <cell r="A173" t="str">
            <v>BSHN03_SEC_DD770_GH14</v>
          </cell>
          <cell r="B173" t="str">
            <v>BSHN03;DC SYS A</v>
          </cell>
          <cell r="C173" t="str">
            <v>BSHN03</v>
          </cell>
          <cell r="D173">
            <v>80</v>
          </cell>
          <cell r="E173">
            <v>90</v>
          </cell>
          <cell r="F173">
            <v>44959</v>
          </cell>
          <cell r="G173">
            <v>300</v>
          </cell>
          <cell r="H173">
            <v>300</v>
          </cell>
          <cell r="I173">
            <v>3</v>
          </cell>
          <cell r="J173">
            <v>0</v>
          </cell>
          <cell r="K173">
            <v>0</v>
          </cell>
          <cell r="L173">
            <v>7</v>
          </cell>
          <cell r="M173">
            <v>10</v>
          </cell>
          <cell r="N173">
            <v>0</v>
          </cell>
        </row>
        <row r="174">
          <cell r="A174" t="str">
            <v>BSHN07_SEC_CBDB_E01</v>
          </cell>
          <cell r="B174" t="str">
            <v>BSH;DC SYS03;GND</v>
          </cell>
          <cell r="C174" t="str">
            <v>BSHN07</v>
          </cell>
          <cell r="D174">
            <v>166</v>
          </cell>
          <cell r="E174">
            <v>147</v>
          </cell>
          <cell r="F174">
            <v>44964</v>
          </cell>
          <cell r="G174">
            <v>300</v>
          </cell>
          <cell r="H174">
            <v>300</v>
          </cell>
          <cell r="I174">
            <v>0</v>
          </cell>
          <cell r="J174">
            <v>0</v>
          </cell>
          <cell r="K174">
            <v>11</v>
          </cell>
          <cell r="L174">
            <v>0</v>
          </cell>
          <cell r="M174">
            <v>0</v>
          </cell>
          <cell r="N174">
            <v>37</v>
          </cell>
        </row>
        <row r="175">
          <cell r="A175" t="str">
            <v>BSHN07_SEC_DD770_LL03</v>
          </cell>
          <cell r="B175" t="str">
            <v>BSH;DC SYS03;GND</v>
          </cell>
          <cell r="C175" t="str">
            <v>BSHN07</v>
          </cell>
          <cell r="D175">
            <v>250</v>
          </cell>
          <cell r="E175">
            <v>275</v>
          </cell>
          <cell r="F175">
            <v>44964</v>
          </cell>
          <cell r="G175">
            <v>300</v>
          </cell>
          <cell r="H175">
            <v>300</v>
          </cell>
          <cell r="I175">
            <v>4</v>
          </cell>
          <cell r="J175">
            <v>1</v>
          </cell>
          <cell r="K175">
            <v>0</v>
          </cell>
          <cell r="L175">
            <v>2</v>
          </cell>
          <cell r="M175">
            <v>12</v>
          </cell>
          <cell r="N175">
            <v>0</v>
          </cell>
        </row>
        <row r="176">
          <cell r="A176" t="str">
            <v>BSHN08_PDU1A_B</v>
          </cell>
          <cell r="B176" t="str">
            <v>BSH;DC SYS01;GND</v>
          </cell>
          <cell r="C176" t="str">
            <v>BSHN08</v>
          </cell>
          <cell r="D176">
            <v>201.91000000000003</v>
          </cell>
          <cell r="E176">
            <v>199.65</v>
          </cell>
          <cell r="F176">
            <v>45510</v>
          </cell>
          <cell r="G176">
            <v>360</v>
          </cell>
          <cell r="H176">
            <v>360</v>
          </cell>
        </row>
        <row r="177">
          <cell r="A177" t="str">
            <v>SOLN02_SEC_DD770_DE01</v>
          </cell>
          <cell r="B177" t="str">
            <v>SOL;DC SYS01</v>
          </cell>
          <cell r="C177" t="str">
            <v>SOLN02</v>
          </cell>
          <cell r="D177">
            <v>60</v>
          </cell>
          <cell r="E177">
            <v>60</v>
          </cell>
          <cell r="F177">
            <v>44117</v>
          </cell>
          <cell r="G177">
            <v>300</v>
          </cell>
          <cell r="H177">
            <v>300</v>
          </cell>
          <cell r="I177">
            <v>5</v>
          </cell>
          <cell r="J177">
            <v>6</v>
          </cell>
          <cell r="K177">
            <v>6</v>
          </cell>
          <cell r="L177">
            <v>11</v>
          </cell>
          <cell r="M177">
            <v>12</v>
          </cell>
          <cell r="N177">
            <v>0</v>
          </cell>
        </row>
        <row r="178">
          <cell r="A178" t="str">
            <v>SOLN02_SEC_DD770_GF01</v>
          </cell>
          <cell r="B178" t="str">
            <v>SOL;DC SYS01</v>
          </cell>
          <cell r="C178" t="str">
            <v>SOLN02</v>
          </cell>
          <cell r="D178">
            <v>20</v>
          </cell>
          <cell r="E178">
            <v>30</v>
          </cell>
          <cell r="F178">
            <v>0</v>
          </cell>
          <cell r="G178">
            <v>300</v>
          </cell>
          <cell r="H178">
            <v>300</v>
          </cell>
          <cell r="I178">
            <v>6</v>
          </cell>
          <cell r="J178">
            <v>6</v>
          </cell>
          <cell r="K178">
            <v>1</v>
          </cell>
          <cell r="L178">
            <v>23</v>
          </cell>
          <cell r="M178">
            <v>12</v>
          </cell>
          <cell r="N178">
            <v>0</v>
          </cell>
        </row>
        <row r="179">
          <cell r="A179" t="str">
            <v>SOT_SEC_DCDB_ WALL_Suite GH - Rack 03</v>
          </cell>
          <cell r="B179" t="str">
            <v>SOT;DC SYS01</v>
          </cell>
          <cell r="C179" t="str">
            <v>SOT</v>
          </cell>
          <cell r="D179">
            <v>113</v>
          </cell>
          <cell r="E179">
            <v>110</v>
          </cell>
          <cell r="F179">
            <v>45082</v>
          </cell>
          <cell r="G179">
            <v>300</v>
          </cell>
          <cell r="H179">
            <v>300</v>
          </cell>
          <cell r="I179">
            <v>1</v>
          </cell>
          <cell r="J179">
            <v>0</v>
          </cell>
          <cell r="K179">
            <v>3</v>
          </cell>
          <cell r="L179">
            <v>0</v>
          </cell>
          <cell r="M179">
            <v>0</v>
          </cell>
          <cell r="N179">
            <v>26</v>
          </cell>
        </row>
        <row r="180">
          <cell r="A180" t="str">
            <v>SOT_SEC_WALL_DCDB_01_No DCDB found</v>
          </cell>
          <cell r="B180" t="str">
            <v>SOT;DC SYS01</v>
          </cell>
          <cell r="C180" t="str">
            <v>SOT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A181" t="str">
            <v>SOT_SEC_WALL_DCDB_02_No DCDB found</v>
          </cell>
          <cell r="B181" t="str">
            <v>SOT;DC SYS01</v>
          </cell>
          <cell r="C181" t="str">
            <v>SOT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1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</row>
        <row r="182">
          <cell r="A182" t="str">
            <v>SOT_SEC_WALL_DCDBA&amp;B_No DCDB found</v>
          </cell>
          <cell r="B182" t="str">
            <v>SOT;DC SYS01</v>
          </cell>
          <cell r="C182" t="str">
            <v>SOT</v>
          </cell>
          <cell r="D182">
            <v>0</v>
          </cell>
          <cell r="E182">
            <v>0</v>
          </cell>
          <cell r="F182">
            <v>0</v>
          </cell>
          <cell r="G182">
            <v>100</v>
          </cell>
          <cell r="H182">
            <v>100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</row>
        <row r="183">
          <cell r="A183" t="str">
            <v>WVHTF1_SEC_DCDB.1 - Suite.J Rack.0.</v>
          </cell>
          <cell r="B183" t="str">
            <v>WVHTF1;DCSys01</v>
          </cell>
          <cell r="C183" t="str">
            <v>WVHTF1</v>
          </cell>
          <cell r="D183">
            <v>90</v>
          </cell>
          <cell r="E183">
            <v>90</v>
          </cell>
          <cell r="F183" t="str">
            <v>23rd March 2021</v>
          </cell>
          <cell r="G183">
            <v>300</v>
          </cell>
          <cell r="H183">
            <v>300</v>
          </cell>
          <cell r="I183">
            <v>0</v>
          </cell>
          <cell r="J183">
            <v>0</v>
          </cell>
          <cell r="K183">
            <v>6</v>
          </cell>
          <cell r="L183">
            <v>0</v>
          </cell>
          <cell r="M183">
            <v>0</v>
          </cell>
          <cell r="N183">
            <v>24</v>
          </cell>
        </row>
        <row r="184">
          <cell r="A184" t="str">
            <v>CHDCD1_SEC_CBDB_ D05</v>
          </cell>
          <cell r="B184" t="str">
            <v>CHDCD1;DC SYS01</v>
          </cell>
          <cell r="C184" t="str">
            <v>CHDCD1</v>
          </cell>
          <cell r="D184">
            <v>40</v>
          </cell>
          <cell r="E184">
            <v>40</v>
          </cell>
          <cell r="F184">
            <v>45105</v>
          </cell>
          <cell r="G184">
            <v>125</v>
          </cell>
          <cell r="H184">
            <v>125</v>
          </cell>
          <cell r="I184">
            <v>0</v>
          </cell>
          <cell r="J184">
            <v>0</v>
          </cell>
          <cell r="K184">
            <v>5</v>
          </cell>
          <cell r="L184">
            <v>0</v>
          </cell>
          <cell r="M184">
            <v>4</v>
          </cell>
          <cell r="N184">
            <v>34</v>
          </cell>
        </row>
        <row r="185">
          <cell r="A185" t="str">
            <v>DONTN1_DCDB _GH2</v>
          </cell>
          <cell r="B185" t="str">
            <v>DONTN1;DC SYS01</v>
          </cell>
          <cell r="C185" t="str">
            <v>DONTN1</v>
          </cell>
          <cell r="D185">
            <v>90</v>
          </cell>
          <cell r="E185">
            <v>90</v>
          </cell>
          <cell r="F185">
            <v>44126</v>
          </cell>
          <cell r="G185">
            <v>300</v>
          </cell>
          <cell r="H185">
            <v>300</v>
          </cell>
          <cell r="I185">
            <v>6</v>
          </cell>
          <cell r="J185">
            <v>4</v>
          </cell>
          <cell r="K185">
            <v>0</v>
          </cell>
          <cell r="L185">
            <v>10</v>
          </cell>
          <cell r="M185">
            <v>6</v>
          </cell>
          <cell r="N185">
            <v>0</v>
          </cell>
        </row>
        <row r="186">
          <cell r="A186" t="str">
            <v>LDMS13_SYS_DCDB_3J</v>
          </cell>
          <cell r="B186" t="str">
            <v>LDMS13;DC SYS01 A</v>
          </cell>
          <cell r="C186" t="str">
            <v>LDMS13</v>
          </cell>
          <cell r="D186">
            <v>43</v>
          </cell>
          <cell r="E186">
            <v>58</v>
          </cell>
          <cell r="F186">
            <v>44252</v>
          </cell>
          <cell r="G186">
            <v>300</v>
          </cell>
          <cell r="H186">
            <v>300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</row>
        <row r="187">
          <cell r="A187" t="str">
            <v>LDSCD1_SEC_DD770_AB1</v>
          </cell>
          <cell r="B187" t="str">
            <v>LDSCD1;DC SYS01</v>
          </cell>
          <cell r="C187" t="str">
            <v>LDSCD1</v>
          </cell>
          <cell r="D187">
            <v>0</v>
          </cell>
          <cell r="E187">
            <v>0</v>
          </cell>
          <cell r="F187">
            <v>0</v>
          </cell>
          <cell r="G187">
            <v>300</v>
          </cell>
          <cell r="H187">
            <v>300</v>
          </cell>
          <cell r="I187">
            <v>4</v>
          </cell>
          <cell r="J187">
            <v>6</v>
          </cell>
          <cell r="K187">
            <v>10</v>
          </cell>
          <cell r="L187">
            <v>14</v>
          </cell>
          <cell r="M187">
            <v>12</v>
          </cell>
          <cell r="N187">
            <v>0</v>
          </cell>
        </row>
        <row r="188">
          <cell r="A188" t="str">
            <v>LDSCD1_SEC_WALL_DD770</v>
          </cell>
          <cell r="B188" t="str">
            <v>LDSCD1;DC SYS01</v>
          </cell>
          <cell r="C188" t="str">
            <v>LDSCD1</v>
          </cell>
          <cell r="D188">
            <v>0</v>
          </cell>
          <cell r="E188">
            <v>0</v>
          </cell>
          <cell r="F188">
            <v>0</v>
          </cell>
          <cell r="G188">
            <v>300</v>
          </cell>
          <cell r="H188">
            <v>300</v>
          </cell>
          <cell r="I188">
            <v>0</v>
          </cell>
          <cell r="J188">
            <v>0</v>
          </cell>
          <cell r="K188">
            <v>0</v>
          </cell>
          <cell r="L188">
            <v>5</v>
          </cell>
          <cell r="M188">
            <v>12</v>
          </cell>
          <cell r="N188">
            <v>0</v>
          </cell>
        </row>
        <row r="189">
          <cell r="A189" t="str">
            <v>LDSCD1_SYS_DCDB_01</v>
          </cell>
          <cell r="B189" t="str">
            <v>LDSCD1;DC SYS01</v>
          </cell>
          <cell r="C189" t="str">
            <v>LDSCD1</v>
          </cell>
          <cell r="D189">
            <v>0</v>
          </cell>
          <cell r="E189">
            <v>0</v>
          </cell>
          <cell r="F189">
            <v>0</v>
          </cell>
          <cell r="G189">
            <v>300</v>
          </cell>
          <cell r="H189">
            <v>300</v>
          </cell>
          <cell r="I189">
            <v>0</v>
          </cell>
          <cell r="J189">
            <v>6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</row>
        <row r="190">
          <cell r="A190" t="str">
            <v>LDSCD1_SYS_DCDB_02</v>
          </cell>
          <cell r="B190" t="str">
            <v>LDSCD1;DC SYS01</v>
          </cell>
          <cell r="C190" t="str">
            <v>LDSCD1</v>
          </cell>
          <cell r="D190">
            <v>0</v>
          </cell>
          <cell r="E190">
            <v>0</v>
          </cell>
          <cell r="F190">
            <v>0</v>
          </cell>
          <cell r="G190">
            <v>300</v>
          </cell>
          <cell r="H190">
            <v>300</v>
          </cell>
          <cell r="I190">
            <v>0</v>
          </cell>
          <cell r="J190">
            <v>7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</row>
        <row r="191">
          <cell r="A191" t="str">
            <v>LDSCD2_PDU1A_B</v>
          </cell>
          <cell r="B191" t="str">
            <v>LDSCD2;DC SYS A</v>
          </cell>
          <cell r="C191" t="str">
            <v>LDSCD2</v>
          </cell>
          <cell r="D191">
            <v>192.99</v>
          </cell>
          <cell r="E191">
            <v>123.57</v>
          </cell>
          <cell r="F191">
            <v>45539</v>
          </cell>
          <cell r="G191">
            <v>360</v>
          </cell>
          <cell r="H191">
            <v>360</v>
          </cell>
        </row>
        <row r="192">
          <cell r="A192" t="str">
            <v>LDSCD2_SEC_CBDB_AB1</v>
          </cell>
          <cell r="B192" t="str">
            <v>LDSCD2;DC SYS A</v>
          </cell>
          <cell r="C192" t="str">
            <v>LDSCD2</v>
          </cell>
          <cell r="D192">
            <v>100</v>
          </cell>
          <cell r="E192">
            <v>100</v>
          </cell>
          <cell r="F192">
            <v>44116</v>
          </cell>
          <cell r="G192">
            <v>300</v>
          </cell>
          <cell r="H192">
            <v>300</v>
          </cell>
          <cell r="I192">
            <v>0</v>
          </cell>
          <cell r="J192">
            <v>0</v>
          </cell>
          <cell r="K192">
            <v>0</v>
          </cell>
          <cell r="L192">
            <v>2</v>
          </cell>
          <cell r="M192">
            <v>6</v>
          </cell>
          <cell r="N192">
            <v>35</v>
          </cell>
        </row>
        <row r="193">
          <cell r="A193" t="str">
            <v>LDSCD2_SEC_CBDB_CD1</v>
          </cell>
          <cell r="B193" t="str">
            <v>LDSCD2;DC SYS A</v>
          </cell>
          <cell r="C193" t="str">
            <v>LDSCD2</v>
          </cell>
          <cell r="D193">
            <v>260</v>
          </cell>
          <cell r="E193">
            <v>230</v>
          </cell>
          <cell r="F193">
            <v>44382</v>
          </cell>
          <cell r="G193">
            <v>300</v>
          </cell>
          <cell r="H193">
            <v>300</v>
          </cell>
          <cell r="I193">
            <v>0</v>
          </cell>
          <cell r="J193">
            <v>0</v>
          </cell>
          <cell r="K193">
            <v>0</v>
          </cell>
          <cell r="L193">
            <v>2</v>
          </cell>
          <cell r="M193">
            <v>0</v>
          </cell>
          <cell r="N193">
            <v>17</v>
          </cell>
        </row>
        <row r="194">
          <cell r="A194" t="str">
            <v>LDSCD2_SEC_CBDB_EF1</v>
          </cell>
          <cell r="B194" t="str">
            <v>LDSCD2;DC SYS A</v>
          </cell>
          <cell r="C194" t="str">
            <v>LDSCD2</v>
          </cell>
          <cell r="D194">
            <v>250</v>
          </cell>
          <cell r="E194">
            <v>250</v>
          </cell>
          <cell r="F194">
            <v>44116</v>
          </cell>
          <cell r="G194">
            <v>300</v>
          </cell>
          <cell r="H194">
            <v>300</v>
          </cell>
          <cell r="I194">
            <v>0</v>
          </cell>
          <cell r="J194">
            <v>0</v>
          </cell>
          <cell r="K194">
            <v>3</v>
          </cell>
          <cell r="L194">
            <v>0</v>
          </cell>
          <cell r="M194">
            <v>4</v>
          </cell>
          <cell r="N194">
            <v>29</v>
          </cell>
        </row>
        <row r="195">
          <cell r="A195" t="str">
            <v>LDSCD2_SEC_CBDB_GH1</v>
          </cell>
          <cell r="B195" t="str">
            <v>LDSCD2;DC SYS A</v>
          </cell>
          <cell r="C195" t="str">
            <v>LDSCD2</v>
          </cell>
          <cell r="D195">
            <v>50</v>
          </cell>
          <cell r="E195">
            <v>0</v>
          </cell>
          <cell r="F195">
            <v>44116</v>
          </cell>
          <cell r="G195">
            <v>300</v>
          </cell>
          <cell r="H195">
            <v>300</v>
          </cell>
          <cell r="I195">
            <v>0</v>
          </cell>
          <cell r="J195">
            <v>0</v>
          </cell>
          <cell r="K195">
            <v>0</v>
          </cell>
          <cell r="L195">
            <v>16</v>
          </cell>
          <cell r="M195">
            <v>9</v>
          </cell>
          <cell r="N195">
            <v>18</v>
          </cell>
        </row>
        <row r="196">
          <cell r="A196" t="str">
            <v>LDSCD2_SEC_CBDB_JK1</v>
          </cell>
          <cell r="B196" t="str">
            <v>LDSCD2;DC SYS A</v>
          </cell>
          <cell r="C196" t="str">
            <v>LDSCD2</v>
          </cell>
          <cell r="D196">
            <v>150</v>
          </cell>
          <cell r="E196">
            <v>150</v>
          </cell>
          <cell r="F196">
            <v>44116</v>
          </cell>
          <cell r="G196">
            <v>300</v>
          </cell>
          <cell r="H196">
            <v>300</v>
          </cell>
          <cell r="I196">
            <v>0</v>
          </cell>
          <cell r="J196">
            <v>0</v>
          </cell>
          <cell r="K196">
            <v>2</v>
          </cell>
          <cell r="L196">
            <v>0</v>
          </cell>
          <cell r="M196">
            <v>0</v>
          </cell>
          <cell r="N196">
            <v>12</v>
          </cell>
        </row>
        <row r="197">
          <cell r="A197" t="str">
            <v>LDSCD2_SEC_CBDB_TU01</v>
          </cell>
          <cell r="B197" t="str">
            <v>LDSCD2;DC SYS A</v>
          </cell>
          <cell r="C197" t="str">
            <v>LDSCD2</v>
          </cell>
          <cell r="D197">
            <v>241</v>
          </cell>
          <cell r="E197">
            <v>156</v>
          </cell>
          <cell r="F197">
            <v>44482</v>
          </cell>
          <cell r="G197">
            <v>300</v>
          </cell>
          <cell r="H197">
            <v>300</v>
          </cell>
          <cell r="I197">
            <v>5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12</v>
          </cell>
        </row>
        <row r="198">
          <cell r="A198" t="str">
            <v>LDSCD2_SEC_CBDB_XY01 (this is actually the iPDU)</v>
          </cell>
          <cell r="B198" t="str">
            <v>LDSCD2;DC SYS A</v>
          </cell>
          <cell r="C198" t="str">
            <v>LDSCD2</v>
          </cell>
        </row>
        <row r="199">
          <cell r="A199" t="str">
            <v>LDSTS1_DCDB Eaton J10</v>
          </cell>
          <cell r="B199" t="str">
            <v>LDSTS1;DC SYS01</v>
          </cell>
          <cell r="C199" t="str">
            <v>LDSTS1</v>
          </cell>
          <cell r="D199">
            <v>155</v>
          </cell>
          <cell r="E199">
            <v>155</v>
          </cell>
          <cell r="F199">
            <v>44974</v>
          </cell>
          <cell r="G199">
            <v>300</v>
          </cell>
          <cell r="H199">
            <v>300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23</v>
          </cell>
        </row>
        <row r="200">
          <cell r="A200" t="str">
            <v>LDSTS1_DCDB Eaton M19</v>
          </cell>
          <cell r="B200" t="str">
            <v>LDSTS1;DC SYS01</v>
          </cell>
          <cell r="C200" t="str">
            <v>LDSTS1</v>
          </cell>
          <cell r="D200">
            <v>132</v>
          </cell>
          <cell r="E200">
            <v>129</v>
          </cell>
          <cell r="F200">
            <v>44974</v>
          </cell>
          <cell r="G200">
            <v>300</v>
          </cell>
          <cell r="H200">
            <v>300</v>
          </cell>
          <cell r="I200">
            <v>1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31</v>
          </cell>
        </row>
        <row r="201">
          <cell r="A201" t="str">
            <v>LDSTS1 EOS DA</v>
          </cell>
          <cell r="B201" t="str">
            <v>LDSTS1;DC SYS01</v>
          </cell>
          <cell r="C201" t="str">
            <v>LDSTS1</v>
          </cell>
          <cell r="D201" t="str">
            <v>N/A</v>
          </cell>
          <cell r="E201" t="str">
            <v>N/A</v>
          </cell>
          <cell r="F201">
            <v>44974</v>
          </cell>
          <cell r="G201">
            <v>80</v>
          </cell>
          <cell r="H201">
            <v>80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11</v>
          </cell>
          <cell r="N201">
            <v>0</v>
          </cell>
        </row>
        <row r="202">
          <cell r="A202" t="str">
            <v>LDSTS1 EOS EA</v>
          </cell>
          <cell r="B202" t="str">
            <v>LDSTS1;DC SYS01</v>
          </cell>
          <cell r="C202" t="str">
            <v>LDSTS1</v>
          </cell>
          <cell r="D202" t="str">
            <v>N/A</v>
          </cell>
          <cell r="E202" t="str">
            <v>N/A</v>
          </cell>
          <cell r="F202">
            <v>44974</v>
          </cell>
          <cell r="G202">
            <v>80</v>
          </cell>
          <cell r="H202">
            <v>80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11</v>
          </cell>
          <cell r="N202">
            <v>0</v>
          </cell>
        </row>
        <row r="203">
          <cell r="A203" t="str">
            <v>LDSTS1 EOS FA</v>
          </cell>
          <cell r="B203" t="str">
            <v>LDSTS1;DC SYS01</v>
          </cell>
          <cell r="C203" t="str">
            <v>LDSTS1</v>
          </cell>
          <cell r="D203" t="str">
            <v>N/A</v>
          </cell>
          <cell r="E203" t="str">
            <v>N/A</v>
          </cell>
          <cell r="F203">
            <v>44974</v>
          </cell>
          <cell r="G203">
            <v>80</v>
          </cell>
          <cell r="H203">
            <v>80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8</v>
          </cell>
          <cell r="N203">
            <v>0</v>
          </cell>
        </row>
        <row r="204">
          <cell r="A204" t="str">
            <v>LDSTS1 EOS GA</v>
          </cell>
          <cell r="B204" t="str">
            <v>LDSTS1;DC SYS01</v>
          </cell>
          <cell r="C204" t="str">
            <v>LDSTS1</v>
          </cell>
          <cell r="D204" t="str">
            <v>N/A</v>
          </cell>
          <cell r="E204" t="str">
            <v>N/A</v>
          </cell>
          <cell r="F204">
            <v>44974</v>
          </cell>
          <cell r="G204">
            <v>80</v>
          </cell>
          <cell r="H204">
            <v>80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10</v>
          </cell>
          <cell r="N204">
            <v>0</v>
          </cell>
        </row>
        <row r="205">
          <cell r="A205" t="str">
            <v>LDSTS1 EOS HA</v>
          </cell>
          <cell r="B205" t="str">
            <v>LDSTS1;DC SYS01</v>
          </cell>
          <cell r="C205" t="str">
            <v>LDSTS1</v>
          </cell>
          <cell r="D205" t="str">
            <v>N/A</v>
          </cell>
          <cell r="E205" t="str">
            <v>N/A</v>
          </cell>
          <cell r="F205">
            <v>44974</v>
          </cell>
          <cell r="G205">
            <v>80</v>
          </cell>
          <cell r="H205">
            <v>80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12</v>
          </cell>
          <cell r="N205">
            <v>0</v>
          </cell>
        </row>
        <row r="206">
          <cell r="A206" t="str">
            <v>LDSTS1 EOS JA</v>
          </cell>
          <cell r="B206" t="str">
            <v>LDSTS1;DC SYS01</v>
          </cell>
          <cell r="C206" t="str">
            <v>LDSTS1</v>
          </cell>
          <cell r="D206" t="str">
            <v>N/A</v>
          </cell>
          <cell r="E206" t="str">
            <v>N/A</v>
          </cell>
          <cell r="F206">
            <v>44974</v>
          </cell>
          <cell r="G206">
            <v>80</v>
          </cell>
          <cell r="H206">
            <v>80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12</v>
          </cell>
          <cell r="N206">
            <v>0</v>
          </cell>
        </row>
        <row r="207">
          <cell r="A207" t="str">
            <v>LDSTS1 EOS KA</v>
          </cell>
          <cell r="B207" t="str">
            <v>LDSTS1;DC SYS01</v>
          </cell>
          <cell r="C207" t="str">
            <v>LDSTS1</v>
          </cell>
          <cell r="D207" t="str">
            <v>N/A</v>
          </cell>
          <cell r="E207" t="str">
            <v>N/A</v>
          </cell>
          <cell r="F207">
            <v>44974</v>
          </cell>
          <cell r="G207">
            <v>80</v>
          </cell>
          <cell r="H207">
            <v>80</v>
          </cell>
          <cell r="I207">
            <v>0</v>
          </cell>
          <cell r="J207">
            <v>0</v>
          </cell>
          <cell r="K207">
            <v>3</v>
          </cell>
          <cell r="L207">
            <v>0</v>
          </cell>
          <cell r="M207">
            <v>0</v>
          </cell>
          <cell r="N207">
            <v>0</v>
          </cell>
        </row>
        <row r="208">
          <cell r="A208" t="str">
            <v>LDSTS1 EOS LA</v>
          </cell>
          <cell r="B208" t="str">
            <v>LDSTS1;DC SYS01</v>
          </cell>
          <cell r="C208" t="str">
            <v>LDSTS1</v>
          </cell>
          <cell r="D208" t="str">
            <v>N/A</v>
          </cell>
          <cell r="E208" t="str">
            <v>N/A</v>
          </cell>
          <cell r="F208">
            <v>44974</v>
          </cell>
          <cell r="G208">
            <v>80</v>
          </cell>
          <cell r="H208">
            <v>80</v>
          </cell>
          <cell r="I208">
            <v>0</v>
          </cell>
          <cell r="J208">
            <v>0</v>
          </cell>
          <cell r="K208">
            <v>2</v>
          </cell>
          <cell r="L208">
            <v>0</v>
          </cell>
          <cell r="M208">
            <v>0</v>
          </cell>
          <cell r="N208">
            <v>0</v>
          </cell>
        </row>
        <row r="209">
          <cell r="A209" t="str">
            <v>LDSTS1 EOS M</v>
          </cell>
          <cell r="B209" t="str">
            <v>LDSTS1;DC SYS01</v>
          </cell>
          <cell r="C209" t="str">
            <v>LDSTS1</v>
          </cell>
          <cell r="D209" t="str">
            <v>N/A</v>
          </cell>
          <cell r="E209" t="str">
            <v>N/A</v>
          </cell>
          <cell r="F209">
            <v>44974</v>
          </cell>
          <cell r="G209">
            <v>80</v>
          </cell>
          <cell r="H209">
            <v>80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10</v>
          </cell>
          <cell r="N209">
            <v>0</v>
          </cell>
        </row>
        <row r="210">
          <cell r="A210" t="str">
            <v>LDSTS1 EOS MA</v>
          </cell>
          <cell r="B210" t="str">
            <v>LDSTS1;DC SYS01</v>
          </cell>
          <cell r="C210" t="str">
            <v>LDSTS1</v>
          </cell>
          <cell r="D210" t="str">
            <v>N/A</v>
          </cell>
          <cell r="E210" t="str">
            <v>N/A</v>
          </cell>
          <cell r="F210">
            <v>44974</v>
          </cell>
          <cell r="G210">
            <v>80</v>
          </cell>
          <cell r="H210">
            <v>80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19</v>
          </cell>
          <cell r="N210">
            <v>0</v>
          </cell>
        </row>
        <row r="211">
          <cell r="A211" t="str">
            <v>LDSTS1 EOS N</v>
          </cell>
          <cell r="B211" t="str">
            <v>LDSTS1;DC SYS01</v>
          </cell>
          <cell r="C211" t="str">
            <v>LDSTS1</v>
          </cell>
          <cell r="D211" t="str">
            <v>N/A</v>
          </cell>
          <cell r="E211" t="str">
            <v>N/A</v>
          </cell>
          <cell r="F211">
            <v>44974</v>
          </cell>
          <cell r="G211">
            <v>80</v>
          </cell>
          <cell r="H211">
            <v>80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9</v>
          </cell>
          <cell r="N211">
            <v>0</v>
          </cell>
        </row>
        <row r="212">
          <cell r="A212" t="str">
            <v>LDSTS1 EOS NA</v>
          </cell>
          <cell r="B212" t="str">
            <v>LDSTS1;DC SYS01</v>
          </cell>
          <cell r="C212" t="str">
            <v>LDSTS1</v>
          </cell>
          <cell r="D212" t="str">
            <v>N/A</v>
          </cell>
          <cell r="E212" t="str">
            <v>N/A</v>
          </cell>
          <cell r="F212">
            <v>44974</v>
          </cell>
          <cell r="G212">
            <v>80</v>
          </cell>
          <cell r="H212">
            <v>80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9</v>
          </cell>
          <cell r="N212">
            <v>0</v>
          </cell>
        </row>
        <row r="213">
          <cell r="A213" t="str">
            <v>IGNORE</v>
          </cell>
          <cell r="B213" t="str">
            <v>LDSTS1;DC SYS01</v>
          </cell>
          <cell r="C213" t="str">
            <v>LDSTS1</v>
          </cell>
          <cell r="D213">
            <v>0</v>
          </cell>
          <cell r="E213">
            <v>0</v>
          </cell>
          <cell r="F213">
            <v>0</v>
          </cell>
          <cell r="G213">
            <v>300</v>
          </cell>
          <cell r="H213">
            <v>300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</row>
        <row r="214">
          <cell r="A214" t="str">
            <v>IGNORE</v>
          </cell>
          <cell r="B214" t="str">
            <v>LDSTS1;DC SYS01</v>
          </cell>
          <cell r="C214" t="str">
            <v>LDSTS1</v>
          </cell>
          <cell r="D214">
            <v>0</v>
          </cell>
          <cell r="E214">
            <v>0</v>
          </cell>
          <cell r="F214">
            <v>0</v>
          </cell>
          <cell r="G214">
            <v>300</v>
          </cell>
          <cell r="H214">
            <v>300</v>
          </cell>
          <cell r="I214">
            <v>0</v>
          </cell>
          <cell r="J214">
            <v>8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</row>
        <row r="215">
          <cell r="A215" t="str">
            <v>MDBTD1_EATON DC-DB-1.</v>
          </cell>
          <cell r="B215" t="str">
            <v>MDBTD1;DC SYS01</v>
          </cell>
          <cell r="C215" t="str">
            <v>MDBTD1</v>
          </cell>
          <cell r="D215">
            <v>0.5</v>
          </cell>
          <cell r="E215">
            <v>0.5</v>
          </cell>
          <cell r="F215" t="str">
            <v>16/10/2020</v>
          </cell>
          <cell r="G215">
            <v>300</v>
          </cell>
          <cell r="H215">
            <v>300</v>
          </cell>
          <cell r="I215">
            <v>6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37</v>
          </cell>
        </row>
        <row r="216">
          <cell r="A216" t="str">
            <v>NULTB1_SEC_CBDB_Suite D.</v>
          </cell>
          <cell r="B216" t="str">
            <v>NULTB1;DC SYS01</v>
          </cell>
          <cell r="C216" t="str">
            <v>NULTB1</v>
          </cell>
          <cell r="D216">
            <v>40</v>
          </cell>
          <cell r="E216">
            <v>40</v>
          </cell>
          <cell r="F216">
            <v>44235</v>
          </cell>
          <cell r="G216">
            <v>300</v>
          </cell>
          <cell r="H216">
            <v>300</v>
          </cell>
          <cell r="I216">
            <v>0</v>
          </cell>
          <cell r="J216">
            <v>0</v>
          </cell>
          <cell r="K216">
            <v>14</v>
          </cell>
          <cell r="L216">
            <v>1</v>
          </cell>
          <cell r="M216">
            <v>0</v>
          </cell>
          <cell r="N216">
            <v>32</v>
          </cell>
        </row>
        <row r="217">
          <cell r="A217" t="str">
            <v>NWCN05_PDU1A_B</v>
          </cell>
          <cell r="B217" t="str">
            <v>NWCN05;DC SYS01</v>
          </cell>
          <cell r="C217" t="str">
            <v>NWCN05</v>
          </cell>
          <cell r="D217">
            <v>57.5</v>
          </cell>
          <cell r="E217">
            <v>40.68</v>
          </cell>
          <cell r="F217">
            <v>45475</v>
          </cell>
          <cell r="G217">
            <v>360</v>
          </cell>
          <cell r="H217">
            <v>360</v>
          </cell>
        </row>
        <row r="218">
          <cell r="A218" t="str">
            <v>NWCN05_SEC_DD770_AB01</v>
          </cell>
          <cell r="B218" t="str">
            <v>NWCN05;DC SYS01</v>
          </cell>
          <cell r="C218" t="str">
            <v>NWCN05</v>
          </cell>
          <cell r="D218">
            <v>70</v>
          </cell>
          <cell r="E218">
            <v>0</v>
          </cell>
          <cell r="F218">
            <v>44084</v>
          </cell>
          <cell r="G218">
            <v>300</v>
          </cell>
          <cell r="H218">
            <v>300</v>
          </cell>
          <cell r="I218">
            <v>3</v>
          </cell>
          <cell r="J218">
            <v>0</v>
          </cell>
          <cell r="K218">
            <v>4</v>
          </cell>
          <cell r="L218">
            <v>14</v>
          </cell>
          <cell r="M218">
            <v>11</v>
          </cell>
          <cell r="N218">
            <v>0</v>
          </cell>
        </row>
        <row r="219">
          <cell r="A219" t="str">
            <v>NWCN05_SEC_DD770_CD17</v>
          </cell>
          <cell r="B219" t="str">
            <v>NWCN05;DC SYS01</v>
          </cell>
          <cell r="C219" t="str">
            <v>NWCN05</v>
          </cell>
          <cell r="D219">
            <v>80</v>
          </cell>
          <cell r="E219">
            <v>60</v>
          </cell>
          <cell r="F219">
            <v>44084</v>
          </cell>
          <cell r="G219">
            <v>300</v>
          </cell>
          <cell r="H219">
            <v>300</v>
          </cell>
          <cell r="I219">
            <v>6</v>
          </cell>
          <cell r="J219">
            <v>0</v>
          </cell>
          <cell r="K219">
            <v>4</v>
          </cell>
          <cell r="L219">
            <v>11</v>
          </cell>
          <cell r="M219">
            <v>9</v>
          </cell>
          <cell r="N219">
            <v>0</v>
          </cell>
        </row>
        <row r="220">
          <cell r="A220" t="str">
            <v>SHD_SEC_DD770_AB7</v>
          </cell>
          <cell r="B220" t="str">
            <v>SHD;DC SYS01</v>
          </cell>
          <cell r="C220" t="str">
            <v>SHD</v>
          </cell>
          <cell r="D220">
            <v>100</v>
          </cell>
          <cell r="E220">
            <v>100</v>
          </cell>
          <cell r="F220">
            <v>44971</v>
          </cell>
          <cell r="G220">
            <v>300</v>
          </cell>
          <cell r="H220">
            <v>300</v>
          </cell>
          <cell r="I220">
            <v>2</v>
          </cell>
          <cell r="J220">
            <v>1</v>
          </cell>
          <cell r="K220">
            <v>0</v>
          </cell>
          <cell r="L220">
            <v>10</v>
          </cell>
          <cell r="M220">
            <v>10</v>
          </cell>
          <cell r="N220">
            <v>0</v>
          </cell>
        </row>
        <row r="221">
          <cell r="A221" t="str">
            <v>SHD_SEC_DD770_GH00</v>
          </cell>
          <cell r="B221" t="str">
            <v>SHD;DC SYS01</v>
          </cell>
          <cell r="C221" t="str">
            <v>SHD</v>
          </cell>
          <cell r="D221">
            <v>110</v>
          </cell>
          <cell r="E221">
            <v>110</v>
          </cell>
          <cell r="F221">
            <v>44971</v>
          </cell>
          <cell r="G221">
            <v>300</v>
          </cell>
          <cell r="H221">
            <v>300</v>
          </cell>
          <cell r="I221">
            <v>3</v>
          </cell>
          <cell r="J221">
            <v>3</v>
          </cell>
          <cell r="K221">
            <v>0</v>
          </cell>
          <cell r="L221">
            <v>11</v>
          </cell>
          <cell r="M221">
            <v>8</v>
          </cell>
          <cell r="N221">
            <v>0</v>
          </cell>
        </row>
        <row r="222">
          <cell r="A222" t="str">
            <v>SHD_SEC_WALL_CBDB4</v>
          </cell>
          <cell r="B222" t="str">
            <v>SHD;DC SYS01</v>
          </cell>
          <cell r="C222" t="str">
            <v>SHD</v>
          </cell>
          <cell r="D222">
            <v>40</v>
          </cell>
          <cell r="E222">
            <v>45</v>
          </cell>
          <cell r="F222">
            <v>44971</v>
          </cell>
          <cell r="G222">
            <v>300</v>
          </cell>
          <cell r="H222">
            <v>300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2</v>
          </cell>
          <cell r="N222">
            <v>0</v>
          </cell>
        </row>
        <row r="223">
          <cell r="A223" t="str">
            <v>SNDTM1_PRI_WALL_DIST A3_RECT A</v>
          </cell>
          <cell r="B223" t="str">
            <v>SNDTM1;DC SYS01</v>
          </cell>
          <cell r="C223" t="str">
            <v>SNDTM1</v>
          </cell>
          <cell r="D223">
            <v>0</v>
          </cell>
          <cell r="E223">
            <v>0</v>
          </cell>
          <cell r="F223">
            <v>0</v>
          </cell>
          <cell r="G223">
            <v>300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</row>
        <row r="224">
          <cell r="A224" t="str">
            <v>SNDTM1_PRI_WALL_DIST B2_RECT B</v>
          </cell>
          <cell r="B224" t="str">
            <v>SNDTM1;DC SYS01</v>
          </cell>
          <cell r="C224" t="str">
            <v>SNDTM1</v>
          </cell>
          <cell r="D224">
            <v>0</v>
          </cell>
          <cell r="E224">
            <v>0</v>
          </cell>
          <cell r="F224">
            <v>0</v>
          </cell>
          <cell r="G224">
            <v>300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</row>
        <row r="225">
          <cell r="A225" t="str">
            <v>TGY_SEC_DD770_D08</v>
          </cell>
          <cell r="B225" t="str">
            <v>TGY;DC SYSA</v>
          </cell>
          <cell r="C225" t="str">
            <v>TGYN04</v>
          </cell>
          <cell r="D225">
            <v>25</v>
          </cell>
          <cell r="E225">
            <v>25</v>
          </cell>
          <cell r="F225">
            <v>44973</v>
          </cell>
          <cell r="G225">
            <v>300</v>
          </cell>
          <cell r="H225">
            <v>300</v>
          </cell>
          <cell r="I225">
            <v>6</v>
          </cell>
          <cell r="J225">
            <v>5</v>
          </cell>
          <cell r="K225">
            <v>6</v>
          </cell>
          <cell r="L225">
            <v>14</v>
          </cell>
          <cell r="M225">
            <v>12</v>
          </cell>
          <cell r="N225">
            <v>0</v>
          </cell>
        </row>
        <row r="226">
          <cell r="A226" t="str">
            <v>TGY_SEC_DD770_V1</v>
          </cell>
          <cell r="B226" t="str">
            <v>TGY;DC SYSA</v>
          </cell>
          <cell r="C226" t="str">
            <v>TGYN04</v>
          </cell>
          <cell r="D226">
            <v>100</v>
          </cell>
          <cell r="E226">
            <v>100</v>
          </cell>
          <cell r="F226">
            <v>44973</v>
          </cell>
          <cell r="G226">
            <v>300</v>
          </cell>
          <cell r="H226">
            <v>300</v>
          </cell>
          <cell r="I226">
            <v>0</v>
          </cell>
          <cell r="J226">
            <v>3</v>
          </cell>
          <cell r="K226">
            <v>6</v>
          </cell>
          <cell r="L226">
            <v>24</v>
          </cell>
          <cell r="M226">
            <v>10</v>
          </cell>
          <cell r="N226">
            <v>0</v>
          </cell>
        </row>
        <row r="227">
          <cell r="A227" t="str">
            <v>TGY_SEC_WALL_CBDB</v>
          </cell>
          <cell r="B227" t="str">
            <v>TGY;DC SYSA</v>
          </cell>
          <cell r="C227" t="str">
            <v>TGYN04</v>
          </cell>
          <cell r="D227">
            <v>0</v>
          </cell>
          <cell r="E227">
            <v>0</v>
          </cell>
          <cell r="F227">
            <v>0</v>
          </cell>
          <cell r="G227">
            <v>300</v>
          </cell>
          <cell r="H227">
            <v>300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4</v>
          </cell>
        </row>
        <row r="228">
          <cell r="A228" t="str">
            <v>TGY_SEC_Eaton_BD01_Room5</v>
          </cell>
          <cell r="B228" t="str">
            <v>TGY;DC SYSA</v>
          </cell>
          <cell r="C228" t="str">
            <v>TGYN04</v>
          </cell>
          <cell r="D228">
            <v>87</v>
          </cell>
          <cell r="E228">
            <v>87</v>
          </cell>
          <cell r="F228">
            <v>44973</v>
          </cell>
          <cell r="G228">
            <v>300</v>
          </cell>
          <cell r="H228">
            <v>300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40</v>
          </cell>
        </row>
        <row r="229">
          <cell r="A229" t="str">
            <v>TGYN02_SEC_DD770_N01</v>
          </cell>
          <cell r="B229" t="str">
            <v>TGY;DC SYSA</v>
          </cell>
          <cell r="C229" t="str">
            <v>TGYN04</v>
          </cell>
          <cell r="D229">
            <v>60</v>
          </cell>
          <cell r="E229">
            <v>65</v>
          </cell>
          <cell r="F229">
            <v>44973</v>
          </cell>
          <cell r="G229">
            <v>300</v>
          </cell>
          <cell r="H229">
            <v>300</v>
          </cell>
          <cell r="I229">
            <v>3</v>
          </cell>
          <cell r="J229">
            <v>6</v>
          </cell>
          <cell r="K229">
            <v>6</v>
          </cell>
          <cell r="L229">
            <v>18</v>
          </cell>
          <cell r="M229">
            <v>12</v>
          </cell>
          <cell r="N229">
            <v>0</v>
          </cell>
        </row>
        <row r="230">
          <cell r="A230" t="str">
            <v>TGYN02_SEC_WALL_DCDB5</v>
          </cell>
          <cell r="B230" t="str">
            <v>TGY;DC SYSA</v>
          </cell>
          <cell r="C230" t="str">
            <v>TGYN04</v>
          </cell>
          <cell r="D230">
            <v>40</v>
          </cell>
          <cell r="E230">
            <v>45</v>
          </cell>
          <cell r="F230">
            <v>44973</v>
          </cell>
          <cell r="G230">
            <v>160</v>
          </cell>
          <cell r="H230">
            <v>160</v>
          </cell>
          <cell r="I230">
            <v>0</v>
          </cell>
          <cell r="J230">
            <v>3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1">
          <cell r="A231" t="str">
            <v>TGYN03_SEC_DD770_01</v>
          </cell>
          <cell r="B231" t="str">
            <v>TGY;DC SYSA</v>
          </cell>
          <cell r="C231" t="str">
            <v>TGYN04</v>
          </cell>
          <cell r="D231">
            <v>180</v>
          </cell>
          <cell r="E231">
            <v>185</v>
          </cell>
          <cell r="F231">
            <v>44973</v>
          </cell>
          <cell r="G231">
            <v>300</v>
          </cell>
          <cell r="H231">
            <v>300</v>
          </cell>
          <cell r="I231">
            <v>0</v>
          </cell>
          <cell r="J231">
            <v>1</v>
          </cell>
          <cell r="K231">
            <v>0</v>
          </cell>
          <cell r="L231">
            <v>20</v>
          </cell>
          <cell r="M231">
            <v>12</v>
          </cell>
          <cell r="N231">
            <v>0</v>
          </cell>
        </row>
        <row r="232">
          <cell r="A232" t="str">
            <v>TGYN04_SEC_EATON_D04</v>
          </cell>
          <cell r="B232" t="str">
            <v>TGY;DC SYSA</v>
          </cell>
          <cell r="C232" t="str">
            <v>TGYN04</v>
          </cell>
          <cell r="D232">
            <v>30</v>
          </cell>
          <cell r="E232">
            <v>30</v>
          </cell>
          <cell r="F232">
            <v>41869</v>
          </cell>
          <cell r="G232">
            <v>300</v>
          </cell>
          <cell r="H232">
            <v>300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55</v>
          </cell>
        </row>
        <row r="233">
          <cell r="A233" t="str">
            <v>YRK_SEC_DD770_WALL_1</v>
          </cell>
          <cell r="B233" t="str">
            <v>YRK;DC SYS01</v>
          </cell>
          <cell r="C233" t="str">
            <v>YRK</v>
          </cell>
          <cell r="D233">
            <v>100</v>
          </cell>
          <cell r="E233">
            <v>95</v>
          </cell>
          <cell r="F233">
            <v>45049</v>
          </cell>
          <cell r="G233">
            <v>300</v>
          </cell>
          <cell r="H233">
            <v>300</v>
          </cell>
          <cell r="I233">
            <v>3</v>
          </cell>
          <cell r="J233">
            <v>0</v>
          </cell>
          <cell r="K233">
            <v>2</v>
          </cell>
          <cell r="L233">
            <v>10</v>
          </cell>
          <cell r="M233">
            <v>11</v>
          </cell>
          <cell r="N233">
            <v>0</v>
          </cell>
        </row>
        <row r="234">
          <cell r="A234" t="str">
            <v>YRKTH1_SEC_CBDB_ DE01</v>
          </cell>
          <cell r="B234" t="str">
            <v>YRKTH1; DC SYS01</v>
          </cell>
          <cell r="C234" t="str">
            <v>YRKTH1</v>
          </cell>
          <cell r="D234">
            <v>25</v>
          </cell>
          <cell r="E234">
            <v>25</v>
          </cell>
          <cell r="F234">
            <v>45048</v>
          </cell>
          <cell r="G234">
            <v>300</v>
          </cell>
          <cell r="H234">
            <v>300</v>
          </cell>
          <cell r="I234">
            <v>6</v>
          </cell>
          <cell r="J234">
            <v>0</v>
          </cell>
          <cell r="K234">
            <v>1</v>
          </cell>
          <cell r="L234">
            <v>0</v>
          </cell>
          <cell r="M234">
            <v>0</v>
          </cell>
          <cell r="N234">
            <v>40</v>
          </cell>
        </row>
        <row r="235">
          <cell r="A235" t="str">
            <v>BIFTS1_POWEC_C08</v>
          </cell>
          <cell r="B235" t="str">
            <v>BIFTS1; DC SYS01</v>
          </cell>
          <cell r="C235" t="str">
            <v>BIFTS1</v>
          </cell>
          <cell r="D235">
            <v>0</v>
          </cell>
          <cell r="E235">
            <v>0</v>
          </cell>
          <cell r="F235">
            <v>0</v>
          </cell>
          <cell r="G235">
            <v>300</v>
          </cell>
          <cell r="H235">
            <v>300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2</v>
          </cell>
        </row>
        <row r="236">
          <cell r="A236" t="str">
            <v>BPL_SEC_DCDB_F05</v>
          </cell>
          <cell r="B236" t="str">
            <v>BPL;DC SYS01</v>
          </cell>
          <cell r="C236" t="str">
            <v>BPL</v>
          </cell>
          <cell r="D236">
            <v>20</v>
          </cell>
          <cell r="E236">
            <v>15</v>
          </cell>
          <cell r="F236">
            <v>45341</v>
          </cell>
          <cell r="G236">
            <v>300</v>
          </cell>
          <cell r="H236">
            <v>300</v>
          </cell>
          <cell r="I236">
            <v>4</v>
          </cell>
          <cell r="J236">
            <v>0</v>
          </cell>
          <cell r="K236">
            <v>2</v>
          </cell>
          <cell r="L236">
            <v>0</v>
          </cell>
          <cell r="M236">
            <v>0</v>
          </cell>
          <cell r="N236">
            <v>33</v>
          </cell>
        </row>
        <row r="237">
          <cell r="A237" t="str">
            <v>CSL_SEC_WALL_DCDB_01</v>
          </cell>
          <cell r="B237" t="str">
            <v>CSL;DC SYS01</v>
          </cell>
          <cell r="C237" t="str">
            <v>CSL</v>
          </cell>
          <cell r="D237">
            <v>0</v>
          </cell>
          <cell r="E237">
            <v>0</v>
          </cell>
          <cell r="F237">
            <v>0</v>
          </cell>
          <cell r="G237">
            <v>300</v>
          </cell>
          <cell r="H237">
            <v>300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</row>
        <row r="238">
          <cell r="A238" t="str">
            <v>CSL_SYS01_PER_01</v>
          </cell>
          <cell r="B238" t="str">
            <v>CSL;DC SYS01</v>
          </cell>
          <cell r="C238" t="str">
            <v>CSL</v>
          </cell>
          <cell r="D238">
            <v>0</v>
          </cell>
          <cell r="E238">
            <v>0</v>
          </cell>
          <cell r="F238">
            <v>0</v>
          </cell>
          <cell r="G238">
            <v>300</v>
          </cell>
          <cell r="H238">
            <v>300</v>
          </cell>
          <cell r="I238">
            <v>0</v>
          </cell>
          <cell r="J238">
            <v>0</v>
          </cell>
          <cell r="K238">
            <v>0</v>
          </cell>
          <cell r="L238">
            <v>10</v>
          </cell>
          <cell r="M238">
            <v>0</v>
          </cell>
          <cell r="N238">
            <v>0</v>
          </cell>
        </row>
        <row r="239">
          <cell r="A239" t="str">
            <v>CSLN13_SEC_CBDB_ BC0</v>
          </cell>
          <cell r="B239" t="str">
            <v>CSLN13;DC SYS01</v>
          </cell>
          <cell r="C239" t="str">
            <v>CSLN13</v>
          </cell>
          <cell r="D239">
            <v>50</v>
          </cell>
          <cell r="E239">
            <v>50</v>
          </cell>
          <cell r="F239">
            <v>44300</v>
          </cell>
          <cell r="G239">
            <v>300</v>
          </cell>
          <cell r="H239">
            <v>300</v>
          </cell>
          <cell r="I239">
            <v>13</v>
          </cell>
          <cell r="J239">
            <v>10</v>
          </cell>
          <cell r="K239">
            <v>1</v>
          </cell>
          <cell r="L239">
            <v>0</v>
          </cell>
          <cell r="M239">
            <v>0</v>
          </cell>
          <cell r="N239">
            <v>43</v>
          </cell>
        </row>
        <row r="240">
          <cell r="A240" t="str">
            <v>CTRTK1_SEC_EATON_BC0</v>
          </cell>
          <cell r="B240" t="str">
            <v>CTRTK1;DC SYS01</v>
          </cell>
          <cell r="C240" t="str">
            <v>CTRTK1</v>
          </cell>
          <cell r="D240">
            <v>10</v>
          </cell>
          <cell r="E240">
            <v>10</v>
          </cell>
          <cell r="F240">
            <v>44159</v>
          </cell>
          <cell r="G240">
            <v>300</v>
          </cell>
          <cell r="H240">
            <v>300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40</v>
          </cell>
        </row>
        <row r="241">
          <cell r="A241" t="str">
            <v>CTRTS1_SEC_DCDB_GH10</v>
          </cell>
          <cell r="B241" t="str">
            <v>CTRTS1; DC SYS01</v>
          </cell>
          <cell r="C241" t="str">
            <v>CTRTS1</v>
          </cell>
          <cell r="D241">
            <v>60</v>
          </cell>
          <cell r="E241">
            <v>60</v>
          </cell>
          <cell r="F241">
            <v>44106</v>
          </cell>
          <cell r="G241">
            <v>300</v>
          </cell>
          <cell r="H241">
            <v>300</v>
          </cell>
          <cell r="I241">
            <v>8</v>
          </cell>
          <cell r="J241">
            <v>4</v>
          </cell>
          <cell r="K241">
            <v>9</v>
          </cell>
          <cell r="L241">
            <v>4</v>
          </cell>
          <cell r="M241">
            <v>0</v>
          </cell>
          <cell r="N241">
            <v>8</v>
          </cell>
        </row>
        <row r="242">
          <cell r="A242" t="str">
            <v>EBCTC1_EOS A</v>
          </cell>
          <cell r="B242" t="str">
            <v>ECBTC1; DC SYS01</v>
          </cell>
          <cell r="C242" t="str">
            <v>EBCTC1</v>
          </cell>
          <cell r="D242">
            <v>7.8</v>
          </cell>
          <cell r="E242">
            <v>7.8</v>
          </cell>
          <cell r="F242">
            <v>44879</v>
          </cell>
          <cell r="G242">
            <v>300</v>
          </cell>
          <cell r="H242">
            <v>300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</row>
        <row r="243">
          <cell r="A243" t="str">
            <v>DGS DB1</v>
          </cell>
          <cell r="B243" t="str">
            <v>DGS;DC SYS01</v>
          </cell>
          <cell r="C243" t="str">
            <v>DGS</v>
          </cell>
          <cell r="D243" t="str">
            <v>Not correct form</v>
          </cell>
        </row>
        <row r="244">
          <cell r="A244" t="str">
            <v>DGS N2K</v>
          </cell>
          <cell r="B244" t="str">
            <v>DGS;DC SYS01</v>
          </cell>
          <cell r="C244" t="str">
            <v>DGS</v>
          </cell>
          <cell r="D244" t="str">
            <v>Not correct form</v>
          </cell>
        </row>
        <row r="245">
          <cell r="A245" t="str">
            <v>KNLTS1_POWEC_PPS25_EXT CAB1</v>
          </cell>
          <cell r="B245" t="str">
            <v>KNLTS1;DC SYS01</v>
          </cell>
          <cell r="C245" t="str">
            <v>KNLTS1</v>
          </cell>
          <cell r="D245">
            <v>0</v>
          </cell>
          <cell r="E245">
            <v>0</v>
          </cell>
          <cell r="F245">
            <v>0</v>
          </cell>
          <cell r="G245">
            <v>300</v>
          </cell>
          <cell r="H245">
            <v>300</v>
          </cell>
          <cell r="I245">
            <v>9</v>
          </cell>
          <cell r="J245">
            <v>2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</row>
        <row r="246">
          <cell r="A246" t="str">
            <v>KNLTS1_POWEC_PPS25_EXT CAB2</v>
          </cell>
          <cell r="B246" t="str">
            <v>KNLTS1;DC SYS01</v>
          </cell>
          <cell r="C246" t="str">
            <v>KNLTS1</v>
          </cell>
          <cell r="D246">
            <v>0</v>
          </cell>
          <cell r="E246">
            <v>0</v>
          </cell>
          <cell r="F246">
            <v>0</v>
          </cell>
          <cell r="G246">
            <v>300</v>
          </cell>
          <cell r="H246">
            <v>300</v>
          </cell>
          <cell r="I246">
            <v>0</v>
          </cell>
          <cell r="J246">
            <v>0</v>
          </cell>
          <cell r="K246">
            <v>12</v>
          </cell>
          <cell r="L246">
            <v>0</v>
          </cell>
          <cell r="M246">
            <v>0</v>
          </cell>
          <cell r="N246">
            <v>0</v>
          </cell>
        </row>
        <row r="247">
          <cell r="A247" t="str">
            <v>KNLTS1_POWEC_PPS25_MAIN CAB</v>
          </cell>
          <cell r="B247" t="str">
            <v>KNLTS1;DC SYS01</v>
          </cell>
          <cell r="C247" t="str">
            <v>KNLTS1</v>
          </cell>
          <cell r="D247">
            <v>0</v>
          </cell>
          <cell r="E247">
            <v>0</v>
          </cell>
          <cell r="F247">
            <v>0</v>
          </cell>
          <cell r="G247">
            <v>300</v>
          </cell>
          <cell r="H247">
            <v>300</v>
          </cell>
          <cell r="I247">
            <v>0</v>
          </cell>
          <cell r="J247">
            <v>2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</row>
        <row r="248">
          <cell r="A248" t="str">
            <v>LLDTE1_EOS KL00 - ignore</v>
          </cell>
          <cell r="B248" t="str">
            <v>LLDTE1;DC SYS01</v>
          </cell>
          <cell r="C248" t="str">
            <v>LLDTE1</v>
          </cell>
          <cell r="D248">
            <v>0</v>
          </cell>
          <cell r="E248">
            <v>0</v>
          </cell>
          <cell r="F248">
            <v>0</v>
          </cell>
          <cell r="G248">
            <v>300</v>
          </cell>
          <cell r="H248">
            <v>300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9</v>
          </cell>
        </row>
        <row r="249">
          <cell r="A249" t="str">
            <v>LPLTB1_SEC_EATON_DC06</v>
          </cell>
          <cell r="B249" t="str">
            <v>LPLTB1;DC SYS01</v>
          </cell>
          <cell r="C249" t="str">
            <v>LPLTB1</v>
          </cell>
          <cell r="D249">
            <v>0</v>
          </cell>
          <cell r="E249">
            <v>0</v>
          </cell>
          <cell r="F249">
            <v>0</v>
          </cell>
          <cell r="G249">
            <v>300</v>
          </cell>
          <cell r="H249">
            <v>300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61</v>
          </cell>
        </row>
        <row r="250">
          <cell r="A250" t="str">
            <v>MCRN11_SEC_CBDB_PQ18</v>
          </cell>
          <cell r="B250" t="str">
            <v>MCRN11;DC SYS01a</v>
          </cell>
          <cell r="C250" t="str">
            <v>MCRN11</v>
          </cell>
          <cell r="D250">
            <v>250</v>
          </cell>
          <cell r="E250">
            <v>250</v>
          </cell>
          <cell r="F250" t="str">
            <v>26/03/2018</v>
          </cell>
          <cell r="G250">
            <v>300</v>
          </cell>
          <cell r="H250">
            <v>300</v>
          </cell>
          <cell r="I250">
            <v>2</v>
          </cell>
          <cell r="J250">
            <v>0</v>
          </cell>
          <cell r="K250">
            <v>1</v>
          </cell>
          <cell r="L250">
            <v>0</v>
          </cell>
          <cell r="M250">
            <v>0</v>
          </cell>
          <cell r="N250">
            <v>11</v>
          </cell>
        </row>
        <row r="251">
          <cell r="A251" t="str">
            <v>MCRN11_SEC_DD770_BC01</v>
          </cell>
          <cell r="B251" t="str">
            <v>MCRN11;DC SYS01a</v>
          </cell>
          <cell r="C251" t="str">
            <v>MCRN11</v>
          </cell>
          <cell r="D251">
            <v>150</v>
          </cell>
          <cell r="E251">
            <v>150</v>
          </cell>
          <cell r="F251">
            <v>41950</v>
          </cell>
          <cell r="G251">
            <v>300</v>
          </cell>
          <cell r="H251">
            <v>300</v>
          </cell>
          <cell r="I251">
            <v>2</v>
          </cell>
          <cell r="J251">
            <v>0</v>
          </cell>
          <cell r="K251">
            <v>0</v>
          </cell>
          <cell r="L251">
            <v>3</v>
          </cell>
          <cell r="M251">
            <v>11</v>
          </cell>
          <cell r="N251">
            <v>0</v>
          </cell>
        </row>
        <row r="252">
          <cell r="A252" t="str">
            <v>MCRN11_SEC_DD770_HJ01</v>
          </cell>
          <cell r="B252" t="str">
            <v>MCRN11;DC SYS01a</v>
          </cell>
          <cell r="C252" t="str">
            <v>MCRN11</v>
          </cell>
          <cell r="D252">
            <v>155</v>
          </cell>
          <cell r="E252">
            <v>155</v>
          </cell>
          <cell r="F252">
            <v>42948</v>
          </cell>
          <cell r="G252">
            <v>300</v>
          </cell>
          <cell r="H252">
            <v>300</v>
          </cell>
          <cell r="I252">
            <v>2</v>
          </cell>
          <cell r="J252">
            <v>0</v>
          </cell>
          <cell r="K252">
            <v>0</v>
          </cell>
          <cell r="L252">
            <v>15</v>
          </cell>
          <cell r="M252">
            <v>6</v>
          </cell>
          <cell r="N252">
            <v>0</v>
          </cell>
        </row>
        <row r="253">
          <cell r="A253" t="str">
            <v>MCRN11_SEC_DD770_HJ19</v>
          </cell>
          <cell r="B253" t="str">
            <v>MCRN11;DC SYS01a</v>
          </cell>
          <cell r="C253" t="str">
            <v>MCRN11</v>
          </cell>
          <cell r="D253">
            <v>165</v>
          </cell>
          <cell r="E253">
            <v>145</v>
          </cell>
          <cell r="F253">
            <v>42948</v>
          </cell>
          <cell r="G253">
            <v>300</v>
          </cell>
          <cell r="H253">
            <v>300</v>
          </cell>
          <cell r="I253">
            <v>2</v>
          </cell>
          <cell r="J253">
            <v>5</v>
          </cell>
          <cell r="K253">
            <v>0</v>
          </cell>
          <cell r="L253">
            <v>7</v>
          </cell>
          <cell r="M253">
            <v>10</v>
          </cell>
          <cell r="N253">
            <v>0</v>
          </cell>
        </row>
        <row r="254">
          <cell r="A254" t="str">
            <v>MCRN11_SEC_DD770_PQ01</v>
          </cell>
          <cell r="B254" t="str">
            <v>MCRN11;DC SYS01a</v>
          </cell>
          <cell r="C254" t="str">
            <v>MCRN11</v>
          </cell>
          <cell r="D254">
            <v>95</v>
          </cell>
          <cell r="E254">
            <v>95</v>
          </cell>
          <cell r="F254" t="str">
            <v>23.02.2017</v>
          </cell>
          <cell r="G254">
            <v>300</v>
          </cell>
          <cell r="H254">
            <v>300</v>
          </cell>
          <cell r="I254">
            <v>0</v>
          </cell>
          <cell r="J254">
            <v>0</v>
          </cell>
          <cell r="K254">
            <v>0</v>
          </cell>
          <cell r="L254">
            <v>12</v>
          </cell>
          <cell r="M254">
            <v>9</v>
          </cell>
          <cell r="N254">
            <v>0</v>
          </cell>
        </row>
        <row r="255">
          <cell r="A255" t="str">
            <v>MCRN12_PDU1A_B</v>
          </cell>
          <cell r="B255" t="str">
            <v>MCRN12;DC SYS01 A</v>
          </cell>
          <cell r="C255" t="str">
            <v>MCRN12</v>
          </cell>
          <cell r="D255">
            <v>221.6</v>
          </cell>
          <cell r="E255">
            <v>248.95</v>
          </cell>
          <cell r="F255">
            <v>45475</v>
          </cell>
          <cell r="G255">
            <v>360</v>
          </cell>
          <cell r="H255">
            <v>360</v>
          </cell>
        </row>
        <row r="256">
          <cell r="A256" t="str">
            <v>MCRN12_SEC_CBDB_ Q01_A Feed-Capped</v>
          </cell>
          <cell r="B256" t="str">
            <v>MCRN12;DC SYS01 A</v>
          </cell>
          <cell r="C256" t="str">
            <v>MCRN12</v>
          </cell>
          <cell r="D256">
            <v>55</v>
          </cell>
          <cell r="E256">
            <v>55</v>
          </cell>
          <cell r="F256">
            <v>44330</v>
          </cell>
          <cell r="G256">
            <v>300</v>
          </cell>
          <cell r="H256">
            <v>300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13</v>
          </cell>
        </row>
        <row r="257">
          <cell r="A257" t="str">
            <v>MCRN12_SEC_CBDB_ R01_B Feed-Capped</v>
          </cell>
          <cell r="B257" t="str">
            <v>MCRN12;DC SYS01 A</v>
          </cell>
          <cell r="C257" t="str">
            <v>MCRN12</v>
          </cell>
          <cell r="D257">
            <v>55</v>
          </cell>
          <cell r="E257">
            <v>55</v>
          </cell>
          <cell r="F257">
            <v>44331</v>
          </cell>
          <cell r="G257">
            <v>300</v>
          </cell>
          <cell r="H257">
            <v>300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13</v>
          </cell>
        </row>
        <row r="258">
          <cell r="A258" t="str">
            <v>MCRN12_SEC_CBDB_ALAM01</v>
          </cell>
          <cell r="B258" t="str">
            <v>MCRN12;DC SYS01 A</v>
          </cell>
          <cell r="C258" t="str">
            <v>MCRN12</v>
          </cell>
          <cell r="D258">
            <v>245</v>
          </cell>
          <cell r="E258">
            <v>245</v>
          </cell>
          <cell r="F258">
            <v>44330</v>
          </cell>
          <cell r="G258">
            <v>300</v>
          </cell>
          <cell r="H258">
            <v>300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1</v>
          </cell>
        </row>
        <row r="259">
          <cell r="A259" t="str">
            <v>MCRN12_SEC_DD770_ACAD01</v>
          </cell>
          <cell r="B259" t="str">
            <v>MCRN12;DC SYS01 A</v>
          </cell>
          <cell r="C259" t="str">
            <v>MCRN12</v>
          </cell>
          <cell r="D259">
            <v>135</v>
          </cell>
          <cell r="E259">
            <v>145</v>
          </cell>
          <cell r="F259">
            <v>44330</v>
          </cell>
          <cell r="G259">
            <v>300</v>
          </cell>
          <cell r="H259">
            <v>300</v>
          </cell>
          <cell r="I259">
            <v>4</v>
          </cell>
          <cell r="J259">
            <v>0</v>
          </cell>
          <cell r="K259">
            <v>0</v>
          </cell>
          <cell r="L259">
            <v>3</v>
          </cell>
          <cell r="M259">
            <v>12</v>
          </cell>
          <cell r="N259">
            <v>0</v>
          </cell>
        </row>
        <row r="260">
          <cell r="A260" t="str">
            <v>MCRN12_SEC_DD770_AEAF01</v>
          </cell>
          <cell r="B260" t="str">
            <v>MCRN12;DC SYS01 A</v>
          </cell>
          <cell r="C260" t="str">
            <v>MCRN12</v>
          </cell>
          <cell r="D260">
            <v>140</v>
          </cell>
          <cell r="E260">
            <v>140</v>
          </cell>
          <cell r="F260">
            <v>44330</v>
          </cell>
          <cell r="G260">
            <v>300</v>
          </cell>
          <cell r="H260">
            <v>300</v>
          </cell>
          <cell r="I260">
            <v>1</v>
          </cell>
          <cell r="J260">
            <v>0</v>
          </cell>
          <cell r="K260">
            <v>0</v>
          </cell>
          <cell r="L260">
            <v>13</v>
          </cell>
          <cell r="M260">
            <v>12</v>
          </cell>
          <cell r="N260">
            <v>0</v>
          </cell>
        </row>
        <row r="261">
          <cell r="A261" t="str">
            <v>MCRN12_SEC_DD770_CD01</v>
          </cell>
          <cell r="B261" t="str">
            <v>MCRN12;DC SYS01 A</v>
          </cell>
          <cell r="C261" t="str">
            <v>MCRN12</v>
          </cell>
          <cell r="D261">
            <v>142</v>
          </cell>
          <cell r="E261">
            <v>121</v>
          </cell>
          <cell r="F261">
            <v>44937</v>
          </cell>
          <cell r="G261">
            <v>300</v>
          </cell>
          <cell r="H261">
            <v>300</v>
          </cell>
          <cell r="I261">
            <v>6</v>
          </cell>
          <cell r="J261">
            <v>6</v>
          </cell>
          <cell r="K261">
            <v>1</v>
          </cell>
          <cell r="L261">
            <v>1</v>
          </cell>
          <cell r="M261">
            <v>7</v>
          </cell>
          <cell r="N261">
            <v>0</v>
          </cell>
        </row>
        <row r="262">
          <cell r="A262" t="str">
            <v>MCRN12_SEC_DD770_EF01</v>
          </cell>
          <cell r="B262" t="str">
            <v>MCRN12;DC SYS01 A</v>
          </cell>
          <cell r="C262" t="str">
            <v>MCRN12</v>
          </cell>
          <cell r="D262">
            <v>95</v>
          </cell>
          <cell r="E262">
            <v>85</v>
          </cell>
          <cell r="F262">
            <v>44330</v>
          </cell>
          <cell r="G262">
            <v>300</v>
          </cell>
          <cell r="H262">
            <v>300</v>
          </cell>
          <cell r="I262">
            <v>6</v>
          </cell>
          <cell r="J262">
            <v>1</v>
          </cell>
          <cell r="K262">
            <v>6</v>
          </cell>
          <cell r="L262">
            <v>13</v>
          </cell>
          <cell r="M262">
            <v>10</v>
          </cell>
          <cell r="N262">
            <v>0</v>
          </cell>
        </row>
        <row r="263">
          <cell r="A263" t="str">
            <v>MCRN12_SEC_DD770_GH01</v>
          </cell>
          <cell r="B263" t="str">
            <v>MCRN12;DC SYS01 A</v>
          </cell>
          <cell r="C263" t="str">
            <v>MCRN12</v>
          </cell>
          <cell r="D263">
            <v>105</v>
          </cell>
          <cell r="E263">
            <v>95</v>
          </cell>
          <cell r="F263">
            <v>44330</v>
          </cell>
          <cell r="G263">
            <v>300</v>
          </cell>
          <cell r="H263">
            <v>300</v>
          </cell>
          <cell r="I263">
            <v>5</v>
          </cell>
          <cell r="J263">
            <v>0</v>
          </cell>
          <cell r="K263">
            <v>0</v>
          </cell>
          <cell r="L263">
            <v>16</v>
          </cell>
          <cell r="M263">
            <v>5</v>
          </cell>
          <cell r="N263">
            <v>0</v>
          </cell>
        </row>
        <row r="264">
          <cell r="A264" t="str">
            <v>MCRN12_SEC_DD770_JK01</v>
          </cell>
          <cell r="B264" t="str">
            <v>MCRN12;DC SYS01 A</v>
          </cell>
          <cell r="C264" t="str">
            <v>MCRN12</v>
          </cell>
          <cell r="D264">
            <v>90</v>
          </cell>
          <cell r="E264">
            <v>90</v>
          </cell>
          <cell r="F264">
            <v>44330</v>
          </cell>
          <cell r="G264">
            <v>300</v>
          </cell>
          <cell r="H264">
            <v>300</v>
          </cell>
          <cell r="I264">
            <v>2</v>
          </cell>
          <cell r="J264">
            <v>0</v>
          </cell>
          <cell r="K264">
            <v>2</v>
          </cell>
          <cell r="L264">
            <v>17</v>
          </cell>
          <cell r="M264">
            <v>11</v>
          </cell>
          <cell r="N264">
            <v>0</v>
          </cell>
        </row>
        <row r="265">
          <cell r="A265" t="str">
            <v>MCRN12_SEC_Eaton_ BG01_A Feed-Capped</v>
          </cell>
          <cell r="B265" t="str">
            <v>MCRN12;DC SYS01 A</v>
          </cell>
          <cell r="C265" t="str">
            <v>MCRN12</v>
          </cell>
          <cell r="D265">
            <v>250</v>
          </cell>
          <cell r="E265" t="str">
            <v>NA</v>
          </cell>
          <cell r="F265">
            <v>44330</v>
          </cell>
          <cell r="G265">
            <v>300</v>
          </cell>
          <cell r="H265">
            <v>300</v>
          </cell>
          <cell r="I265">
            <v>1</v>
          </cell>
          <cell r="J265">
            <v>7</v>
          </cell>
          <cell r="K265">
            <v>0</v>
          </cell>
          <cell r="L265">
            <v>0</v>
          </cell>
          <cell r="M265">
            <v>0</v>
          </cell>
          <cell r="N265">
            <v>15</v>
          </cell>
        </row>
        <row r="266">
          <cell r="A266" t="str">
            <v>MCRN12_SEC_Eaton_ BH01_B Feed-Capped</v>
          </cell>
          <cell r="B266" t="str">
            <v>MCRN12;DC SYS01 A</v>
          </cell>
          <cell r="C266" t="str">
            <v>MCRN12</v>
          </cell>
          <cell r="D266" t="str">
            <v>NA</v>
          </cell>
          <cell r="E266">
            <v>255</v>
          </cell>
          <cell r="F266">
            <v>43980</v>
          </cell>
          <cell r="G266">
            <v>300</v>
          </cell>
          <cell r="H266">
            <v>300</v>
          </cell>
          <cell r="I266">
            <v>0</v>
          </cell>
          <cell r="J266">
            <v>5</v>
          </cell>
          <cell r="K266">
            <v>0</v>
          </cell>
          <cell r="L266">
            <v>0</v>
          </cell>
          <cell r="M266">
            <v>0</v>
          </cell>
          <cell r="N266">
            <v>17</v>
          </cell>
        </row>
        <row r="267">
          <cell r="A267" t="str">
            <v>MCRN12_PDU2A_B</v>
          </cell>
          <cell r="B267" t="str">
            <v>MCRN12;DC SYS01 A</v>
          </cell>
          <cell r="C267" t="str">
            <v>MCRN12</v>
          </cell>
          <cell r="D267">
            <v>169.95999999999998</v>
          </cell>
          <cell r="E267">
            <v>171.56</v>
          </cell>
          <cell r="F267">
            <v>45475</v>
          </cell>
          <cell r="G267">
            <v>360</v>
          </cell>
          <cell r="H267">
            <v>360</v>
          </cell>
        </row>
        <row r="268">
          <cell r="A268" t="str">
            <v>MCRCD2_PDU1A_B</v>
          </cell>
          <cell r="B268" t="str">
            <v>MCRCD2;DC SYS02 [Rect 3&amp;4]</v>
          </cell>
          <cell r="C268" t="str">
            <v>MCRCD2</v>
          </cell>
          <cell r="D268">
            <v>178.64999999999998</v>
          </cell>
          <cell r="E268">
            <v>175.20000000000002</v>
          </cell>
          <cell r="F268">
            <v>45510</v>
          </cell>
          <cell r="G268">
            <v>360</v>
          </cell>
          <cell r="H268">
            <v>360</v>
          </cell>
        </row>
        <row r="269">
          <cell r="A269" t="str">
            <v>SWY_SEC_CBDB_1</v>
          </cell>
          <cell r="B269" t="str">
            <v>SWY;DC SYS01</v>
          </cell>
          <cell r="C269" t="str">
            <v>SWY</v>
          </cell>
          <cell r="D269">
            <v>25</v>
          </cell>
          <cell r="E269">
            <v>25</v>
          </cell>
          <cell r="F269">
            <v>45082</v>
          </cell>
          <cell r="G269">
            <v>300</v>
          </cell>
          <cell r="H269">
            <v>300</v>
          </cell>
          <cell r="I269">
            <v>0</v>
          </cell>
          <cell r="J269">
            <v>9</v>
          </cell>
          <cell r="K269">
            <v>0</v>
          </cell>
          <cell r="L269">
            <v>0</v>
          </cell>
          <cell r="M269">
            <v>11</v>
          </cell>
          <cell r="N269">
            <v>0</v>
          </cell>
        </row>
        <row r="270">
          <cell r="A270" t="str">
            <v>SWY_SEC_CBDB_2</v>
          </cell>
          <cell r="B270" t="str">
            <v>SWY;DC SYS01</v>
          </cell>
          <cell r="C270" t="str">
            <v>SWY</v>
          </cell>
          <cell r="D270">
            <v>25</v>
          </cell>
          <cell r="E270">
            <v>25</v>
          </cell>
          <cell r="F270">
            <v>45082</v>
          </cell>
          <cell r="G270">
            <v>300</v>
          </cell>
          <cell r="H270">
            <v>300</v>
          </cell>
          <cell r="I270">
            <v>0</v>
          </cell>
          <cell r="J270">
            <v>9</v>
          </cell>
          <cell r="K270">
            <v>0</v>
          </cell>
          <cell r="L270">
            <v>0</v>
          </cell>
          <cell r="M270">
            <v>11</v>
          </cell>
          <cell r="N270">
            <v>0</v>
          </cell>
        </row>
        <row r="271">
          <cell r="A271" t="str">
            <v>SWY_SEC_CBDB_4_Suite AH - Rack 5</v>
          </cell>
          <cell r="B271" t="str">
            <v>SWY;DC SYS01</v>
          </cell>
          <cell r="C271" t="str">
            <v>SWY</v>
          </cell>
          <cell r="D271">
            <v>60</v>
          </cell>
          <cell r="E271">
            <v>60</v>
          </cell>
          <cell r="F271">
            <v>45082</v>
          </cell>
          <cell r="G271">
            <v>300</v>
          </cell>
          <cell r="H271">
            <v>300</v>
          </cell>
          <cell r="I271">
            <v>4</v>
          </cell>
          <cell r="J271">
            <v>7</v>
          </cell>
          <cell r="K271">
            <v>0</v>
          </cell>
          <cell r="L271">
            <v>11</v>
          </cell>
          <cell r="M271">
            <v>10</v>
          </cell>
          <cell r="N271">
            <v>0</v>
          </cell>
        </row>
        <row r="272">
          <cell r="A272" t="str">
            <v>SWY_SEC_DD770_3_Suite AA - Rack 5</v>
          </cell>
          <cell r="B272" t="str">
            <v>SWY;DC SYS01</v>
          </cell>
          <cell r="C272" t="str">
            <v>SWY</v>
          </cell>
          <cell r="D272">
            <v>15</v>
          </cell>
          <cell r="E272">
            <v>15</v>
          </cell>
          <cell r="F272">
            <v>45082</v>
          </cell>
          <cell r="G272">
            <v>300</v>
          </cell>
          <cell r="H272">
            <v>300</v>
          </cell>
          <cell r="I272">
            <v>6</v>
          </cell>
          <cell r="J272">
            <v>10</v>
          </cell>
          <cell r="K272">
            <v>0</v>
          </cell>
          <cell r="L272">
            <v>22</v>
          </cell>
          <cell r="M272">
            <v>7</v>
          </cell>
          <cell r="N272">
            <v>0</v>
          </cell>
        </row>
        <row r="273">
          <cell r="A273" t="str">
            <v>SWY_SEC_DD770_5_Suite AB-AC - Rack 01</v>
          </cell>
          <cell r="B273" t="str">
            <v>SWY;DC SYS01</v>
          </cell>
          <cell r="C273" t="str">
            <v>SWY</v>
          </cell>
          <cell r="D273">
            <v>50</v>
          </cell>
          <cell r="E273">
            <v>45</v>
          </cell>
          <cell r="F273">
            <v>45082</v>
          </cell>
          <cell r="G273">
            <v>300</v>
          </cell>
          <cell r="H273">
            <v>300</v>
          </cell>
          <cell r="I273">
            <v>0</v>
          </cell>
          <cell r="J273">
            <v>1</v>
          </cell>
          <cell r="K273">
            <v>0</v>
          </cell>
          <cell r="L273">
            <v>14</v>
          </cell>
          <cell r="M273">
            <v>0</v>
          </cell>
          <cell r="N273">
            <v>0</v>
          </cell>
        </row>
        <row r="274">
          <cell r="A274" t="str">
            <v>WTNTK1_SEC_CBDB_J33</v>
          </cell>
          <cell r="B274" t="str">
            <v>WTNTK1;DC SYS01</v>
          </cell>
          <cell r="C274" t="str">
            <v>WTNTK1</v>
          </cell>
          <cell r="D274">
            <v>100</v>
          </cell>
          <cell r="E274">
            <v>100</v>
          </cell>
          <cell r="F274">
            <v>44984</v>
          </cell>
          <cell r="G274">
            <v>300</v>
          </cell>
          <cell r="H274">
            <v>300</v>
          </cell>
          <cell r="I274">
            <v>0</v>
          </cell>
          <cell r="J274">
            <v>0</v>
          </cell>
          <cell r="K274">
            <v>5</v>
          </cell>
          <cell r="L274">
            <v>0</v>
          </cell>
          <cell r="M274">
            <v>0</v>
          </cell>
          <cell r="N274">
            <v>37</v>
          </cell>
        </row>
        <row r="275">
          <cell r="A275" t="str">
            <v>BDFN02_PDU1A_B</v>
          </cell>
          <cell r="B275" t="str">
            <v>BDFN02;DC SYS01</v>
          </cell>
          <cell r="C275" t="str">
            <v>BDFN02</v>
          </cell>
          <cell r="D275">
            <v>148.94</v>
          </cell>
          <cell r="E275">
            <v>168.79000000000002</v>
          </cell>
          <cell r="F275">
            <v>45510</v>
          </cell>
          <cell r="G275">
            <v>360</v>
          </cell>
          <cell r="H275">
            <v>360</v>
          </cell>
        </row>
        <row r="276">
          <cell r="A276" t="str">
            <v>BDFN02_SEC_DCDB_AJ01</v>
          </cell>
          <cell r="B276" t="str">
            <v>BDFN02;DC SYS01</v>
          </cell>
          <cell r="C276" t="str">
            <v>BDFN02</v>
          </cell>
          <cell r="D276">
            <v>100</v>
          </cell>
          <cell r="E276">
            <v>100</v>
          </cell>
          <cell r="F276">
            <v>44679</v>
          </cell>
          <cell r="G276">
            <v>300</v>
          </cell>
          <cell r="H276">
            <v>300</v>
          </cell>
          <cell r="I276">
            <v>12</v>
          </cell>
          <cell r="J276">
            <v>0</v>
          </cell>
          <cell r="K276">
            <v>4</v>
          </cell>
          <cell r="L276">
            <v>1</v>
          </cell>
          <cell r="M276">
            <v>0</v>
          </cell>
          <cell r="N276">
            <v>4</v>
          </cell>
        </row>
        <row r="277">
          <cell r="A277" t="str">
            <v>BDFN02_SEC_DCDB_BD01</v>
          </cell>
          <cell r="B277" t="str">
            <v>BDFN02;DC SYS01</v>
          </cell>
          <cell r="C277" t="str">
            <v>BDFN02</v>
          </cell>
          <cell r="D277">
            <v>325</v>
          </cell>
          <cell r="E277">
            <v>300</v>
          </cell>
          <cell r="F277">
            <v>44679</v>
          </cell>
          <cell r="G277">
            <v>300</v>
          </cell>
          <cell r="H277">
            <v>300</v>
          </cell>
          <cell r="I277">
            <v>0</v>
          </cell>
          <cell r="J277">
            <v>4</v>
          </cell>
          <cell r="K277">
            <v>0</v>
          </cell>
          <cell r="L277">
            <v>0</v>
          </cell>
          <cell r="M277">
            <v>0</v>
          </cell>
          <cell r="N277">
            <v>17</v>
          </cell>
        </row>
        <row r="278">
          <cell r="A278" t="str">
            <v>BDFN02_SEC_DD770_AB01</v>
          </cell>
          <cell r="B278" t="str">
            <v>BDFN02;DC SYS01</v>
          </cell>
          <cell r="C278" t="str">
            <v>BDFN02</v>
          </cell>
          <cell r="D278">
            <v>100</v>
          </cell>
          <cell r="E278">
            <v>140</v>
          </cell>
          <cell r="F278">
            <v>44685</v>
          </cell>
          <cell r="G278">
            <v>300</v>
          </cell>
          <cell r="H278">
            <v>300</v>
          </cell>
          <cell r="I278">
            <v>4</v>
          </cell>
          <cell r="J278">
            <v>2</v>
          </cell>
          <cell r="K278">
            <v>0</v>
          </cell>
          <cell r="L278">
            <v>11</v>
          </cell>
          <cell r="M278">
            <v>11</v>
          </cell>
          <cell r="N278">
            <v>0</v>
          </cell>
        </row>
        <row r="279">
          <cell r="A279" t="str">
            <v>BDFN02_SEC_DD770_AV01</v>
          </cell>
          <cell r="B279" t="str">
            <v>BDFN02;DC SYS01</v>
          </cell>
          <cell r="C279" t="str">
            <v>BDFN02</v>
          </cell>
          <cell r="D279">
            <v>120</v>
          </cell>
          <cell r="E279">
            <v>170</v>
          </cell>
          <cell r="F279">
            <v>44679</v>
          </cell>
          <cell r="G279">
            <v>300</v>
          </cell>
          <cell r="H279">
            <v>300</v>
          </cell>
          <cell r="I279">
            <v>1</v>
          </cell>
          <cell r="J279">
            <v>4</v>
          </cell>
          <cell r="K279">
            <v>0</v>
          </cell>
          <cell r="L279">
            <v>3</v>
          </cell>
          <cell r="M279">
            <v>7</v>
          </cell>
          <cell r="N279">
            <v>0</v>
          </cell>
        </row>
        <row r="280">
          <cell r="A280" t="str">
            <v>MKSTN1_DCDB_QR7.</v>
          </cell>
          <cell r="B280" t="str">
            <v>MKSTN1;DC SYS01</v>
          </cell>
          <cell r="C280" t="str">
            <v>MKSTN1</v>
          </cell>
          <cell r="D280">
            <v>65</v>
          </cell>
          <cell r="E280">
            <v>65</v>
          </cell>
          <cell r="F280">
            <v>44998</v>
          </cell>
          <cell r="G280">
            <v>300</v>
          </cell>
          <cell r="H280">
            <v>300</v>
          </cell>
          <cell r="I280">
            <v>5</v>
          </cell>
          <cell r="J280">
            <v>5</v>
          </cell>
          <cell r="K280">
            <v>0</v>
          </cell>
          <cell r="L280">
            <v>22</v>
          </cell>
          <cell r="M280">
            <v>9</v>
          </cell>
          <cell r="N280">
            <v>0</v>
          </cell>
        </row>
        <row r="281">
          <cell r="A281" t="str">
            <v>MKSTN1_SEC_DD770_GH10</v>
          </cell>
          <cell r="B281" t="str">
            <v>MKSTN1;DC SYS01</v>
          </cell>
          <cell r="C281" t="str">
            <v>MKSTN1</v>
          </cell>
          <cell r="D281">
            <v>125</v>
          </cell>
          <cell r="E281">
            <v>125</v>
          </cell>
          <cell r="F281">
            <v>44998</v>
          </cell>
          <cell r="G281">
            <v>300</v>
          </cell>
          <cell r="H281">
            <v>300</v>
          </cell>
          <cell r="I281">
            <v>5</v>
          </cell>
          <cell r="J281">
            <v>3</v>
          </cell>
          <cell r="K281">
            <v>0</v>
          </cell>
          <cell r="L281">
            <v>0</v>
          </cell>
          <cell r="M281">
            <v>11</v>
          </cell>
          <cell r="N281">
            <v>0</v>
          </cell>
        </row>
        <row r="282">
          <cell r="A282" t="str">
            <v>STEDN1_Duvine Power Rack.</v>
          </cell>
          <cell r="B282" t="str">
            <v>STEDN1;DC SYS01</v>
          </cell>
          <cell r="C282" t="str">
            <v>STEDN1</v>
          </cell>
          <cell r="D282">
            <v>120</v>
          </cell>
          <cell r="E282">
            <v>0</v>
          </cell>
          <cell r="F282">
            <v>44239</v>
          </cell>
          <cell r="G282">
            <v>300</v>
          </cell>
          <cell r="H282">
            <v>300</v>
          </cell>
          <cell r="I282">
            <v>0</v>
          </cell>
          <cell r="J282">
            <v>0</v>
          </cell>
          <cell r="K282">
            <v>0</v>
          </cell>
          <cell r="L282">
            <v>2</v>
          </cell>
          <cell r="M282">
            <v>0</v>
          </cell>
          <cell r="N282">
            <v>0</v>
          </cell>
        </row>
        <row r="283">
          <cell r="A283" t="str">
            <v>BFEC01_SEC_DB00_DCDIST_8A</v>
          </cell>
          <cell r="B283" t="str">
            <v>BFEC01;DC SYS01</v>
          </cell>
          <cell r="C283" t="str">
            <v>BFEC01</v>
          </cell>
          <cell r="D283">
            <v>50</v>
          </cell>
          <cell r="E283">
            <v>0</v>
          </cell>
          <cell r="F283">
            <v>42422</v>
          </cell>
          <cell r="G283">
            <v>300</v>
          </cell>
          <cell r="H283">
            <v>0</v>
          </cell>
          <cell r="I283">
            <v>0</v>
          </cell>
          <cell r="J283">
            <v>0</v>
          </cell>
          <cell r="K283">
            <v>38</v>
          </cell>
          <cell r="L283">
            <v>0</v>
          </cell>
          <cell r="M283">
            <v>0</v>
          </cell>
          <cell r="N283">
            <v>0</v>
          </cell>
        </row>
        <row r="284">
          <cell r="A284" t="str">
            <v>BFEC01_SEC_DB00_DCDIST_8B</v>
          </cell>
          <cell r="B284" t="str">
            <v>BFEC01;DC SYS01</v>
          </cell>
          <cell r="C284" t="str">
            <v>BFEC01</v>
          </cell>
          <cell r="D284">
            <v>50</v>
          </cell>
          <cell r="E284">
            <v>50</v>
          </cell>
          <cell r="F284">
            <v>42422</v>
          </cell>
          <cell r="G284">
            <v>300</v>
          </cell>
          <cell r="H284">
            <v>300</v>
          </cell>
          <cell r="I284">
            <v>0</v>
          </cell>
          <cell r="J284">
            <v>0</v>
          </cell>
          <cell r="K284">
            <v>42</v>
          </cell>
          <cell r="L284">
            <v>1</v>
          </cell>
          <cell r="M284">
            <v>3</v>
          </cell>
          <cell r="N284">
            <v>0</v>
          </cell>
        </row>
        <row r="285">
          <cell r="A285" t="str">
            <v>BFEC01_SEC_EATON_C10</v>
          </cell>
          <cell r="B285" t="str">
            <v>BFEC01;DC SYS01</v>
          </cell>
          <cell r="C285" t="str">
            <v>BFEC01</v>
          </cell>
          <cell r="D285">
            <v>70</v>
          </cell>
          <cell r="E285">
            <v>70</v>
          </cell>
          <cell r="F285">
            <v>45357</v>
          </cell>
          <cell r="G285">
            <v>300</v>
          </cell>
          <cell r="H285">
            <v>300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A286" t="str">
            <v>DD770_1_BC01</v>
          </cell>
          <cell r="B286" t="str">
            <v>BFTN03;DC SYS01</v>
          </cell>
          <cell r="C286" t="str">
            <v>BFTN03</v>
          </cell>
          <cell r="D286">
            <v>90</v>
          </cell>
          <cell r="E286">
            <v>90</v>
          </cell>
          <cell r="F286">
            <v>44160</v>
          </cell>
          <cell r="G286">
            <v>300</v>
          </cell>
          <cell r="H286">
            <v>300</v>
          </cell>
          <cell r="I286">
            <v>0</v>
          </cell>
          <cell r="J286">
            <v>0</v>
          </cell>
          <cell r="K286">
            <v>0</v>
          </cell>
          <cell r="L286">
            <v>9</v>
          </cell>
          <cell r="M286">
            <v>8</v>
          </cell>
          <cell r="N286">
            <v>0</v>
          </cell>
        </row>
        <row r="287">
          <cell r="A287" t="str">
            <v>DD770_2_DE01</v>
          </cell>
          <cell r="B287" t="str">
            <v>BFTN03;DC SYS01</v>
          </cell>
          <cell r="C287" t="str">
            <v>BFTN03</v>
          </cell>
          <cell r="D287">
            <v>45</v>
          </cell>
          <cell r="E287">
            <v>40</v>
          </cell>
          <cell r="F287">
            <v>45350</v>
          </cell>
          <cell r="G287">
            <v>300</v>
          </cell>
          <cell r="H287">
            <v>300</v>
          </cell>
          <cell r="I287">
            <v>0</v>
          </cell>
          <cell r="J287">
            <v>3</v>
          </cell>
          <cell r="K287">
            <v>2</v>
          </cell>
          <cell r="L287">
            <v>0</v>
          </cell>
          <cell r="M287">
            <v>0</v>
          </cell>
          <cell r="N287">
            <v>0</v>
          </cell>
        </row>
        <row r="288">
          <cell r="A288" t="str">
            <v>DD770_3_FG01</v>
          </cell>
          <cell r="B288" t="str">
            <v>BFTN03;DC SYS01</v>
          </cell>
          <cell r="C288" t="str">
            <v>BFTN03</v>
          </cell>
          <cell r="D288" t="str">
            <v>Not correct form</v>
          </cell>
        </row>
        <row r="289">
          <cell r="A289" t="str">
            <v>DD770_4_FG03</v>
          </cell>
          <cell r="B289" t="str">
            <v>BFTN03;DC SYS01</v>
          </cell>
          <cell r="C289" t="str">
            <v>BFTN03</v>
          </cell>
          <cell r="D289" t="str">
            <v>Not correct form</v>
          </cell>
        </row>
        <row r="290">
          <cell r="A290" t="str">
            <v>ABN_SEC_DD770_GH02</v>
          </cell>
          <cell r="B290" t="str">
            <v>ABN;DC SYS01</v>
          </cell>
          <cell r="C290" t="str">
            <v>ABN</v>
          </cell>
          <cell r="D290">
            <v>30</v>
          </cell>
          <cell r="E290">
            <v>30</v>
          </cell>
          <cell r="F290">
            <v>42422</v>
          </cell>
          <cell r="G290">
            <v>300</v>
          </cell>
          <cell r="H290">
            <v>300</v>
          </cell>
          <cell r="I290">
            <v>6</v>
          </cell>
          <cell r="J290">
            <v>4</v>
          </cell>
          <cell r="K290">
            <v>3</v>
          </cell>
          <cell r="L290">
            <v>12</v>
          </cell>
          <cell r="M290">
            <v>0</v>
          </cell>
          <cell r="N290">
            <v>17</v>
          </cell>
        </row>
        <row r="291">
          <cell r="A291" t="str">
            <v>ABNTB1_DCDB _CD11</v>
          </cell>
          <cell r="B291" t="str">
            <v>ABNTB1;DC SYS01</v>
          </cell>
          <cell r="C291" t="str">
            <v>ABNTB1</v>
          </cell>
          <cell r="D291">
            <v>0</v>
          </cell>
          <cell r="E291">
            <v>0</v>
          </cell>
          <cell r="F291">
            <v>45015</v>
          </cell>
          <cell r="G291">
            <v>300</v>
          </cell>
          <cell r="H291">
            <v>300</v>
          </cell>
          <cell r="I291">
            <v>0</v>
          </cell>
          <cell r="J291">
            <v>0</v>
          </cell>
          <cell r="K291">
            <v>1</v>
          </cell>
          <cell r="L291">
            <v>35</v>
          </cell>
          <cell r="M291">
            <v>0</v>
          </cell>
          <cell r="N291">
            <v>0</v>
          </cell>
        </row>
        <row r="292">
          <cell r="A292" t="str">
            <v>ABNTB1_SYS_RACK2_PANEL A_01 - IGNORE</v>
          </cell>
          <cell r="B292" t="str">
            <v>ABNTB1;DC SYS01</v>
          </cell>
          <cell r="C292" t="str">
            <v>ABNTB1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10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A293" t="str">
            <v>ABNTB1_SYS_RACK2_PANEL A_02- IGNORE</v>
          </cell>
          <cell r="B293" t="str">
            <v>ABNTB1;DC SYS01</v>
          </cell>
          <cell r="C293" t="str">
            <v>ABNTB1</v>
          </cell>
          <cell r="D293">
            <v>0</v>
          </cell>
          <cell r="E293">
            <v>0</v>
          </cell>
          <cell r="F293">
            <v>0</v>
          </cell>
          <cell r="G293">
            <v>300</v>
          </cell>
          <cell r="H293">
            <v>300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</row>
        <row r="294">
          <cell r="A294" t="str">
            <v>ABNTB1_SYS_RACK3_PANEL B_01- IGNORE</v>
          </cell>
          <cell r="B294" t="str">
            <v>ABNTB1;DC SYS01</v>
          </cell>
          <cell r="C294" t="str">
            <v>ABNTB1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</row>
        <row r="295">
          <cell r="A295" t="str">
            <v>ABNTB1_SYS_RACK3_PANEL B_02- IGNORE</v>
          </cell>
          <cell r="B295" t="str">
            <v>ABNTB1;DC SYS01</v>
          </cell>
          <cell r="C295" t="str">
            <v>ABNTB1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</row>
        <row r="296">
          <cell r="A296" t="str">
            <v>ABNTD1 DC DB</v>
          </cell>
          <cell r="B296" t="str">
            <v>ABNTD1;DCSYS01</v>
          </cell>
          <cell r="C296" t="str">
            <v>ABNTD1</v>
          </cell>
          <cell r="D296">
            <v>90</v>
          </cell>
          <cell r="E296">
            <v>83</v>
          </cell>
          <cell r="F296">
            <v>44971</v>
          </cell>
          <cell r="G296">
            <v>300</v>
          </cell>
          <cell r="H296">
            <v>300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32</v>
          </cell>
        </row>
        <row r="297">
          <cell r="A297" t="str">
            <v>AYRN01_DCDB_A PPS10_DB1</v>
          </cell>
          <cell r="B297" t="str">
            <v>AYRN01; DC SYS01</v>
          </cell>
          <cell r="C297" t="str">
            <v>AYRN01</v>
          </cell>
          <cell r="D297">
            <v>16</v>
          </cell>
          <cell r="E297">
            <v>0</v>
          </cell>
          <cell r="F297">
            <v>44264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</row>
        <row r="298">
          <cell r="A298" t="str">
            <v>AYRN01_DCDB_A PPS10_DB2</v>
          </cell>
          <cell r="B298" t="str">
            <v>AYRN01; DC SYS01</v>
          </cell>
          <cell r="C298" t="str">
            <v>AYRN01</v>
          </cell>
          <cell r="D298">
            <v>0</v>
          </cell>
          <cell r="E298">
            <v>16</v>
          </cell>
          <cell r="F298">
            <v>44264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</row>
        <row r="299">
          <cell r="A299" t="str">
            <v>DNDN71_SEC_EATON_BC01</v>
          </cell>
          <cell r="B299" t="str">
            <v>DNDN71; SYS 01</v>
          </cell>
          <cell r="C299" t="str">
            <v>DNDN71</v>
          </cell>
          <cell r="D299">
            <v>90</v>
          </cell>
          <cell r="E299">
            <v>90</v>
          </cell>
          <cell r="F299">
            <v>45273</v>
          </cell>
          <cell r="G299">
            <v>300</v>
          </cell>
          <cell r="H299">
            <v>300</v>
          </cell>
          <cell r="I299">
            <v>0</v>
          </cell>
          <cell r="J299">
            <v>0</v>
          </cell>
          <cell r="K299">
            <v>4</v>
          </cell>
          <cell r="L299">
            <v>0</v>
          </cell>
          <cell r="M299">
            <v>0</v>
          </cell>
          <cell r="N299">
            <v>9</v>
          </cell>
        </row>
        <row r="300">
          <cell r="A300" t="str">
            <v>DNDTC1;POWEC987932;DCDB01</v>
          </cell>
          <cell r="B300" t="str">
            <v>DNDTC1;DCSYS01</v>
          </cell>
          <cell r="C300" t="str">
            <v>DNDTC1</v>
          </cell>
          <cell r="D300" t="str">
            <v>Not correct form</v>
          </cell>
        </row>
        <row r="301">
          <cell r="A301" t="str">
            <v>DNFNP1_SEC_EATON_C7</v>
          </cell>
          <cell r="B301" t="str">
            <v>DNFNP1; DC SYS01</v>
          </cell>
          <cell r="C301" t="str">
            <v>DNFNP1</v>
          </cell>
          <cell r="D301">
            <v>0</v>
          </cell>
          <cell r="E301">
            <v>0</v>
          </cell>
          <cell r="F301">
            <v>0</v>
          </cell>
          <cell r="G301">
            <v>300</v>
          </cell>
          <cell r="H301">
            <v>300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10</v>
          </cell>
        </row>
        <row r="302">
          <cell r="A302" t="str">
            <v>EDBTG1_PDU1A_B</v>
          </cell>
          <cell r="B302" t="str">
            <v>EDBTG1;DC SYSA</v>
          </cell>
          <cell r="C302" t="str">
            <v>EDBTG1</v>
          </cell>
          <cell r="D302">
            <v>110.5</v>
          </cell>
          <cell r="E302">
            <v>133.07</v>
          </cell>
          <cell r="F302">
            <v>45510</v>
          </cell>
          <cell r="G302">
            <v>360</v>
          </cell>
          <cell r="H302">
            <v>360</v>
          </cell>
        </row>
        <row r="303">
          <cell r="A303" t="str">
            <v>EDBTG1_SEC_DCDB_J02</v>
          </cell>
          <cell r="B303" t="str">
            <v>EDBTG1;DC SYSA</v>
          </cell>
          <cell r="C303" t="str">
            <v>EDBTG1</v>
          </cell>
          <cell r="D303">
            <v>195</v>
          </cell>
          <cell r="E303">
            <v>205</v>
          </cell>
          <cell r="F303">
            <v>44642</v>
          </cell>
          <cell r="G303">
            <v>300</v>
          </cell>
          <cell r="H303">
            <v>300</v>
          </cell>
          <cell r="I303">
            <v>2</v>
          </cell>
          <cell r="J303">
            <v>9</v>
          </cell>
          <cell r="K303">
            <v>3</v>
          </cell>
          <cell r="L303">
            <v>0</v>
          </cell>
          <cell r="M303">
            <v>0</v>
          </cell>
          <cell r="N303">
            <v>13</v>
          </cell>
        </row>
        <row r="304">
          <cell r="A304" t="str">
            <v>EDBTG1_SEC_DCDB_D11</v>
          </cell>
          <cell r="B304" t="str">
            <v>EDBTG1;DC SYSA</v>
          </cell>
          <cell r="C304" t="str">
            <v>EDBTG1</v>
          </cell>
          <cell r="D304">
            <v>184</v>
          </cell>
          <cell r="E304">
            <v>181</v>
          </cell>
          <cell r="F304">
            <v>44453</v>
          </cell>
          <cell r="G304">
            <v>300</v>
          </cell>
          <cell r="H304">
            <v>300</v>
          </cell>
          <cell r="I304">
            <v>0</v>
          </cell>
          <cell r="J304">
            <v>6</v>
          </cell>
          <cell r="K304">
            <v>4</v>
          </cell>
          <cell r="L304">
            <v>0</v>
          </cell>
          <cell r="M304">
            <v>0</v>
          </cell>
          <cell r="N304">
            <v>46</v>
          </cell>
        </row>
        <row r="305">
          <cell r="A305" t="str">
            <v>EDBTN1_SEC_EATON_EF5</v>
          </cell>
          <cell r="B305" t="str">
            <v>EDBTN1;DC SYSA (DO NOT CONNECT LOADS)</v>
          </cell>
          <cell r="C305" t="str">
            <v>EDBTN1</v>
          </cell>
          <cell r="D305">
            <v>152</v>
          </cell>
          <cell r="E305">
            <v>168</v>
          </cell>
          <cell r="F305">
            <v>45008</v>
          </cell>
          <cell r="G305">
            <v>300</v>
          </cell>
          <cell r="H305">
            <v>300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48</v>
          </cell>
        </row>
        <row r="306">
          <cell r="A306" t="str">
            <v>EDBTN1_DCDB_WALL_A</v>
          </cell>
          <cell r="B306" t="str">
            <v>EDBTN1;DC SYSA (DO NOT CONNECT LOADS)</v>
          </cell>
          <cell r="C306" t="str">
            <v>EDBTN1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</row>
        <row r="307">
          <cell r="A307" t="str">
            <v>EDBTN1_DCDB_WALL_B</v>
          </cell>
          <cell r="B307" t="str">
            <v>EDBTN1;DC SYSA (DO NOT CONNECT LOADS)</v>
          </cell>
          <cell r="C307" t="str">
            <v>EDBTN1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</row>
        <row r="308">
          <cell r="A308" t="str">
            <v>EDBTN1_SEC_EATON_CD15 CAPPED</v>
          </cell>
          <cell r="B308" t="str">
            <v>EDBTN1;DC SYSA (DO NOT CONNECT LOADS)</v>
          </cell>
          <cell r="C308" t="str">
            <v>EDBTN1</v>
          </cell>
          <cell r="D308">
            <v>290</v>
          </cell>
          <cell r="E308">
            <v>345</v>
          </cell>
          <cell r="F308">
            <v>45006</v>
          </cell>
          <cell r="G308">
            <v>300</v>
          </cell>
          <cell r="H308">
            <v>300</v>
          </cell>
          <cell r="I308">
            <v>2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5</v>
          </cell>
        </row>
        <row r="309">
          <cell r="A309" t="str">
            <v>BTRTP1_SEC_EATON_GF03</v>
          </cell>
          <cell r="B309" t="str">
            <v>BTRTP1;DC SYS01</v>
          </cell>
          <cell r="C309" t="str">
            <v>BTRTP1</v>
          </cell>
          <cell r="D309">
            <v>10</v>
          </cell>
          <cell r="E309">
            <v>10</v>
          </cell>
          <cell r="F309">
            <v>41963</v>
          </cell>
          <cell r="G309">
            <v>300</v>
          </cell>
          <cell r="H309">
            <v>300</v>
          </cell>
          <cell r="I309">
            <v>5</v>
          </cell>
          <cell r="J309">
            <v>8</v>
          </cell>
          <cell r="K309">
            <v>0</v>
          </cell>
          <cell r="L309">
            <v>29</v>
          </cell>
          <cell r="M309">
            <v>11</v>
          </cell>
          <cell r="N309">
            <v>0</v>
          </cell>
        </row>
        <row r="310">
          <cell r="A310" t="str">
            <v>GLWN07_PDU1A_B</v>
          </cell>
          <cell r="B310" t="str">
            <v>GLWN07;DC SYS A</v>
          </cell>
          <cell r="C310" t="str">
            <v>GLWN07</v>
          </cell>
          <cell r="D310">
            <v>159.55000000000001</v>
          </cell>
          <cell r="E310">
            <v>188.06999999999996</v>
          </cell>
          <cell r="F310">
            <v>45510</v>
          </cell>
          <cell r="G310">
            <v>360</v>
          </cell>
          <cell r="H310">
            <v>360</v>
          </cell>
        </row>
        <row r="311">
          <cell r="A311" t="str">
            <v>GLWN07_SEC_DD770_CD01</v>
          </cell>
          <cell r="B311" t="str">
            <v>GLWN07;DC SYS A</v>
          </cell>
          <cell r="C311" t="str">
            <v>GLWN07</v>
          </cell>
          <cell r="D311">
            <v>0</v>
          </cell>
          <cell r="E311">
            <v>0</v>
          </cell>
          <cell r="F311">
            <v>0</v>
          </cell>
          <cell r="G311">
            <v>300</v>
          </cell>
          <cell r="H311">
            <v>300</v>
          </cell>
          <cell r="I311">
            <v>1</v>
          </cell>
          <cell r="J311">
            <v>1</v>
          </cell>
          <cell r="K311">
            <v>0</v>
          </cell>
          <cell r="L311">
            <v>2</v>
          </cell>
          <cell r="M311">
            <v>0</v>
          </cell>
          <cell r="N311">
            <v>15</v>
          </cell>
        </row>
        <row r="312">
          <cell r="A312" t="str">
            <v>GLWN07_SEC_DD770_EF01</v>
          </cell>
          <cell r="B312" t="str">
            <v>GLWN07;DC SYS A</v>
          </cell>
          <cell r="C312" t="str">
            <v>GLWN07</v>
          </cell>
          <cell r="D312">
            <v>0</v>
          </cell>
          <cell r="E312">
            <v>0</v>
          </cell>
          <cell r="F312">
            <v>0</v>
          </cell>
          <cell r="G312">
            <v>300</v>
          </cell>
          <cell r="H312">
            <v>300</v>
          </cell>
          <cell r="I312">
            <v>4</v>
          </cell>
          <cell r="J312">
            <v>0</v>
          </cell>
          <cell r="K312">
            <v>0</v>
          </cell>
          <cell r="L312">
            <v>1</v>
          </cell>
          <cell r="M312">
            <v>5</v>
          </cell>
          <cell r="N312">
            <v>0</v>
          </cell>
        </row>
        <row r="313">
          <cell r="A313" t="str">
            <v>GLWN07_SEC_Eaton_CD21</v>
          </cell>
          <cell r="B313" t="str">
            <v>GLWN07;DC SYS A</v>
          </cell>
          <cell r="C313" t="str">
            <v>GLWN07</v>
          </cell>
          <cell r="D313">
            <v>78</v>
          </cell>
          <cell r="E313">
            <v>125</v>
          </cell>
          <cell r="F313">
            <v>0</v>
          </cell>
          <cell r="G313">
            <v>300</v>
          </cell>
          <cell r="H313">
            <v>300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27</v>
          </cell>
        </row>
        <row r="314">
          <cell r="A314" t="str">
            <v>GLWN07_SEC_DCDB_LM15 - DO NOT USE [CAPPED]</v>
          </cell>
          <cell r="B314" t="str">
            <v>GLWN07;DC SYS A</v>
          </cell>
          <cell r="C314" t="str">
            <v>GLWN07</v>
          </cell>
          <cell r="D314">
            <v>170</v>
          </cell>
          <cell r="E314">
            <v>170</v>
          </cell>
          <cell r="F314">
            <v>41834</v>
          </cell>
          <cell r="G314">
            <v>300</v>
          </cell>
          <cell r="H314">
            <v>300</v>
          </cell>
          <cell r="I314">
            <v>4</v>
          </cell>
          <cell r="J314">
            <v>2</v>
          </cell>
          <cell r="K314">
            <v>0</v>
          </cell>
          <cell r="L314">
            <v>1</v>
          </cell>
          <cell r="M314">
            <v>0</v>
          </cell>
          <cell r="N314">
            <v>0</v>
          </cell>
        </row>
        <row r="315">
          <cell r="A315" t="str">
            <v>GLWN07_SEC_DD770_JK01- DO NOT USE</v>
          </cell>
          <cell r="B315" t="str">
            <v>GLWN07;DC SYS A</v>
          </cell>
          <cell r="C315" t="str">
            <v>GLWN07</v>
          </cell>
          <cell r="D315">
            <v>190</v>
          </cell>
          <cell r="E315">
            <v>190</v>
          </cell>
          <cell r="F315">
            <v>42789</v>
          </cell>
          <cell r="G315">
            <v>300</v>
          </cell>
          <cell r="H315">
            <v>300</v>
          </cell>
          <cell r="I315">
            <v>1</v>
          </cell>
          <cell r="J315">
            <v>1</v>
          </cell>
          <cell r="K315">
            <v>3</v>
          </cell>
          <cell r="L315">
            <v>0</v>
          </cell>
          <cell r="M315">
            <v>3</v>
          </cell>
          <cell r="N315">
            <v>0</v>
          </cell>
        </row>
        <row r="316">
          <cell r="A316" t="str">
            <v>GLWTO1_EOS_EF00</v>
          </cell>
          <cell r="B316" t="str">
            <v>GLWTO1;DC SYS01</v>
          </cell>
          <cell r="C316" t="str">
            <v>GLWTO1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</row>
        <row r="317">
          <cell r="A317" t="str">
            <v>GLWTO1_EATON_IJ00</v>
          </cell>
          <cell r="B317" t="str">
            <v>GLWTO1;DC SYS01</v>
          </cell>
          <cell r="C317" t="str">
            <v>GLWTO1</v>
          </cell>
          <cell r="D317">
            <v>0</v>
          </cell>
          <cell r="E317">
            <v>0</v>
          </cell>
          <cell r="F317">
            <v>44392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1</v>
          </cell>
          <cell r="M317">
            <v>0</v>
          </cell>
          <cell r="N317">
            <v>31</v>
          </cell>
        </row>
        <row r="318">
          <cell r="A318" t="str">
            <v>GLWTW1_DCDB_WALL_1 - IGNORE</v>
          </cell>
          <cell r="B318" t="str">
            <v>GLWTW1;DC SYS01</v>
          </cell>
          <cell r="C318" t="str">
            <v>GLWTW1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</row>
        <row r="319">
          <cell r="A319" t="str">
            <v>GLWTW1_SEC_EATON DCDB_ EF07B</v>
          </cell>
          <cell r="B319" t="str">
            <v>GLWTW1;DC SYS01</v>
          </cell>
          <cell r="C319" t="str">
            <v>GLWTW1</v>
          </cell>
          <cell r="D319">
            <v>200</v>
          </cell>
          <cell r="E319">
            <v>190</v>
          </cell>
          <cell r="F319">
            <v>45008</v>
          </cell>
          <cell r="G319">
            <v>300</v>
          </cell>
          <cell r="H319">
            <v>300</v>
          </cell>
          <cell r="I319">
            <v>1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17</v>
          </cell>
        </row>
        <row r="320">
          <cell r="A320" t="str">
            <v>INVN41_SEC_EATON_CD01</v>
          </cell>
          <cell r="B320" t="str">
            <v>INVN41;DC SYS01</v>
          </cell>
          <cell r="C320" t="str">
            <v>INVN41</v>
          </cell>
          <cell r="D320">
            <v>50</v>
          </cell>
          <cell r="E320">
            <v>52</v>
          </cell>
          <cell r="F320">
            <v>45133</v>
          </cell>
          <cell r="G320">
            <v>300</v>
          </cell>
          <cell r="H320">
            <v>300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</row>
        <row r="321">
          <cell r="A321" t="str">
            <v>LIVN01_SEC_CBDB_AN01</v>
          </cell>
          <cell r="B321" t="str">
            <v>LIVN01;DC SYS01</v>
          </cell>
          <cell r="C321" t="str">
            <v>LIVN01</v>
          </cell>
          <cell r="D321">
            <v>110</v>
          </cell>
          <cell r="E321">
            <v>100</v>
          </cell>
          <cell r="F321">
            <v>44838</v>
          </cell>
          <cell r="G321">
            <v>300</v>
          </cell>
          <cell r="H321">
            <v>300</v>
          </cell>
          <cell r="I321">
            <v>0</v>
          </cell>
          <cell r="J321">
            <v>0</v>
          </cell>
          <cell r="K321">
            <v>0</v>
          </cell>
          <cell r="L321">
            <v>2</v>
          </cell>
          <cell r="M321">
            <v>0</v>
          </cell>
          <cell r="N321">
            <v>0</v>
          </cell>
        </row>
        <row r="322">
          <cell r="A322" t="str">
            <v>LIVN01_SEC_DD770_AT05_DCDB4</v>
          </cell>
          <cell r="B322" t="str">
            <v>LIVN01;DC SYS01</v>
          </cell>
          <cell r="C322" t="str">
            <v>LIVN01</v>
          </cell>
          <cell r="D322">
            <v>30</v>
          </cell>
          <cell r="E322">
            <v>30</v>
          </cell>
          <cell r="F322">
            <v>0</v>
          </cell>
          <cell r="G322">
            <v>300</v>
          </cell>
          <cell r="H322">
            <v>300</v>
          </cell>
          <cell r="I322">
            <v>6</v>
          </cell>
          <cell r="J322">
            <v>0</v>
          </cell>
          <cell r="K322">
            <v>0</v>
          </cell>
          <cell r="L322">
            <v>21</v>
          </cell>
          <cell r="M322">
            <v>10</v>
          </cell>
          <cell r="N322">
            <v>0</v>
          </cell>
        </row>
        <row r="323">
          <cell r="A323" t="str">
            <v>PTHTL1_SYS_EATON_DB01</v>
          </cell>
          <cell r="B323" t="str">
            <v>PTHTL1;DC SYS01</v>
          </cell>
          <cell r="C323" t="str">
            <v>PTHTL1</v>
          </cell>
          <cell r="D323">
            <v>37</v>
          </cell>
          <cell r="E323">
            <v>37</v>
          </cell>
          <cell r="F323">
            <v>41834</v>
          </cell>
          <cell r="G323">
            <v>300</v>
          </cell>
          <cell r="H323">
            <v>300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</row>
        <row r="324">
          <cell r="A324" t="str">
            <v>STGCD1_SYS_DCDB</v>
          </cell>
          <cell r="B324" t="str">
            <v>STGCD1;DC SYS01</v>
          </cell>
          <cell r="C324" t="str">
            <v>STGCD1</v>
          </cell>
          <cell r="D324">
            <v>0</v>
          </cell>
          <cell r="E324">
            <v>0</v>
          </cell>
          <cell r="F324">
            <v>0</v>
          </cell>
          <cell r="G324">
            <v>300</v>
          </cell>
          <cell r="H324">
            <v>300</v>
          </cell>
          <cell r="I324">
            <v>0</v>
          </cell>
          <cell r="J324">
            <v>1</v>
          </cell>
          <cell r="K324">
            <v>2</v>
          </cell>
          <cell r="L324">
            <v>0</v>
          </cell>
          <cell r="M324">
            <v>0</v>
          </cell>
          <cell r="N324">
            <v>0</v>
          </cell>
        </row>
        <row r="325">
          <cell r="A325" t="str">
            <v>ASH_SEC_WALL_DCDB_01</v>
          </cell>
          <cell r="B325" t="str">
            <v>ASH;DC SYS01</v>
          </cell>
          <cell r="C325" t="str">
            <v>ASH</v>
          </cell>
          <cell r="D325">
            <v>0</v>
          </cell>
          <cell r="E325">
            <v>0</v>
          </cell>
          <cell r="F325">
            <v>0</v>
          </cell>
          <cell r="G325">
            <v>300</v>
          </cell>
          <cell r="H325">
            <v>300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</row>
        <row r="326">
          <cell r="A326" t="str">
            <v>ASH_SEC_WALL_DCDB_02</v>
          </cell>
          <cell r="B326" t="str">
            <v>ASH;DC SYS01</v>
          </cell>
          <cell r="C326" t="str">
            <v>ASH</v>
          </cell>
          <cell r="D326">
            <v>0</v>
          </cell>
          <cell r="E326">
            <v>0</v>
          </cell>
          <cell r="F326">
            <v>0</v>
          </cell>
          <cell r="G326">
            <v>160</v>
          </cell>
          <cell r="H326">
            <v>300</v>
          </cell>
          <cell r="I326">
            <v>0</v>
          </cell>
          <cell r="J326">
            <v>1</v>
          </cell>
          <cell r="K326">
            <v>1</v>
          </cell>
          <cell r="L326">
            <v>0</v>
          </cell>
          <cell r="M326">
            <v>0</v>
          </cell>
          <cell r="N326">
            <v>1</v>
          </cell>
        </row>
        <row r="327">
          <cell r="A327" t="str">
            <v>CBY_SEC_DD770_JK05</v>
          </cell>
          <cell r="B327" t="str">
            <v>CBY;DC SYS01</v>
          </cell>
          <cell r="C327" t="str">
            <v>CBY</v>
          </cell>
          <cell r="D327">
            <v>60</v>
          </cell>
          <cell r="E327">
            <v>70</v>
          </cell>
          <cell r="F327">
            <v>45097</v>
          </cell>
          <cell r="G327">
            <v>300</v>
          </cell>
          <cell r="H327">
            <v>300</v>
          </cell>
          <cell r="I327">
            <v>4</v>
          </cell>
          <cell r="J327">
            <v>6</v>
          </cell>
          <cell r="K327">
            <v>0</v>
          </cell>
          <cell r="L327">
            <v>13</v>
          </cell>
          <cell r="M327">
            <v>11</v>
          </cell>
          <cell r="N327">
            <v>1</v>
          </cell>
        </row>
        <row r="328">
          <cell r="A328" t="str">
            <v>CBY_SEC_WALL_CBDB</v>
          </cell>
          <cell r="B328" t="str">
            <v>CBY;DC SYS01</v>
          </cell>
          <cell r="C328" t="str">
            <v>CBY</v>
          </cell>
          <cell r="D328">
            <v>15</v>
          </cell>
          <cell r="E328">
            <v>0</v>
          </cell>
          <cell r="F328">
            <v>45097</v>
          </cell>
          <cell r="G328">
            <v>300</v>
          </cell>
          <cell r="H328">
            <v>300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</row>
        <row r="329">
          <cell r="A329" t="str">
            <v>FKE_SEC_DD770_AB0.</v>
          </cell>
          <cell r="B329" t="str">
            <v>FKE;DC SYS01</v>
          </cell>
          <cell r="C329" t="str">
            <v>FKE</v>
          </cell>
          <cell r="D329">
            <v>20</v>
          </cell>
          <cell r="E329">
            <v>20</v>
          </cell>
          <cell r="F329">
            <v>45097</v>
          </cell>
          <cell r="G329">
            <v>300</v>
          </cell>
          <cell r="H329">
            <v>300</v>
          </cell>
          <cell r="I329">
            <v>6</v>
          </cell>
          <cell r="J329">
            <v>6</v>
          </cell>
          <cell r="K329">
            <v>0</v>
          </cell>
          <cell r="L329">
            <v>19</v>
          </cell>
          <cell r="M329">
            <v>11</v>
          </cell>
          <cell r="N329">
            <v>0</v>
          </cell>
        </row>
        <row r="330">
          <cell r="A330" t="str">
            <v>HLWN02_SEC_DD770_EF01_01</v>
          </cell>
          <cell r="B330" t="str">
            <v>HLWN02;DC SYS01</v>
          </cell>
          <cell r="C330" t="str">
            <v>HLWN02</v>
          </cell>
          <cell r="D330">
            <v>80</v>
          </cell>
          <cell r="E330">
            <v>70</v>
          </cell>
          <cell r="F330">
            <v>44880</v>
          </cell>
          <cell r="G330">
            <v>300</v>
          </cell>
          <cell r="H330">
            <v>300</v>
          </cell>
          <cell r="I330">
            <v>5</v>
          </cell>
          <cell r="J330">
            <v>6</v>
          </cell>
          <cell r="K330">
            <v>4</v>
          </cell>
          <cell r="L330">
            <v>8</v>
          </cell>
          <cell r="M330">
            <v>9</v>
          </cell>
          <cell r="N330">
            <v>0</v>
          </cell>
        </row>
        <row r="331">
          <cell r="A331" t="str">
            <v>HLWN02_SEC_DD770_JK01_02</v>
          </cell>
          <cell r="B331" t="str">
            <v>HLWN02;DC SYS01</v>
          </cell>
          <cell r="C331" t="str">
            <v>HLWN02</v>
          </cell>
          <cell r="D331">
            <v>32</v>
          </cell>
          <cell r="E331">
            <v>38</v>
          </cell>
          <cell r="F331">
            <v>44880</v>
          </cell>
          <cell r="G331">
            <v>300</v>
          </cell>
          <cell r="H331">
            <v>300</v>
          </cell>
          <cell r="I331">
            <v>6</v>
          </cell>
          <cell r="J331">
            <v>6</v>
          </cell>
          <cell r="K331">
            <v>0</v>
          </cell>
          <cell r="L331">
            <v>19</v>
          </cell>
          <cell r="M331">
            <v>11</v>
          </cell>
          <cell r="N331">
            <v>0</v>
          </cell>
        </row>
        <row r="332">
          <cell r="A332" t="str">
            <v>HHD_SEC_DD770_F0</v>
          </cell>
          <cell r="B332" t="str">
            <v>HHD;DC SYS01</v>
          </cell>
          <cell r="C332" t="str">
            <v>HHD</v>
          </cell>
          <cell r="D332">
            <v>135</v>
          </cell>
          <cell r="E332">
            <v>140</v>
          </cell>
          <cell r="F332">
            <v>45090</v>
          </cell>
          <cell r="G332">
            <v>300</v>
          </cell>
          <cell r="H332">
            <v>300</v>
          </cell>
          <cell r="I332">
            <v>5</v>
          </cell>
          <cell r="J332">
            <v>1</v>
          </cell>
          <cell r="K332">
            <v>0</v>
          </cell>
          <cell r="L332">
            <v>10</v>
          </cell>
          <cell r="M332">
            <v>2</v>
          </cell>
          <cell r="N332">
            <v>0</v>
          </cell>
        </row>
        <row r="333">
          <cell r="A333" t="str">
            <v>IPWTN1_DCDB _RQ12</v>
          </cell>
          <cell r="B333" t="str">
            <v>IPWTN1;DC SYS01</v>
          </cell>
          <cell r="C333" t="str">
            <v>IPWTN1</v>
          </cell>
          <cell r="D333">
            <v>60</v>
          </cell>
          <cell r="E333">
            <v>60</v>
          </cell>
          <cell r="F333">
            <v>45007</v>
          </cell>
          <cell r="G333">
            <v>300</v>
          </cell>
          <cell r="H333">
            <v>300</v>
          </cell>
          <cell r="I333">
            <v>3</v>
          </cell>
          <cell r="J333">
            <v>0</v>
          </cell>
          <cell r="K333">
            <v>3</v>
          </cell>
          <cell r="L333">
            <v>0</v>
          </cell>
          <cell r="M333">
            <v>0</v>
          </cell>
          <cell r="N333">
            <v>33</v>
          </cell>
        </row>
        <row r="334">
          <cell r="A334" t="str">
            <v>IPWTN1_SEC_DCDB_01</v>
          </cell>
          <cell r="B334" t="str">
            <v>IPWTN1;DC SYS01</v>
          </cell>
          <cell r="C334" t="str">
            <v>IPWTN1</v>
          </cell>
          <cell r="D334" t="str">
            <v>N/A</v>
          </cell>
          <cell r="E334" t="str">
            <v>N/A</v>
          </cell>
          <cell r="F334">
            <v>45007</v>
          </cell>
          <cell r="G334">
            <v>300</v>
          </cell>
          <cell r="H334">
            <v>300</v>
          </cell>
          <cell r="I334">
            <v>0</v>
          </cell>
          <cell r="J334">
            <v>3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</row>
        <row r="335">
          <cell r="A335" t="str">
            <v>IPWTN1_SEC_DCDB_04</v>
          </cell>
          <cell r="B335" t="str">
            <v>IPWTN1;DC SYS01</v>
          </cell>
          <cell r="C335" t="str">
            <v>IPWTN1</v>
          </cell>
          <cell r="D335" t="str">
            <v>N/A</v>
          </cell>
          <cell r="E335" t="str">
            <v>N/A</v>
          </cell>
          <cell r="F335">
            <v>45007</v>
          </cell>
          <cell r="G335">
            <v>200</v>
          </cell>
          <cell r="H335">
            <v>200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</row>
        <row r="336">
          <cell r="A336" t="str">
            <v>IPWTN1_SYS_DCDB_WALL</v>
          </cell>
          <cell r="B336" t="str">
            <v>IPWTN1;DC SYS01</v>
          </cell>
          <cell r="C336" t="str">
            <v>IPWTN1</v>
          </cell>
          <cell r="D336" t="str">
            <v>N/A</v>
          </cell>
          <cell r="E336">
            <v>0</v>
          </cell>
          <cell r="F336">
            <v>45007</v>
          </cell>
          <cell r="G336">
            <v>300</v>
          </cell>
          <cell r="H336">
            <v>0</v>
          </cell>
          <cell r="I336">
            <v>0</v>
          </cell>
          <cell r="J336">
            <v>5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</row>
        <row r="337">
          <cell r="A337" t="str">
            <v>LTNDN1_SEC_DD770_BB_CC_05</v>
          </cell>
          <cell r="B337" t="str">
            <v>LTNDN1;DC SYS01</v>
          </cell>
          <cell r="C337" t="str">
            <v>LTNDN1</v>
          </cell>
          <cell r="D337">
            <v>120</v>
          </cell>
          <cell r="E337">
            <v>170</v>
          </cell>
          <cell r="F337">
            <v>44264</v>
          </cell>
          <cell r="G337">
            <v>300</v>
          </cell>
          <cell r="H337">
            <v>300</v>
          </cell>
          <cell r="I337">
            <v>0</v>
          </cell>
          <cell r="J337">
            <v>6</v>
          </cell>
          <cell r="K337">
            <v>0</v>
          </cell>
          <cell r="L337">
            <v>7</v>
          </cell>
          <cell r="M337">
            <v>9</v>
          </cell>
          <cell r="N337">
            <v>0</v>
          </cell>
        </row>
        <row r="338">
          <cell r="A338" t="str">
            <v>MDE_SEC_DUVINE DCDB</v>
          </cell>
          <cell r="B338" t="str">
            <v>MDE;DC SYS01</v>
          </cell>
          <cell r="C338" t="str">
            <v>MDE</v>
          </cell>
          <cell r="D338" t="str">
            <v>N/A</v>
          </cell>
          <cell r="E338" t="str">
            <v>N/A</v>
          </cell>
          <cell r="F338">
            <v>45006</v>
          </cell>
          <cell r="G338">
            <v>300</v>
          </cell>
          <cell r="H338">
            <v>300</v>
          </cell>
          <cell r="I338">
            <v>0</v>
          </cell>
          <cell r="J338">
            <v>10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</row>
        <row r="339">
          <cell r="A339" t="str">
            <v>MDE_SEC_EATON DCDB</v>
          </cell>
          <cell r="B339" t="str">
            <v>MDE;DC SYS01</v>
          </cell>
          <cell r="C339" t="str">
            <v>MDE</v>
          </cell>
          <cell r="D339" t="str">
            <v>46A</v>
          </cell>
          <cell r="E339" t="str">
            <v>46A</v>
          </cell>
          <cell r="F339">
            <v>45006</v>
          </cell>
          <cell r="G339">
            <v>300</v>
          </cell>
          <cell r="H339">
            <v>300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48</v>
          </cell>
        </row>
        <row r="340">
          <cell r="A340" t="str">
            <v>RCR_SEC_CBDB_GH08</v>
          </cell>
          <cell r="B340" t="str">
            <v>RCR;DC SYS01</v>
          </cell>
          <cell r="C340" t="str">
            <v>RCR</v>
          </cell>
          <cell r="D340">
            <v>90</v>
          </cell>
          <cell r="E340">
            <v>95</v>
          </cell>
          <cell r="F340">
            <v>45006</v>
          </cell>
          <cell r="G340">
            <v>300</v>
          </cell>
          <cell r="H340">
            <v>300</v>
          </cell>
          <cell r="I340">
            <v>3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31</v>
          </cell>
        </row>
        <row r="341">
          <cell r="A341" t="str">
            <v>RCR_SEC_WALL_CBDB</v>
          </cell>
          <cell r="B341" t="str">
            <v>RCR;DC SYS01</v>
          </cell>
          <cell r="C341" t="str">
            <v>RCR</v>
          </cell>
          <cell r="D341">
            <v>65</v>
          </cell>
          <cell r="E341" t="str">
            <v>N/A</v>
          </cell>
          <cell r="F341">
            <v>45006</v>
          </cell>
          <cell r="G341">
            <v>300</v>
          </cell>
          <cell r="H341">
            <v>300</v>
          </cell>
          <cell r="I341">
            <v>4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</row>
        <row r="342">
          <cell r="A342" t="str">
            <v>SOSTN1_SEC_DD770_WALL</v>
          </cell>
          <cell r="B342" t="str">
            <v>SOSTN1;DC SYS01</v>
          </cell>
          <cell r="C342" t="str">
            <v>SOSTN1</v>
          </cell>
          <cell r="D342">
            <v>55</v>
          </cell>
          <cell r="E342">
            <v>45</v>
          </cell>
          <cell r="F342">
            <v>45055</v>
          </cell>
          <cell r="G342">
            <v>300</v>
          </cell>
          <cell r="H342">
            <v>300</v>
          </cell>
          <cell r="I342">
            <v>5</v>
          </cell>
          <cell r="J342">
            <v>0</v>
          </cell>
          <cell r="K342">
            <v>0</v>
          </cell>
          <cell r="L342">
            <v>15</v>
          </cell>
          <cell r="M342">
            <v>11</v>
          </cell>
          <cell r="N342">
            <v>0</v>
          </cell>
        </row>
        <row r="343">
          <cell r="A343" t="str">
            <v>AZTCD1 POWER SYSTEM 2 DIST</v>
          </cell>
          <cell r="B343" t="str">
            <v>AZTCD1&amp;2;DC SYS01</v>
          </cell>
          <cell r="C343" t="str">
            <v>AZTCD1</v>
          </cell>
          <cell r="D343">
            <v>87.8</v>
          </cell>
          <cell r="E343">
            <v>0</v>
          </cell>
          <cell r="F343">
            <v>40554</v>
          </cell>
          <cell r="G343">
            <v>300</v>
          </cell>
          <cell r="H343">
            <v>300</v>
          </cell>
          <cell r="I343">
            <v>0</v>
          </cell>
          <cell r="J343">
            <v>0</v>
          </cell>
          <cell r="K343">
            <v>7</v>
          </cell>
          <cell r="L343">
            <v>4</v>
          </cell>
          <cell r="M343">
            <v>11</v>
          </cell>
          <cell r="N343">
            <v>12</v>
          </cell>
        </row>
        <row r="344">
          <cell r="A344" t="str">
            <v>AZTCD1_SEC_EATON DCDB_01_FG07</v>
          </cell>
          <cell r="B344" t="str">
            <v>AZTCD1&amp;2;DC SYS01</v>
          </cell>
          <cell r="C344" t="str">
            <v>AZTCD1</v>
          </cell>
          <cell r="D344">
            <v>200</v>
          </cell>
          <cell r="E344">
            <v>200</v>
          </cell>
          <cell r="F344">
            <v>44041</v>
          </cell>
          <cell r="G344">
            <v>300</v>
          </cell>
          <cell r="H344">
            <v>300</v>
          </cell>
          <cell r="I344">
            <v>0</v>
          </cell>
          <cell r="J344">
            <v>0</v>
          </cell>
          <cell r="K344">
            <v>4</v>
          </cell>
          <cell r="L344">
            <v>3</v>
          </cell>
          <cell r="M344">
            <v>0</v>
          </cell>
          <cell r="N344">
            <v>28</v>
          </cell>
        </row>
        <row r="345">
          <cell r="A345" t="str">
            <v>AZTCD2_SEC_DD770_TU11</v>
          </cell>
          <cell r="B345" t="str">
            <v>AZTCD1&amp;2;DC SYS01</v>
          </cell>
          <cell r="C345" t="str">
            <v>AZTCD2</v>
          </cell>
          <cell r="D345">
            <v>89</v>
          </cell>
          <cell r="E345">
            <v>78</v>
          </cell>
          <cell r="F345">
            <v>44977</v>
          </cell>
          <cell r="G345">
            <v>300</v>
          </cell>
          <cell r="H345">
            <v>300</v>
          </cell>
          <cell r="I345">
            <v>4</v>
          </cell>
          <cell r="J345">
            <v>1</v>
          </cell>
          <cell r="K345">
            <v>1</v>
          </cell>
          <cell r="L345">
            <v>12</v>
          </cell>
          <cell r="M345">
            <v>11</v>
          </cell>
          <cell r="N345">
            <v>0</v>
          </cell>
        </row>
        <row r="346">
          <cell r="A346" t="str">
            <v>AZTCD2_SEC_DD770_Q1</v>
          </cell>
          <cell r="B346" t="str">
            <v>AZTCD1&amp;2;DC SYS01</v>
          </cell>
          <cell r="C346" t="str">
            <v>AZTCD2</v>
          </cell>
          <cell r="D346">
            <v>126</v>
          </cell>
          <cell r="E346">
            <v>122</v>
          </cell>
          <cell r="F346">
            <v>44977</v>
          </cell>
          <cell r="G346">
            <v>300</v>
          </cell>
          <cell r="H346">
            <v>300</v>
          </cell>
          <cell r="I346">
            <v>4</v>
          </cell>
          <cell r="J346">
            <v>5</v>
          </cell>
          <cell r="K346">
            <v>0</v>
          </cell>
          <cell r="L346">
            <v>7</v>
          </cell>
          <cell r="M346">
            <v>10</v>
          </cell>
          <cell r="N346">
            <v>0</v>
          </cell>
        </row>
        <row r="347">
          <cell r="A347" t="str">
            <v>BTLCD1_SYS_H &amp; S Control cubical - ignore line</v>
          </cell>
          <cell r="B347" t="str">
            <v>BTLCD1;DC SYS01</v>
          </cell>
          <cell r="C347" t="str">
            <v>BTLCD1</v>
          </cell>
          <cell r="D347">
            <v>0</v>
          </cell>
          <cell r="E347">
            <v>0</v>
          </cell>
          <cell r="F347">
            <v>0</v>
          </cell>
          <cell r="G347">
            <v>300</v>
          </cell>
          <cell r="H347">
            <v>300</v>
          </cell>
          <cell r="I347">
            <v>0</v>
          </cell>
          <cell r="J347">
            <v>4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</row>
        <row r="348">
          <cell r="A348" t="str">
            <v>BTLCD1 EOS Z</v>
          </cell>
          <cell r="B348" t="str">
            <v>BTLCD1;DC SYS01</v>
          </cell>
          <cell r="C348" t="str">
            <v>BTLCD1</v>
          </cell>
          <cell r="D348">
            <v>0</v>
          </cell>
          <cell r="E348">
            <v>0</v>
          </cell>
          <cell r="F348">
            <v>44977</v>
          </cell>
          <cell r="G348">
            <v>80</v>
          </cell>
          <cell r="H348">
            <v>80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</row>
        <row r="349">
          <cell r="A349" t="str">
            <v>BTLCD1_SEC_DCDB 2_Trident room - Ignore line</v>
          </cell>
          <cell r="B349" t="str">
            <v>BTLCD1;DC SYS01</v>
          </cell>
          <cell r="C349" t="str">
            <v>BTLCD1</v>
          </cell>
          <cell r="D349">
            <v>0</v>
          </cell>
          <cell r="E349">
            <v>0</v>
          </cell>
          <cell r="F349">
            <v>0</v>
          </cell>
          <cell r="G349">
            <v>300</v>
          </cell>
          <cell r="H349">
            <v>300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</row>
        <row r="350">
          <cell r="A350" t="str">
            <v>BTLCD1_SEC_DCDB_B</v>
          </cell>
          <cell r="B350" t="str">
            <v>BTLCD1;DC SYS01</v>
          </cell>
          <cell r="C350" t="str">
            <v>BTLCD1</v>
          </cell>
          <cell r="D350">
            <v>110</v>
          </cell>
          <cell r="E350">
            <v>100</v>
          </cell>
          <cell r="F350">
            <v>44978</v>
          </cell>
          <cell r="G350">
            <v>300</v>
          </cell>
          <cell r="H350">
            <v>300</v>
          </cell>
          <cell r="I350">
            <v>0</v>
          </cell>
          <cell r="J350">
            <v>1</v>
          </cell>
          <cell r="K350">
            <v>0</v>
          </cell>
          <cell r="L350">
            <v>0</v>
          </cell>
          <cell r="M350">
            <v>1</v>
          </cell>
          <cell r="N350">
            <v>0</v>
          </cell>
        </row>
        <row r="351">
          <cell r="A351" t="str">
            <v>BTLCD1_SEC_DD770_BB1</v>
          </cell>
          <cell r="B351" t="str">
            <v>BTLCD1;DC SYS01</v>
          </cell>
          <cell r="C351" t="str">
            <v>BTLCD1</v>
          </cell>
          <cell r="D351">
            <v>20</v>
          </cell>
          <cell r="E351">
            <v>20</v>
          </cell>
          <cell r="F351">
            <v>44978</v>
          </cell>
          <cell r="G351">
            <v>300</v>
          </cell>
          <cell r="H351">
            <v>300</v>
          </cell>
          <cell r="I351">
            <v>5</v>
          </cell>
          <cell r="J351">
            <v>4</v>
          </cell>
          <cell r="K351">
            <v>0</v>
          </cell>
          <cell r="L351">
            <v>23</v>
          </cell>
          <cell r="M351">
            <v>5</v>
          </cell>
          <cell r="N351">
            <v>0</v>
          </cell>
        </row>
        <row r="352">
          <cell r="A352" t="str">
            <v>BTLCD1_SYS _N2K DCDB</v>
          </cell>
          <cell r="B352" t="str">
            <v>BTLCD1;DC SYS01</v>
          </cell>
          <cell r="C352" t="str">
            <v>BTLCD1</v>
          </cell>
          <cell r="D352" t="str">
            <v>NA</v>
          </cell>
          <cell r="E352" t="str">
            <v>N/A</v>
          </cell>
          <cell r="F352">
            <v>44978</v>
          </cell>
          <cell r="G352">
            <v>100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5</v>
          </cell>
        </row>
        <row r="353">
          <cell r="A353" t="str">
            <v>BTLCD1_SYS 2_H &amp; S_DCDB 2B &amp; 2C - Ignore line</v>
          </cell>
          <cell r="B353" t="str">
            <v>BTLCD1;DC SYS01</v>
          </cell>
          <cell r="C353" t="str">
            <v>BTLCD1</v>
          </cell>
          <cell r="D353">
            <v>0</v>
          </cell>
          <cell r="E353">
            <v>0</v>
          </cell>
          <cell r="F353">
            <v>0</v>
          </cell>
          <cell r="G353">
            <v>300</v>
          </cell>
          <cell r="H353">
            <v>300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</row>
        <row r="354">
          <cell r="A354" t="str">
            <v>BTLCD1_SYS 3_DCDB_A</v>
          </cell>
          <cell r="B354" t="str">
            <v>BTLCD1;DC SYS01</v>
          </cell>
          <cell r="C354" t="str">
            <v>BTLCD1</v>
          </cell>
          <cell r="D354">
            <v>150</v>
          </cell>
          <cell r="E354">
            <v>160</v>
          </cell>
          <cell r="F354">
            <v>44978</v>
          </cell>
          <cell r="G354">
            <v>300</v>
          </cell>
          <cell r="H354">
            <v>300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</row>
        <row r="355">
          <cell r="A355" t="str">
            <v>BTLN08_SEC_CBDB_CT1</v>
          </cell>
          <cell r="B355" t="str">
            <v>BTLN08;DC SYS01</v>
          </cell>
          <cell r="C355" t="str">
            <v>BTLN08</v>
          </cell>
          <cell r="D355">
            <v>224</v>
          </cell>
          <cell r="E355">
            <v>223</v>
          </cell>
          <cell r="F355">
            <v>44977</v>
          </cell>
          <cell r="G355">
            <v>300</v>
          </cell>
          <cell r="H355">
            <v>300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3</v>
          </cell>
          <cell r="N355">
            <v>0</v>
          </cell>
        </row>
        <row r="356">
          <cell r="A356" t="str">
            <v>BTLN08_SEC_DD770_CA1</v>
          </cell>
          <cell r="B356" t="str">
            <v>BTLN08;DC SYS01</v>
          </cell>
          <cell r="C356" t="str">
            <v>BTLN08</v>
          </cell>
          <cell r="D356">
            <v>150</v>
          </cell>
          <cell r="E356">
            <v>160</v>
          </cell>
          <cell r="F356">
            <v>44977</v>
          </cell>
          <cell r="G356">
            <v>300</v>
          </cell>
          <cell r="H356">
            <v>300</v>
          </cell>
          <cell r="I356">
            <v>5</v>
          </cell>
          <cell r="J356">
            <v>2</v>
          </cell>
          <cell r="K356">
            <v>0</v>
          </cell>
          <cell r="L356">
            <v>4</v>
          </cell>
          <cell r="M356">
            <v>10</v>
          </cell>
          <cell r="N356">
            <v>0</v>
          </cell>
        </row>
        <row r="357">
          <cell r="A357" t="str">
            <v>BTLN08_SEC_DD770_CJ02</v>
          </cell>
          <cell r="B357" t="str">
            <v>BTLN08;DC SYS01</v>
          </cell>
          <cell r="C357" t="str">
            <v>BTLN08</v>
          </cell>
          <cell r="D357">
            <v>160</v>
          </cell>
          <cell r="E357">
            <v>160</v>
          </cell>
          <cell r="F357">
            <v>44977</v>
          </cell>
          <cell r="G357">
            <v>300</v>
          </cell>
          <cell r="H357">
            <v>300</v>
          </cell>
          <cell r="I357">
            <v>9</v>
          </cell>
          <cell r="J357">
            <v>0</v>
          </cell>
          <cell r="K357">
            <v>5</v>
          </cell>
          <cell r="L357">
            <v>0</v>
          </cell>
          <cell r="M357">
            <v>3</v>
          </cell>
          <cell r="N357">
            <v>1</v>
          </cell>
        </row>
        <row r="358">
          <cell r="A358" t="str">
            <v>BTLCD2_ PRI_DD604_ WALL</v>
          </cell>
          <cell r="B358" t="str">
            <v>BTLCD2;DC SYS01</v>
          </cell>
          <cell r="C358" t="str">
            <v>BTLCD2</v>
          </cell>
          <cell r="D358">
            <v>210</v>
          </cell>
          <cell r="E358">
            <v>0</v>
          </cell>
          <cell r="F358">
            <v>40634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15</v>
          </cell>
          <cell r="L358">
            <v>2</v>
          </cell>
          <cell r="M358">
            <v>0</v>
          </cell>
          <cell r="N358">
            <v>0</v>
          </cell>
        </row>
        <row r="359">
          <cell r="A359" t="str">
            <v>BTLN09_PDU1A_B</v>
          </cell>
          <cell r="B359" t="str">
            <v xml:space="preserve">BTLN09;DC SYS01 </v>
          </cell>
          <cell r="C359" t="str">
            <v>BTLN09</v>
          </cell>
          <cell r="D359">
            <v>259.94</v>
          </cell>
          <cell r="E359">
            <v>267.92999999999995</v>
          </cell>
          <cell r="F359">
            <v>45510</v>
          </cell>
          <cell r="G359">
            <v>600</v>
          </cell>
          <cell r="H359">
            <v>600</v>
          </cell>
        </row>
        <row r="360">
          <cell r="A360" t="str">
            <v>BDEN02_SEC_DD770_CD01</v>
          </cell>
          <cell r="B360" t="str">
            <v>BDEN02;DC SYS01</v>
          </cell>
          <cell r="C360" t="str">
            <v>BDEN02</v>
          </cell>
          <cell r="D360">
            <v>45</v>
          </cell>
          <cell r="E360">
            <v>55</v>
          </cell>
          <cell r="F360">
            <v>44404</v>
          </cell>
          <cell r="G360">
            <v>300</v>
          </cell>
          <cell r="H360">
            <v>300</v>
          </cell>
          <cell r="I360">
            <v>6</v>
          </cell>
          <cell r="J360">
            <v>1</v>
          </cell>
          <cell r="K360">
            <v>0</v>
          </cell>
          <cell r="L360">
            <v>9</v>
          </cell>
          <cell r="M360">
            <v>0</v>
          </cell>
          <cell r="N360">
            <v>0</v>
          </cell>
        </row>
        <row r="361">
          <cell r="A361" t="str">
            <v>BDEN02_SEC_DD770_QR01</v>
          </cell>
          <cell r="B361" t="str">
            <v>BDEN02;DC SYS01</v>
          </cell>
          <cell r="C361" t="str">
            <v>BDEN02</v>
          </cell>
          <cell r="D361">
            <v>10</v>
          </cell>
          <cell r="E361">
            <v>10</v>
          </cell>
          <cell r="F361">
            <v>44404</v>
          </cell>
          <cell r="G361">
            <v>300</v>
          </cell>
          <cell r="H361">
            <v>300</v>
          </cell>
          <cell r="I361">
            <v>6</v>
          </cell>
          <cell r="J361">
            <v>6</v>
          </cell>
          <cell r="K361">
            <v>0</v>
          </cell>
          <cell r="L361">
            <v>23</v>
          </cell>
          <cell r="M361">
            <v>9</v>
          </cell>
          <cell r="N361">
            <v>0</v>
          </cell>
        </row>
        <row r="362">
          <cell r="A362" t="str">
            <v>BDEN06 AB01 DD770</v>
          </cell>
          <cell r="B362" t="str">
            <v>BDEN06;DC SYS01</v>
          </cell>
          <cell r="C362" t="str">
            <v>BDEN06</v>
          </cell>
          <cell r="D362">
            <v>170</v>
          </cell>
          <cell r="E362">
            <v>179</v>
          </cell>
          <cell r="F362">
            <v>45048</v>
          </cell>
          <cell r="G362">
            <v>300</v>
          </cell>
          <cell r="H362">
            <v>300</v>
          </cell>
          <cell r="I362">
            <v>4</v>
          </cell>
          <cell r="J362">
            <v>2</v>
          </cell>
          <cell r="K362">
            <v>0</v>
          </cell>
          <cell r="L362">
            <v>24</v>
          </cell>
          <cell r="M362">
            <v>11</v>
          </cell>
          <cell r="N362">
            <v>0</v>
          </cell>
        </row>
        <row r="363">
          <cell r="A363" t="str">
            <v>BDEN06 JK01 DD770</v>
          </cell>
          <cell r="B363" t="str">
            <v>BDEN06;DC SYS01</v>
          </cell>
          <cell r="C363" t="str">
            <v>BDEN06</v>
          </cell>
          <cell r="D363">
            <v>80</v>
          </cell>
          <cell r="E363">
            <v>90</v>
          </cell>
          <cell r="F363">
            <v>45048</v>
          </cell>
          <cell r="G363">
            <v>600</v>
          </cell>
          <cell r="H363">
            <v>600</v>
          </cell>
          <cell r="I363">
            <v>1</v>
          </cell>
          <cell r="J363">
            <v>0</v>
          </cell>
          <cell r="K363">
            <v>2</v>
          </cell>
          <cell r="L363">
            <v>17</v>
          </cell>
          <cell r="M363">
            <v>12</v>
          </cell>
          <cell r="N363">
            <v>0</v>
          </cell>
        </row>
        <row r="364">
          <cell r="A364" t="str">
            <v>BDEN06 QR01 DD770</v>
          </cell>
          <cell r="B364" t="str">
            <v>BDEN06;DC SYS01</v>
          </cell>
          <cell r="C364" t="str">
            <v>BDEN06</v>
          </cell>
          <cell r="D364">
            <v>10</v>
          </cell>
          <cell r="E364">
            <v>10</v>
          </cell>
          <cell r="F364">
            <v>45048</v>
          </cell>
          <cell r="G364">
            <v>600</v>
          </cell>
          <cell r="H364">
            <v>600</v>
          </cell>
          <cell r="I364">
            <v>6</v>
          </cell>
          <cell r="J364">
            <v>6</v>
          </cell>
          <cell r="K364">
            <v>6</v>
          </cell>
          <cell r="L364">
            <v>22</v>
          </cell>
          <cell r="M364">
            <v>4</v>
          </cell>
          <cell r="N364">
            <v>0</v>
          </cell>
        </row>
        <row r="365">
          <cell r="A365" t="str">
            <v>BDEN07_PDU1A_B</v>
          </cell>
          <cell r="C365" t="str">
            <v>BDEN07</v>
          </cell>
          <cell r="D365">
            <v>156.01</v>
          </cell>
          <cell r="E365">
            <v>156.01</v>
          </cell>
          <cell r="F365">
            <v>45510</v>
          </cell>
          <cell r="G365">
            <v>600</v>
          </cell>
          <cell r="H365">
            <v>600</v>
          </cell>
        </row>
        <row r="366">
          <cell r="A366" t="str">
            <v>CDFN02_SEC_CBDB_AB05</v>
          </cell>
          <cell r="B366" t="str">
            <v>CDFN02;DC SYS01</v>
          </cell>
          <cell r="C366" t="str">
            <v>CDFN02</v>
          </cell>
          <cell r="D366">
            <v>120</v>
          </cell>
          <cell r="E366">
            <v>140</v>
          </cell>
          <cell r="F366" t="str">
            <v>23rd JUNE 2021</v>
          </cell>
          <cell r="G366">
            <v>300</v>
          </cell>
          <cell r="H366">
            <v>300</v>
          </cell>
          <cell r="I366">
            <v>4</v>
          </cell>
          <cell r="J366">
            <v>1</v>
          </cell>
          <cell r="K366">
            <v>0</v>
          </cell>
          <cell r="L366">
            <v>5</v>
          </cell>
          <cell r="M366">
            <v>6</v>
          </cell>
          <cell r="N366">
            <v>0</v>
          </cell>
        </row>
        <row r="367">
          <cell r="A367" t="str">
            <v>CDFN02_SEC_CBDB_GH06</v>
          </cell>
          <cell r="B367" t="str">
            <v>CDFN02;DC SYS01</v>
          </cell>
          <cell r="C367" t="str">
            <v>CDFN02</v>
          </cell>
          <cell r="D367">
            <v>20</v>
          </cell>
          <cell r="E367">
            <v>20</v>
          </cell>
          <cell r="F367">
            <v>41866</v>
          </cell>
          <cell r="G367">
            <v>300</v>
          </cell>
          <cell r="H367">
            <v>300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</row>
        <row r="368">
          <cell r="A368" t="str">
            <v>CHMN21_SEC_EATON DCDB1</v>
          </cell>
          <cell r="B368" t="str">
            <v>CHMN21;DC SYS01</v>
          </cell>
          <cell r="C368" t="str">
            <v>CHMN21</v>
          </cell>
          <cell r="D368">
            <v>5</v>
          </cell>
          <cell r="E368">
            <v>5</v>
          </cell>
          <cell r="F368">
            <v>42871</v>
          </cell>
          <cell r="G368">
            <v>300</v>
          </cell>
          <cell r="H368">
            <v>300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53</v>
          </cell>
        </row>
        <row r="369">
          <cell r="A369" t="str">
            <v>CTNN01_PDU1A_B</v>
          </cell>
          <cell r="B369" t="str">
            <v>CTNN01-DCSYS01A</v>
          </cell>
          <cell r="C369" t="str">
            <v>CTNN01</v>
          </cell>
          <cell r="D369">
            <v>1.1499999999999999</v>
          </cell>
          <cell r="E369">
            <v>4.63</v>
          </cell>
          <cell r="F369">
            <v>45539</v>
          </cell>
          <cell r="G369">
            <v>360</v>
          </cell>
          <cell r="H369">
            <v>360</v>
          </cell>
        </row>
        <row r="370">
          <cell r="A370" t="str">
            <v>CTNN01_SEC_DD770_EF01</v>
          </cell>
          <cell r="B370" t="str">
            <v>CTNN01-DCSYS01A</v>
          </cell>
          <cell r="C370" t="str">
            <v>CTNN01</v>
          </cell>
          <cell r="D370">
            <v>60</v>
          </cell>
          <cell r="E370">
            <v>50</v>
          </cell>
          <cell r="F370">
            <v>44571</v>
          </cell>
          <cell r="G370">
            <v>300</v>
          </cell>
          <cell r="H370">
            <v>300</v>
          </cell>
          <cell r="I370">
            <v>6</v>
          </cell>
          <cell r="J370">
            <v>7</v>
          </cell>
          <cell r="K370">
            <v>0</v>
          </cell>
          <cell r="L370">
            <v>14</v>
          </cell>
          <cell r="M370">
            <v>3</v>
          </cell>
          <cell r="N370">
            <v>0</v>
          </cell>
        </row>
        <row r="371">
          <cell r="A371" t="str">
            <v>CTNN01_SEC_DD770_N01</v>
          </cell>
          <cell r="B371" t="str">
            <v>CTNN01-DCSYS01A</v>
          </cell>
          <cell r="C371" t="str">
            <v>CTNN01</v>
          </cell>
          <cell r="D371">
            <v>0</v>
          </cell>
          <cell r="E371">
            <v>0</v>
          </cell>
          <cell r="F371">
            <v>44397</v>
          </cell>
          <cell r="G371">
            <v>300</v>
          </cell>
          <cell r="H371">
            <v>300</v>
          </cell>
          <cell r="I371">
            <v>6</v>
          </cell>
          <cell r="J371">
            <v>6</v>
          </cell>
          <cell r="K371">
            <v>12</v>
          </cell>
          <cell r="L371">
            <v>22</v>
          </cell>
          <cell r="M371">
            <v>10</v>
          </cell>
          <cell r="N371">
            <v>0</v>
          </cell>
        </row>
        <row r="372">
          <cell r="A372" t="str">
            <v>CKNN03_PDU1A_B</v>
          </cell>
          <cell r="B372" t="str">
            <v>CKNN03-DCSYS01a</v>
          </cell>
          <cell r="C372" t="str">
            <v>CKNN03</v>
          </cell>
          <cell r="D372">
            <v>0</v>
          </cell>
          <cell r="E372">
            <v>3.9699999999999998</v>
          </cell>
          <cell r="F372">
            <v>45539</v>
          </cell>
          <cell r="G372">
            <v>360</v>
          </cell>
          <cell r="H372">
            <v>360</v>
          </cell>
        </row>
        <row r="373">
          <cell r="A373" t="str">
            <v>CKNN03_SEC_DCSYS - IGNORE</v>
          </cell>
          <cell r="B373" t="str">
            <v>CKNN03-DCSYS01a</v>
          </cell>
          <cell r="C373" t="str">
            <v>CKNN03</v>
          </cell>
          <cell r="D373">
            <v>0</v>
          </cell>
          <cell r="E373">
            <v>0</v>
          </cell>
          <cell r="F373">
            <v>44382</v>
          </cell>
          <cell r="G373" t="str">
            <v>NOT SPECIFIED</v>
          </cell>
          <cell r="H373" t="str">
            <v>NOT SPECIFIED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</row>
        <row r="374">
          <cell r="A374" t="str">
            <v>CKNN03_SEC_DD770_CD01</v>
          </cell>
          <cell r="B374" t="str">
            <v>CKNN03-DCSYS01a</v>
          </cell>
          <cell r="C374" t="str">
            <v>CKNN03</v>
          </cell>
          <cell r="D374">
            <v>30</v>
          </cell>
          <cell r="E374">
            <v>40</v>
          </cell>
          <cell r="F374">
            <v>45089</v>
          </cell>
          <cell r="G374">
            <v>300</v>
          </cell>
          <cell r="H374">
            <v>300</v>
          </cell>
          <cell r="I374">
            <v>5</v>
          </cell>
          <cell r="J374">
            <v>6</v>
          </cell>
          <cell r="K374">
            <v>2</v>
          </cell>
          <cell r="L374">
            <v>18</v>
          </cell>
          <cell r="M374">
            <v>10</v>
          </cell>
          <cell r="N374">
            <v>0</v>
          </cell>
        </row>
        <row r="375">
          <cell r="A375" t="str">
            <v>DVSTB1_DCDB</v>
          </cell>
          <cell r="B375" t="str">
            <v>DVSTB1; DC SYS01</v>
          </cell>
          <cell r="C375" t="str">
            <v>DVSTB1</v>
          </cell>
          <cell r="D375">
            <v>0</v>
          </cell>
          <cell r="E375">
            <v>0</v>
          </cell>
          <cell r="F375">
            <v>0</v>
          </cell>
          <cell r="G375">
            <v>300</v>
          </cell>
          <cell r="H375">
            <v>300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</row>
        <row r="376">
          <cell r="A376" t="str">
            <v>EXR_SEC_DD770_ JK12</v>
          </cell>
          <cell r="B376" t="str">
            <v>EXR;DC SYS01</v>
          </cell>
          <cell r="C376" t="str">
            <v>EXR</v>
          </cell>
          <cell r="D376">
            <v>90</v>
          </cell>
          <cell r="E376">
            <v>90</v>
          </cell>
          <cell r="F376">
            <v>44999</v>
          </cell>
          <cell r="G376">
            <v>300</v>
          </cell>
          <cell r="H376">
            <v>300</v>
          </cell>
          <cell r="I376">
            <v>5</v>
          </cell>
          <cell r="J376">
            <v>5</v>
          </cell>
          <cell r="K376">
            <v>0</v>
          </cell>
          <cell r="L376">
            <v>10</v>
          </cell>
          <cell r="M376">
            <v>9</v>
          </cell>
          <cell r="N376">
            <v>0</v>
          </cell>
        </row>
        <row r="377">
          <cell r="A377" t="str">
            <v>EXRN03_PDU1A_B</v>
          </cell>
          <cell r="C377" t="str">
            <v>EXRN03</v>
          </cell>
          <cell r="D377">
            <v>3.27</v>
          </cell>
          <cell r="E377">
            <v>0</v>
          </cell>
          <cell r="F377">
            <v>45539</v>
          </cell>
          <cell r="G377">
            <v>360</v>
          </cell>
          <cell r="H377">
            <v>360</v>
          </cell>
        </row>
        <row r="378">
          <cell r="A378" t="str">
            <v>FRNN03_PDU1A_B</v>
          </cell>
          <cell r="B378" t="str">
            <v>FRNN03-DCSYS01a</v>
          </cell>
          <cell r="C378" t="str">
            <v>FRNN03</v>
          </cell>
          <cell r="D378">
            <v>0</v>
          </cell>
          <cell r="E378">
            <v>5.3699999999999992</v>
          </cell>
          <cell r="F378">
            <v>45539</v>
          </cell>
          <cell r="G378">
            <v>360</v>
          </cell>
          <cell r="H378">
            <v>360</v>
          </cell>
        </row>
        <row r="379">
          <cell r="A379" t="str">
            <v>FRNN03_DC SYS01A &amp; 01B_EF09</v>
          </cell>
          <cell r="B379" t="str">
            <v>FRNN03-DCSYS01a</v>
          </cell>
          <cell r="C379" t="str">
            <v>FRNN03</v>
          </cell>
          <cell r="D379">
            <v>0</v>
          </cell>
          <cell r="E379">
            <v>0</v>
          </cell>
          <cell r="F379">
            <v>44260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36</v>
          </cell>
        </row>
        <row r="380">
          <cell r="A380" t="str">
            <v>FRNN03_SEC_DD770_CD1</v>
          </cell>
          <cell r="B380" t="str">
            <v>FRNN03-DCSYS01a</v>
          </cell>
          <cell r="C380" t="str">
            <v>FRNN03</v>
          </cell>
          <cell r="D380">
            <v>20</v>
          </cell>
          <cell r="E380">
            <v>20</v>
          </cell>
          <cell r="F380">
            <v>44399</v>
          </cell>
          <cell r="G380">
            <v>300</v>
          </cell>
          <cell r="H380">
            <v>300</v>
          </cell>
          <cell r="I380">
            <v>6</v>
          </cell>
          <cell r="J380">
            <v>4</v>
          </cell>
          <cell r="K380">
            <v>8</v>
          </cell>
          <cell r="L380">
            <v>19</v>
          </cell>
          <cell r="M380">
            <v>12</v>
          </cell>
          <cell r="N380">
            <v>0</v>
          </cell>
        </row>
        <row r="381">
          <cell r="A381" t="str">
            <v>OKNN01_PDU1A_B</v>
          </cell>
          <cell r="B381" t="str">
            <v>OKNN01-DCSYS01a</v>
          </cell>
          <cell r="C381" t="str">
            <v>OKNN01</v>
          </cell>
          <cell r="D381">
            <v>35.61</v>
          </cell>
          <cell r="E381">
            <v>20.39</v>
          </cell>
          <cell r="F381">
            <v>45475</v>
          </cell>
          <cell r="G381">
            <v>360</v>
          </cell>
          <cell r="H381">
            <v>360</v>
          </cell>
        </row>
        <row r="382">
          <cell r="A382" t="str">
            <v>OKNN01_SEC_DD770_CD01</v>
          </cell>
          <cell r="B382" t="str">
            <v>OKNN01-DCSYS01a</v>
          </cell>
          <cell r="C382" t="str">
            <v>OKNN01</v>
          </cell>
          <cell r="D382">
            <v>40</v>
          </cell>
          <cell r="E382">
            <v>20</v>
          </cell>
          <cell r="F382">
            <v>44398</v>
          </cell>
          <cell r="G382">
            <v>300</v>
          </cell>
          <cell r="H382">
            <v>300</v>
          </cell>
          <cell r="I382">
            <v>6</v>
          </cell>
          <cell r="J382">
            <v>7</v>
          </cell>
          <cell r="K382">
            <v>0</v>
          </cell>
          <cell r="L382">
            <v>19</v>
          </cell>
          <cell r="M382">
            <v>8</v>
          </cell>
          <cell r="N382">
            <v>0</v>
          </cell>
        </row>
        <row r="383">
          <cell r="A383" t="str">
            <v>PLY_PDU1A_B</v>
          </cell>
          <cell r="B383" t="str">
            <v>PLY-DCSYS01a</v>
          </cell>
          <cell r="C383" t="str">
            <v>PLY</v>
          </cell>
          <cell r="D383">
            <v>76.62</v>
          </cell>
          <cell r="E383">
            <v>0</v>
          </cell>
          <cell r="F383">
            <v>45475</v>
          </cell>
          <cell r="G383">
            <v>360</v>
          </cell>
          <cell r="H383">
            <v>360</v>
          </cell>
        </row>
        <row r="384">
          <cell r="A384" t="str">
            <v>PLY_SEC_DD770_EF12</v>
          </cell>
          <cell r="B384" t="str">
            <v>PLY-DCSYS01a</v>
          </cell>
          <cell r="C384" t="str">
            <v>PLY</v>
          </cell>
          <cell r="D384">
            <v>100</v>
          </cell>
          <cell r="E384">
            <v>25</v>
          </cell>
          <cell r="F384">
            <v>44999</v>
          </cell>
          <cell r="G384">
            <v>300</v>
          </cell>
          <cell r="H384">
            <v>300</v>
          </cell>
          <cell r="I384">
            <v>0</v>
          </cell>
          <cell r="J384">
            <v>0</v>
          </cell>
          <cell r="K384">
            <v>3</v>
          </cell>
          <cell r="L384">
            <v>14</v>
          </cell>
          <cell r="M384">
            <v>10</v>
          </cell>
          <cell r="N384">
            <v>0</v>
          </cell>
        </row>
        <row r="385">
          <cell r="A385" t="str">
            <v>PLY_SEC_DD770_UV01</v>
          </cell>
          <cell r="B385" t="str">
            <v>PLY-DCSYS01a</v>
          </cell>
          <cell r="C385" t="str">
            <v>PLY</v>
          </cell>
          <cell r="D385">
            <v>55</v>
          </cell>
          <cell r="E385">
            <v>50</v>
          </cell>
          <cell r="F385">
            <v>44999</v>
          </cell>
          <cell r="G385">
            <v>300</v>
          </cell>
          <cell r="H385">
            <v>300</v>
          </cell>
          <cell r="I385">
            <v>6</v>
          </cell>
          <cell r="J385">
            <v>0</v>
          </cell>
          <cell r="K385">
            <v>1</v>
          </cell>
          <cell r="L385">
            <v>22</v>
          </cell>
          <cell r="M385">
            <v>11</v>
          </cell>
          <cell r="N385">
            <v>1</v>
          </cell>
        </row>
        <row r="386">
          <cell r="A386" t="str">
            <v>PCOTN1_SEC_DD770_XW01_7</v>
          </cell>
          <cell r="B386" t="str">
            <v>PCOTN1;DC SYS A;GEMINI</v>
          </cell>
          <cell r="C386" t="str">
            <v>PCOTN1</v>
          </cell>
          <cell r="D386">
            <v>60</v>
          </cell>
          <cell r="E386">
            <v>45</v>
          </cell>
          <cell r="F386">
            <v>45070</v>
          </cell>
          <cell r="G386">
            <v>300</v>
          </cell>
          <cell r="H386">
            <v>300</v>
          </cell>
          <cell r="I386">
            <v>4</v>
          </cell>
          <cell r="J386">
            <v>2</v>
          </cell>
          <cell r="K386">
            <v>0</v>
          </cell>
          <cell r="L386">
            <v>20</v>
          </cell>
          <cell r="M386">
            <v>8</v>
          </cell>
          <cell r="N386">
            <v>0</v>
          </cell>
        </row>
        <row r="387">
          <cell r="A387" t="str">
            <v>PCOTN1_SEC_WALL_CBDB_2</v>
          </cell>
          <cell r="B387" t="str">
            <v>PCOTN1;DC SYS A;FLAG</v>
          </cell>
          <cell r="C387" t="str">
            <v>PCOTN1</v>
          </cell>
          <cell r="D387">
            <v>10</v>
          </cell>
          <cell r="E387">
            <v>20</v>
          </cell>
          <cell r="F387">
            <v>45070</v>
          </cell>
          <cell r="G387">
            <v>300</v>
          </cell>
          <cell r="H387">
            <v>300</v>
          </cell>
          <cell r="I387">
            <v>0</v>
          </cell>
          <cell r="J387">
            <v>5</v>
          </cell>
          <cell r="K387">
            <v>0</v>
          </cell>
          <cell r="L387">
            <v>0</v>
          </cell>
          <cell r="M387">
            <v>6</v>
          </cell>
          <cell r="N387">
            <v>0</v>
          </cell>
        </row>
        <row r="388">
          <cell r="A388" t="str">
            <v>PCOTN1 DCDB 3 WALL MOUNTED</v>
          </cell>
          <cell r="B388" t="str">
            <v>PCOTN1;DC SYS A;GEMINI</v>
          </cell>
          <cell r="C388" t="str">
            <v>PCOTN1</v>
          </cell>
          <cell r="D388">
            <v>15</v>
          </cell>
          <cell r="E388">
            <v>0</v>
          </cell>
          <cell r="F388">
            <v>45070</v>
          </cell>
          <cell r="G388">
            <v>600</v>
          </cell>
          <cell r="H388">
            <v>0</v>
          </cell>
          <cell r="I388">
            <v>0</v>
          </cell>
          <cell r="J388">
            <v>15</v>
          </cell>
          <cell r="K388">
            <v>0</v>
          </cell>
          <cell r="L388">
            <v>0</v>
          </cell>
          <cell r="M388">
            <v>3</v>
          </cell>
          <cell r="N388">
            <v>0</v>
          </cell>
        </row>
        <row r="389">
          <cell r="A389" t="str">
            <v>PCOTN1 DCDB 4 WALL MOUNTED</v>
          </cell>
          <cell r="B389" t="str">
            <v>PCOTN1;DC SYS A;GEMINI</v>
          </cell>
          <cell r="C389" t="str">
            <v>PCOTN1</v>
          </cell>
          <cell r="D389">
            <v>25</v>
          </cell>
          <cell r="E389">
            <v>0</v>
          </cell>
          <cell r="F389">
            <v>45070</v>
          </cell>
          <cell r="G389">
            <v>600</v>
          </cell>
          <cell r="H389">
            <v>0</v>
          </cell>
          <cell r="I389">
            <v>0</v>
          </cell>
          <cell r="J389">
            <v>14</v>
          </cell>
          <cell r="K389">
            <v>0</v>
          </cell>
          <cell r="L389">
            <v>0</v>
          </cell>
          <cell r="M389">
            <v>3</v>
          </cell>
          <cell r="N389">
            <v>0</v>
          </cell>
        </row>
        <row r="390">
          <cell r="A390" t="str">
            <v>PCOTN1 DCDB 5 WALL MOUNTED</v>
          </cell>
          <cell r="B390" t="str">
            <v>PCOTN1;DC SYS A;GEMINI</v>
          </cell>
          <cell r="C390" t="str">
            <v>PCOTN1</v>
          </cell>
          <cell r="D390">
            <v>10</v>
          </cell>
          <cell r="E390">
            <v>0</v>
          </cell>
          <cell r="F390">
            <v>45070</v>
          </cell>
          <cell r="G390">
            <v>600</v>
          </cell>
          <cell r="H390">
            <v>0</v>
          </cell>
          <cell r="I390">
            <v>0</v>
          </cell>
          <cell r="J390">
            <v>3</v>
          </cell>
          <cell r="K390">
            <v>0</v>
          </cell>
          <cell r="L390">
            <v>0</v>
          </cell>
          <cell r="M390">
            <v>9</v>
          </cell>
          <cell r="N390">
            <v>0</v>
          </cell>
        </row>
        <row r="391">
          <cell r="A391" t="str">
            <v>PCOTN1 DCDB 6 WALL MOUNTED</v>
          </cell>
          <cell r="B391" t="str">
            <v>PCOTN1;DC SYS A;GEMINI</v>
          </cell>
          <cell r="C391" t="str">
            <v>PCOTN1</v>
          </cell>
          <cell r="D391">
            <v>0</v>
          </cell>
          <cell r="E391">
            <v>0</v>
          </cell>
          <cell r="F391">
            <v>45070</v>
          </cell>
          <cell r="G391">
            <v>600</v>
          </cell>
          <cell r="H391">
            <v>0</v>
          </cell>
          <cell r="I391">
            <v>0</v>
          </cell>
          <cell r="J391">
            <v>3</v>
          </cell>
          <cell r="K391">
            <v>0</v>
          </cell>
          <cell r="L391">
            <v>0</v>
          </cell>
          <cell r="M391">
            <v>12</v>
          </cell>
          <cell r="N391">
            <v>0</v>
          </cell>
        </row>
        <row r="392">
          <cell r="A392" t="str">
            <v>PCOTN1_WALL_CBDB_1</v>
          </cell>
          <cell r="B392" t="str">
            <v>PCOTN1;DC SYS A;FLAG</v>
          </cell>
          <cell r="C392" t="str">
            <v>PCOTN1</v>
          </cell>
          <cell r="D392">
            <v>80</v>
          </cell>
          <cell r="E392">
            <v>80</v>
          </cell>
          <cell r="F392">
            <v>45070</v>
          </cell>
          <cell r="G392">
            <v>300</v>
          </cell>
          <cell r="H392">
            <v>300</v>
          </cell>
          <cell r="I392">
            <v>0</v>
          </cell>
          <cell r="J392">
            <v>0</v>
          </cell>
          <cell r="K392">
            <v>4</v>
          </cell>
          <cell r="L392">
            <v>0</v>
          </cell>
          <cell r="M392">
            <v>0</v>
          </cell>
          <cell r="N392">
            <v>0</v>
          </cell>
        </row>
        <row r="393">
          <cell r="A393" t="str">
            <v>SDNN06_PDU1A_B</v>
          </cell>
          <cell r="B393" t="str">
            <v>SDNN06;DC SYS03</v>
          </cell>
          <cell r="C393" t="str">
            <v>SDNN06</v>
          </cell>
          <cell r="D393">
            <v>163.25</v>
          </cell>
          <cell r="E393">
            <v>149.1</v>
          </cell>
          <cell r="F393">
            <v>45475</v>
          </cell>
          <cell r="G393">
            <v>360</v>
          </cell>
          <cell r="H393">
            <v>360</v>
          </cell>
        </row>
        <row r="394">
          <cell r="A394" t="str">
            <v>SDNN06_SEC_CBDB_QR16</v>
          </cell>
          <cell r="B394" t="str">
            <v>SDNN06;DC SYS02</v>
          </cell>
          <cell r="C394" t="str">
            <v>SDNN06</v>
          </cell>
          <cell r="D394">
            <v>200</v>
          </cell>
          <cell r="E394">
            <v>200</v>
          </cell>
          <cell r="F394">
            <v>45014</v>
          </cell>
          <cell r="G394">
            <v>300</v>
          </cell>
          <cell r="H394">
            <v>300</v>
          </cell>
          <cell r="I394">
            <v>3</v>
          </cell>
          <cell r="J394">
            <v>1</v>
          </cell>
          <cell r="K394">
            <v>7</v>
          </cell>
          <cell r="L394">
            <v>3</v>
          </cell>
          <cell r="M394">
            <v>0</v>
          </cell>
          <cell r="N394">
            <v>4</v>
          </cell>
        </row>
        <row r="395">
          <cell r="A395" t="str">
            <v>SDNN06_SEC_CBDB_UV16</v>
          </cell>
          <cell r="B395" t="str">
            <v>SDNN06;DC SYS03</v>
          </cell>
          <cell r="C395" t="str">
            <v>SDNN06</v>
          </cell>
          <cell r="D395">
            <v>245</v>
          </cell>
          <cell r="E395">
            <v>245</v>
          </cell>
          <cell r="F395">
            <v>45009</v>
          </cell>
          <cell r="G395">
            <v>300</v>
          </cell>
          <cell r="H395">
            <v>300</v>
          </cell>
          <cell r="I395">
            <v>0</v>
          </cell>
          <cell r="J395">
            <v>0</v>
          </cell>
          <cell r="K395">
            <v>0</v>
          </cell>
          <cell r="L395">
            <v>2</v>
          </cell>
          <cell r="M395">
            <v>1</v>
          </cell>
          <cell r="N395">
            <v>0</v>
          </cell>
        </row>
        <row r="396">
          <cell r="A396" t="str">
            <v>SDNN06_SEC_DD770_CD1</v>
          </cell>
          <cell r="B396" t="str">
            <v>SDNN06;DC SYS02</v>
          </cell>
          <cell r="C396" t="str">
            <v>SDNN06</v>
          </cell>
          <cell r="D396">
            <v>160</v>
          </cell>
          <cell r="E396">
            <v>160</v>
          </cell>
          <cell r="F396">
            <v>44844</v>
          </cell>
          <cell r="G396">
            <v>300</v>
          </cell>
          <cell r="H396">
            <v>300</v>
          </cell>
          <cell r="I396">
            <v>4</v>
          </cell>
          <cell r="J396">
            <v>4</v>
          </cell>
          <cell r="K396">
            <v>0</v>
          </cell>
          <cell r="L396">
            <v>9</v>
          </cell>
          <cell r="M396">
            <v>8</v>
          </cell>
          <cell r="N396">
            <v>0</v>
          </cell>
        </row>
        <row r="397">
          <cell r="A397" t="str">
            <v>SDNN06_SEC_DD770_GH16</v>
          </cell>
          <cell r="B397" t="str">
            <v>SDNN06;DC SYS02</v>
          </cell>
          <cell r="C397" t="str">
            <v>SDNN06</v>
          </cell>
          <cell r="D397">
            <v>20</v>
          </cell>
          <cell r="E397">
            <v>20</v>
          </cell>
          <cell r="F397">
            <v>44844</v>
          </cell>
          <cell r="G397">
            <v>300</v>
          </cell>
          <cell r="H397">
            <v>300</v>
          </cell>
          <cell r="I397">
            <v>6</v>
          </cell>
          <cell r="J397">
            <v>4</v>
          </cell>
          <cell r="K397">
            <v>0</v>
          </cell>
          <cell r="L397">
            <v>24</v>
          </cell>
          <cell r="M397">
            <v>11</v>
          </cell>
          <cell r="N397">
            <v>0</v>
          </cell>
        </row>
        <row r="398">
          <cell r="A398" t="str">
            <v>SDNN06_SEC_DD770_LM1</v>
          </cell>
          <cell r="B398" t="str">
            <v>SDNN06;DC SYS02</v>
          </cell>
          <cell r="C398" t="str">
            <v>SDNN06</v>
          </cell>
          <cell r="D398">
            <v>160</v>
          </cell>
          <cell r="E398" t="str">
            <v>No reading</v>
          </cell>
          <cell r="F398">
            <v>44844</v>
          </cell>
          <cell r="G398">
            <v>300</v>
          </cell>
          <cell r="H398">
            <v>300</v>
          </cell>
          <cell r="I398">
            <v>1</v>
          </cell>
          <cell r="J398">
            <v>2</v>
          </cell>
          <cell r="K398">
            <v>0</v>
          </cell>
          <cell r="L398">
            <v>9</v>
          </cell>
          <cell r="M398">
            <v>6</v>
          </cell>
          <cell r="N398">
            <v>0</v>
          </cell>
        </row>
        <row r="399">
          <cell r="A399" t="str">
            <v>SDNN06_SEC_DD770_QR1</v>
          </cell>
          <cell r="B399" t="str">
            <v>SDNN06;DC SYS02</v>
          </cell>
          <cell r="C399" t="str">
            <v>SDNN06</v>
          </cell>
          <cell r="D399">
            <v>30</v>
          </cell>
          <cell r="E399" t="str">
            <v>No reading</v>
          </cell>
          <cell r="F399">
            <v>44844</v>
          </cell>
          <cell r="G399">
            <v>300</v>
          </cell>
          <cell r="H399">
            <v>300</v>
          </cell>
          <cell r="I399">
            <v>6</v>
          </cell>
          <cell r="J399">
            <v>6</v>
          </cell>
          <cell r="K399">
            <v>0</v>
          </cell>
          <cell r="L399">
            <v>10</v>
          </cell>
          <cell r="M399">
            <v>9</v>
          </cell>
          <cell r="N399">
            <v>0</v>
          </cell>
        </row>
        <row r="400">
          <cell r="A400" t="str">
            <v>SDNN06_SEC_DD770_WX1</v>
          </cell>
          <cell r="B400" t="str">
            <v>SDNN06;DC SYS02</v>
          </cell>
          <cell r="C400" t="str">
            <v>SDNN06</v>
          </cell>
          <cell r="D400">
            <v>100</v>
          </cell>
          <cell r="E400">
            <v>100</v>
          </cell>
          <cell r="F400">
            <v>44844</v>
          </cell>
          <cell r="G400">
            <v>300</v>
          </cell>
          <cell r="H400">
            <v>300</v>
          </cell>
          <cell r="I400">
            <v>3</v>
          </cell>
          <cell r="J400">
            <v>2</v>
          </cell>
          <cell r="K400">
            <v>0</v>
          </cell>
          <cell r="L400">
            <v>16</v>
          </cell>
          <cell r="M400">
            <v>12</v>
          </cell>
          <cell r="N400">
            <v>0</v>
          </cell>
        </row>
        <row r="401">
          <cell r="A401" t="str">
            <v>SDN_SEC_DD770_GH00</v>
          </cell>
          <cell r="B401" t="str">
            <v>SDN;DC SYS01</v>
          </cell>
          <cell r="C401" t="str">
            <v>SDN</v>
          </cell>
          <cell r="D401">
            <v>110</v>
          </cell>
          <cell r="E401">
            <v>100</v>
          </cell>
          <cell r="F401">
            <v>44362</v>
          </cell>
          <cell r="G401">
            <v>300</v>
          </cell>
          <cell r="H401">
            <v>300</v>
          </cell>
          <cell r="I401">
            <v>6</v>
          </cell>
          <cell r="J401">
            <v>4</v>
          </cell>
          <cell r="K401">
            <v>0</v>
          </cell>
          <cell r="L401">
            <v>9</v>
          </cell>
          <cell r="M401">
            <v>11</v>
          </cell>
          <cell r="N401">
            <v>30</v>
          </cell>
        </row>
        <row r="402">
          <cell r="A402" t="str">
            <v>SDN_SEC_DD770_Z02</v>
          </cell>
          <cell r="B402" t="str">
            <v>SDN;DC SYS01</v>
          </cell>
          <cell r="C402" t="str">
            <v>SDN</v>
          </cell>
          <cell r="D402">
            <v>0</v>
          </cell>
          <cell r="E402">
            <v>0</v>
          </cell>
          <cell r="F402">
            <v>44362</v>
          </cell>
          <cell r="G402">
            <v>300</v>
          </cell>
          <cell r="H402">
            <v>300</v>
          </cell>
          <cell r="I402">
            <v>6</v>
          </cell>
          <cell r="J402">
            <v>10</v>
          </cell>
          <cell r="K402">
            <v>0</v>
          </cell>
          <cell r="L402">
            <v>18</v>
          </cell>
          <cell r="M402">
            <v>11</v>
          </cell>
          <cell r="N402">
            <v>45</v>
          </cell>
        </row>
        <row r="403">
          <cell r="A403" t="str">
            <v>DCDB @ c08</v>
          </cell>
          <cell r="B403" t="str">
            <v>SDNN11;DC SYS01</v>
          </cell>
          <cell r="C403" t="str">
            <v>SDNN11</v>
          </cell>
          <cell r="D403">
            <v>0</v>
          </cell>
          <cell r="E403">
            <v>0</v>
          </cell>
          <cell r="F403">
            <v>0</v>
          </cell>
          <cell r="G403">
            <v>300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</row>
        <row r="404">
          <cell r="A404" t="str">
            <v>SDNN13_SEC_EATON_ WALL_New</v>
          </cell>
          <cell r="B404" t="str">
            <v>SDNN13;DC SYS01</v>
          </cell>
          <cell r="C404" t="str">
            <v>SDNN13</v>
          </cell>
          <cell r="D404">
            <v>0</v>
          </cell>
          <cell r="E404">
            <v>0</v>
          </cell>
          <cell r="F404">
            <v>0</v>
          </cell>
          <cell r="G404">
            <v>300</v>
          </cell>
          <cell r="H404">
            <v>300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28</v>
          </cell>
        </row>
        <row r="405">
          <cell r="A405" t="str">
            <v>TNTTN1_PDU1A_B</v>
          </cell>
          <cell r="B405" t="str">
            <v>TNTTN1;DC SYS01</v>
          </cell>
          <cell r="C405" t="str">
            <v>TNTTN1</v>
          </cell>
          <cell r="D405">
            <v>11.239999999999998</v>
          </cell>
          <cell r="E405">
            <v>3.84</v>
          </cell>
          <cell r="F405">
            <v>45475</v>
          </cell>
          <cell r="G405">
            <v>360</v>
          </cell>
          <cell r="H405">
            <v>360</v>
          </cell>
        </row>
        <row r="406">
          <cell r="A406" t="str">
            <v>TNTTN1_SEC_DD770_ GH12</v>
          </cell>
          <cell r="B406" t="str">
            <v>TNTTN1;DC SYS01</v>
          </cell>
          <cell r="C406" t="str">
            <v>TNTTN1</v>
          </cell>
          <cell r="D406">
            <v>55</v>
          </cell>
          <cell r="E406">
            <v>55</v>
          </cell>
          <cell r="F406">
            <v>45000</v>
          </cell>
          <cell r="G406">
            <v>300</v>
          </cell>
          <cell r="H406">
            <v>300</v>
          </cell>
          <cell r="I406">
            <v>5</v>
          </cell>
          <cell r="J406">
            <v>4</v>
          </cell>
          <cell r="K406">
            <v>0</v>
          </cell>
          <cell r="L406">
            <v>13</v>
          </cell>
          <cell r="M406">
            <v>0</v>
          </cell>
          <cell r="N406">
            <v>18</v>
          </cell>
        </row>
        <row r="407">
          <cell r="A407" t="str">
            <v>DC DD770 TRON01</v>
          </cell>
          <cell r="B407" t="str">
            <v>TRON01;DC SYS01</v>
          </cell>
          <cell r="C407" t="str">
            <v>TRON01</v>
          </cell>
          <cell r="D407">
            <v>15</v>
          </cell>
          <cell r="E407">
            <v>15</v>
          </cell>
          <cell r="F407">
            <v>44399</v>
          </cell>
          <cell r="G407">
            <v>300</v>
          </cell>
          <cell r="H407">
            <v>300</v>
          </cell>
          <cell r="I407">
            <v>6</v>
          </cell>
          <cell r="J407">
            <v>8</v>
          </cell>
          <cell r="K407">
            <v>0</v>
          </cell>
          <cell r="L407">
            <v>22</v>
          </cell>
          <cell r="M407">
            <v>5</v>
          </cell>
          <cell r="N407">
            <v>0</v>
          </cell>
        </row>
        <row r="408">
          <cell r="A408" t="str">
            <v>BSG_SEC_DD770_BC17_02</v>
          </cell>
          <cell r="B408" t="str">
            <v>BSG;DC SYS01</v>
          </cell>
          <cell r="C408" t="str">
            <v>BSG</v>
          </cell>
          <cell r="D408">
            <v>100</v>
          </cell>
          <cell r="E408">
            <v>100</v>
          </cell>
          <cell r="F408">
            <v>45068</v>
          </cell>
          <cell r="G408">
            <v>300</v>
          </cell>
          <cell r="H408">
            <v>300</v>
          </cell>
          <cell r="I408">
            <v>4</v>
          </cell>
          <cell r="J408">
            <v>0</v>
          </cell>
          <cell r="K408">
            <v>1</v>
          </cell>
          <cell r="L408">
            <v>7</v>
          </cell>
          <cell r="M408">
            <v>9</v>
          </cell>
          <cell r="N408">
            <v>0</v>
          </cell>
        </row>
        <row r="409">
          <cell r="A409" t="str">
            <v>BSG_SEC_DD770_HJ16_01</v>
          </cell>
          <cell r="B409" t="str">
            <v>BSG;DC SYS01</v>
          </cell>
          <cell r="C409" t="str">
            <v>BSG</v>
          </cell>
          <cell r="D409">
            <v>35</v>
          </cell>
          <cell r="E409">
            <v>35</v>
          </cell>
          <cell r="F409">
            <v>45295</v>
          </cell>
          <cell r="G409">
            <v>300</v>
          </cell>
          <cell r="H409">
            <v>300</v>
          </cell>
          <cell r="I409">
            <v>4</v>
          </cell>
          <cell r="J409">
            <v>0</v>
          </cell>
          <cell r="K409">
            <v>4</v>
          </cell>
          <cell r="L409">
            <v>19</v>
          </cell>
          <cell r="M409">
            <v>10</v>
          </cell>
          <cell r="N409">
            <v>0</v>
          </cell>
        </row>
        <row r="410">
          <cell r="A410" t="str">
            <v>BTN_SEC_DD770_EF09_02</v>
          </cell>
          <cell r="B410" t="str">
            <v>BTN-DCSYS01</v>
          </cell>
          <cell r="C410" t="str">
            <v>BTN</v>
          </cell>
          <cell r="D410">
            <v>120</v>
          </cell>
          <cell r="E410">
            <v>110</v>
          </cell>
          <cell r="F410">
            <v>44992</v>
          </cell>
          <cell r="G410">
            <v>300</v>
          </cell>
          <cell r="H410">
            <v>300</v>
          </cell>
          <cell r="I410">
            <v>2</v>
          </cell>
          <cell r="J410">
            <v>0</v>
          </cell>
          <cell r="K410">
            <v>0</v>
          </cell>
          <cell r="L410">
            <v>9</v>
          </cell>
          <cell r="M410">
            <v>8</v>
          </cell>
          <cell r="N410">
            <v>0</v>
          </cell>
        </row>
        <row r="411">
          <cell r="A411" t="str">
            <v>BTN_SEC_DD770_YZ01_01</v>
          </cell>
          <cell r="B411" t="str">
            <v>BTN-DCSYS01</v>
          </cell>
          <cell r="C411" t="str">
            <v>BTN</v>
          </cell>
          <cell r="D411">
            <v>65</v>
          </cell>
          <cell r="E411">
            <v>45</v>
          </cell>
          <cell r="F411">
            <v>44992</v>
          </cell>
          <cell r="G411">
            <v>300</v>
          </cell>
          <cell r="H411">
            <v>300</v>
          </cell>
          <cell r="I411">
            <v>0</v>
          </cell>
          <cell r="J411">
            <v>0</v>
          </cell>
          <cell r="K411">
            <v>5</v>
          </cell>
          <cell r="L411">
            <v>22</v>
          </cell>
          <cell r="M411">
            <v>12</v>
          </cell>
          <cell r="N411">
            <v>0</v>
          </cell>
        </row>
        <row r="412">
          <cell r="A412" t="str">
            <v>GFDCD1_SEC_DCDB_T0</v>
          </cell>
          <cell r="B412" t="str">
            <v>GFDCD1;DC SYS01A</v>
          </cell>
          <cell r="C412" t="str">
            <v>GFDCD1</v>
          </cell>
          <cell r="D412">
            <v>75</v>
          </cell>
          <cell r="E412">
            <v>100</v>
          </cell>
          <cell r="F412">
            <v>45068</v>
          </cell>
          <cell r="G412">
            <v>200</v>
          </cell>
          <cell r="H412">
            <v>200</v>
          </cell>
          <cell r="I412">
            <v>3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30</v>
          </cell>
        </row>
        <row r="413">
          <cell r="A413" t="str">
            <v>GFDCD1_SEC_DD770_M09</v>
          </cell>
          <cell r="B413" t="str">
            <v>GFDCD1;DC SYS01A</v>
          </cell>
          <cell r="C413" t="str">
            <v>GFDCD1</v>
          </cell>
          <cell r="D413">
            <v>140</v>
          </cell>
          <cell r="E413">
            <v>170</v>
          </cell>
          <cell r="F413">
            <v>45068</v>
          </cell>
          <cell r="G413">
            <v>300</v>
          </cell>
          <cell r="H413">
            <v>300</v>
          </cell>
          <cell r="I413">
            <v>3</v>
          </cell>
          <cell r="J413">
            <v>0</v>
          </cell>
          <cell r="K413">
            <v>1</v>
          </cell>
          <cell r="L413">
            <v>0</v>
          </cell>
          <cell r="M413">
            <v>8</v>
          </cell>
          <cell r="N413">
            <v>0</v>
          </cell>
        </row>
        <row r="414">
          <cell r="A414" t="str">
            <v>PTMN03_SEC_DD770_BCBD01</v>
          </cell>
          <cell r="B414" t="str">
            <v>PTMN03;DC SYS01</v>
          </cell>
          <cell r="C414" t="str">
            <v>PTMN03</v>
          </cell>
          <cell r="D414">
            <v>30</v>
          </cell>
          <cell r="E414">
            <v>0</v>
          </cell>
          <cell r="F414">
            <v>44169</v>
          </cell>
          <cell r="G414">
            <v>300</v>
          </cell>
          <cell r="H414">
            <v>300</v>
          </cell>
          <cell r="I414">
            <v>6</v>
          </cell>
          <cell r="J414">
            <v>12</v>
          </cell>
          <cell r="K414">
            <v>0</v>
          </cell>
          <cell r="L414">
            <v>24</v>
          </cell>
          <cell r="M414">
            <v>7</v>
          </cell>
          <cell r="N414">
            <v>0</v>
          </cell>
        </row>
        <row r="415">
          <cell r="A415" t="str">
            <v>PTMN03_SEC_DD770_GH01</v>
          </cell>
          <cell r="B415" t="str">
            <v>PTMN03;DC SYS01</v>
          </cell>
          <cell r="C415" t="str">
            <v>PTMN03</v>
          </cell>
          <cell r="D415">
            <v>40</v>
          </cell>
          <cell r="E415">
            <v>40</v>
          </cell>
          <cell r="F415">
            <v>44169</v>
          </cell>
          <cell r="G415">
            <v>300</v>
          </cell>
          <cell r="H415">
            <v>300</v>
          </cell>
          <cell r="I415">
            <v>6</v>
          </cell>
          <cell r="J415">
            <v>10</v>
          </cell>
          <cell r="K415">
            <v>0</v>
          </cell>
          <cell r="L415">
            <v>18</v>
          </cell>
          <cell r="M415">
            <v>10</v>
          </cell>
          <cell r="N415">
            <v>0</v>
          </cell>
        </row>
        <row r="416">
          <cell r="A416" t="str">
            <v>PTMN03_SEC_DD770_LM01</v>
          </cell>
          <cell r="B416" t="str">
            <v>PTMN03;DC SYS01</v>
          </cell>
          <cell r="C416" t="str">
            <v>PTMN03</v>
          </cell>
          <cell r="D416">
            <v>60</v>
          </cell>
          <cell r="E416">
            <v>60</v>
          </cell>
          <cell r="F416">
            <v>44169</v>
          </cell>
          <cell r="G416">
            <v>300</v>
          </cell>
          <cell r="H416">
            <v>300</v>
          </cell>
          <cell r="I416">
            <v>4</v>
          </cell>
          <cell r="J416">
            <v>11</v>
          </cell>
          <cell r="K416">
            <v>0</v>
          </cell>
          <cell r="L416">
            <v>6</v>
          </cell>
          <cell r="M416">
            <v>1</v>
          </cell>
          <cell r="N416">
            <v>0</v>
          </cell>
        </row>
        <row r="417">
          <cell r="A417" t="str">
            <v>PTMN03_SEC_DD770_QR01</v>
          </cell>
          <cell r="B417" t="str">
            <v>PTMN03;DC SYS01</v>
          </cell>
          <cell r="C417" t="str">
            <v>PTMN03</v>
          </cell>
          <cell r="D417">
            <v>50</v>
          </cell>
          <cell r="E417">
            <v>50</v>
          </cell>
          <cell r="F417">
            <v>44169</v>
          </cell>
          <cell r="G417">
            <v>300</v>
          </cell>
          <cell r="H417">
            <v>300</v>
          </cell>
          <cell r="I417">
            <v>6</v>
          </cell>
          <cell r="J417">
            <v>0</v>
          </cell>
          <cell r="K417">
            <v>0</v>
          </cell>
          <cell r="L417">
            <v>23</v>
          </cell>
          <cell r="M417">
            <v>11</v>
          </cell>
          <cell r="N417">
            <v>0</v>
          </cell>
        </row>
        <row r="418">
          <cell r="A418" t="str">
            <v>PTMN03_SEC_DD770_UV01</v>
          </cell>
          <cell r="B418" t="str">
            <v>PTMN03;DC SYS01</v>
          </cell>
          <cell r="C418" t="str">
            <v>PTMN03</v>
          </cell>
          <cell r="D418">
            <v>20</v>
          </cell>
          <cell r="E418">
            <v>20</v>
          </cell>
          <cell r="F418">
            <v>44169</v>
          </cell>
          <cell r="G418">
            <v>300</v>
          </cell>
          <cell r="H418">
            <v>300</v>
          </cell>
          <cell r="I418">
            <v>6</v>
          </cell>
          <cell r="J418">
            <v>8</v>
          </cell>
          <cell r="K418">
            <v>0</v>
          </cell>
          <cell r="L418">
            <v>23</v>
          </cell>
          <cell r="M418">
            <v>12</v>
          </cell>
          <cell r="N418">
            <v>0</v>
          </cell>
        </row>
        <row r="419">
          <cell r="A419" t="str">
            <v>SHTN03_SEC_DD770_AD10</v>
          </cell>
          <cell r="B419" t="str">
            <v>SHTN03;DC SYS01</v>
          </cell>
          <cell r="C419" t="str">
            <v>SHTN03</v>
          </cell>
          <cell r="D419">
            <v>210</v>
          </cell>
          <cell r="E419">
            <v>210</v>
          </cell>
          <cell r="F419">
            <v>45301</v>
          </cell>
          <cell r="G419">
            <v>240</v>
          </cell>
          <cell r="H419">
            <v>240</v>
          </cell>
          <cell r="I419">
            <v>1</v>
          </cell>
          <cell r="J419">
            <v>1</v>
          </cell>
          <cell r="K419">
            <v>0</v>
          </cell>
          <cell r="L419">
            <v>0</v>
          </cell>
          <cell r="M419">
            <v>5</v>
          </cell>
          <cell r="N419">
            <v>0</v>
          </cell>
        </row>
        <row r="420">
          <cell r="A420" t="str">
            <v>SHTN03_SEC_Eaton_ ANAP0</v>
          </cell>
          <cell r="B420" t="str">
            <v>SHTN03;DC SYS01</v>
          </cell>
          <cell r="C420" t="str">
            <v>SHTN03</v>
          </cell>
          <cell r="D420">
            <v>30</v>
          </cell>
          <cell r="E420">
            <v>27</v>
          </cell>
          <cell r="F420">
            <v>44937</v>
          </cell>
          <cell r="G420">
            <v>300</v>
          </cell>
          <cell r="H420">
            <v>300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54</v>
          </cell>
        </row>
        <row r="421">
          <cell r="A421" t="str">
            <v>DCDB_WKGN01_CD1.</v>
          </cell>
          <cell r="B421" t="str">
            <v>WKGN01;DC SYS01</v>
          </cell>
          <cell r="C421" t="str">
            <v>WKGN01</v>
          </cell>
          <cell r="D421">
            <v>25</v>
          </cell>
          <cell r="E421">
            <v>25</v>
          </cell>
          <cell r="F421">
            <v>44092</v>
          </cell>
          <cell r="G421">
            <v>300</v>
          </cell>
          <cell r="H421">
            <v>300</v>
          </cell>
          <cell r="I421">
            <v>6</v>
          </cell>
          <cell r="J421">
            <v>5</v>
          </cell>
          <cell r="K421">
            <v>12</v>
          </cell>
          <cell r="L421">
            <v>15</v>
          </cell>
          <cell r="M421">
            <v>12</v>
          </cell>
          <cell r="N421">
            <v>0</v>
          </cell>
        </row>
        <row r="422">
          <cell r="A422" t="str">
            <v>DCDB_WKGN01_EF1.</v>
          </cell>
          <cell r="B422" t="str">
            <v>WKGN01;DC SYS01</v>
          </cell>
          <cell r="C422" t="str">
            <v>WKGN01</v>
          </cell>
          <cell r="D422">
            <v>20</v>
          </cell>
          <cell r="E422">
            <v>20</v>
          </cell>
          <cell r="F422">
            <v>0</v>
          </cell>
          <cell r="G422">
            <v>300</v>
          </cell>
          <cell r="H422">
            <v>300</v>
          </cell>
          <cell r="I422">
            <v>6</v>
          </cell>
          <cell r="J422">
            <v>2</v>
          </cell>
          <cell r="K422">
            <v>7</v>
          </cell>
          <cell r="L422">
            <v>23</v>
          </cell>
          <cell r="M422">
            <v>11</v>
          </cell>
          <cell r="N422">
            <v>0</v>
          </cell>
        </row>
        <row r="423">
          <cell r="A423" t="str">
            <v>ASMN02_SEC_DD770_CD1</v>
          </cell>
          <cell r="B423" t="str">
            <v>ASMN02;DC SYS01</v>
          </cell>
          <cell r="C423" t="str">
            <v>ASMN02</v>
          </cell>
          <cell r="D423">
            <v>20</v>
          </cell>
          <cell r="E423">
            <v>20</v>
          </cell>
          <cell r="F423">
            <v>44119</v>
          </cell>
          <cell r="G423">
            <v>300</v>
          </cell>
          <cell r="H423">
            <v>300</v>
          </cell>
          <cell r="I423">
            <v>6</v>
          </cell>
          <cell r="J423">
            <v>5</v>
          </cell>
          <cell r="K423">
            <v>7</v>
          </cell>
          <cell r="L423">
            <v>23</v>
          </cell>
          <cell r="M423">
            <v>12</v>
          </cell>
          <cell r="N423">
            <v>0</v>
          </cell>
        </row>
        <row r="424">
          <cell r="A424" t="str">
            <v>ASMN02_SEC_DD770_EF1</v>
          </cell>
          <cell r="B424" t="str">
            <v>ASMN02;DC SYS01</v>
          </cell>
          <cell r="C424" t="str">
            <v>ASMN02</v>
          </cell>
          <cell r="D424">
            <v>0</v>
          </cell>
          <cell r="E424">
            <v>0</v>
          </cell>
          <cell r="F424">
            <v>44119</v>
          </cell>
          <cell r="G424">
            <v>0</v>
          </cell>
          <cell r="H424">
            <v>0</v>
          </cell>
          <cell r="I424">
            <v>0</v>
          </cell>
          <cell r="J424">
            <v>6</v>
          </cell>
          <cell r="K424">
            <v>0</v>
          </cell>
          <cell r="L424">
            <v>24</v>
          </cell>
          <cell r="M424">
            <v>12</v>
          </cell>
          <cell r="N424">
            <v>6</v>
          </cell>
        </row>
        <row r="425">
          <cell r="A425" t="str">
            <v>BKLN05_SEC_CBDB_BUBV01</v>
          </cell>
          <cell r="B425" t="str">
            <v>BKLN05;DC SYS03;NEAR CK</v>
          </cell>
          <cell r="C425" t="str">
            <v>BKLN05</v>
          </cell>
          <cell r="D425">
            <v>225</v>
          </cell>
          <cell r="E425">
            <v>225</v>
          </cell>
          <cell r="F425">
            <v>45358</v>
          </cell>
          <cell r="G425">
            <v>300</v>
          </cell>
          <cell r="H425">
            <v>300</v>
          </cell>
          <cell r="I425">
            <v>0</v>
          </cell>
          <cell r="J425">
            <v>3</v>
          </cell>
          <cell r="K425">
            <v>0</v>
          </cell>
          <cell r="L425">
            <v>0</v>
          </cell>
          <cell r="M425">
            <v>0</v>
          </cell>
          <cell r="N425">
            <v>26</v>
          </cell>
        </row>
        <row r="426">
          <cell r="A426" t="str">
            <v>BKLN05_SEC_CBDB_BWBX01</v>
          </cell>
          <cell r="B426" t="str">
            <v>BKLN05;DC SYS02</v>
          </cell>
          <cell r="C426" t="str">
            <v>BKLN05</v>
          </cell>
          <cell r="D426">
            <v>100</v>
          </cell>
          <cell r="E426">
            <v>110</v>
          </cell>
          <cell r="F426">
            <v>44470</v>
          </cell>
          <cell r="G426">
            <v>300</v>
          </cell>
          <cell r="H426">
            <v>300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48</v>
          </cell>
        </row>
        <row r="427">
          <cell r="A427" t="str">
            <v>BKLN05_SEC_DD770_ACAD01</v>
          </cell>
          <cell r="B427" t="str">
            <v>BKLN05;DC SYS02</v>
          </cell>
          <cell r="C427" t="str">
            <v>BKLN05</v>
          </cell>
          <cell r="D427">
            <v>120</v>
          </cell>
          <cell r="E427">
            <v>120</v>
          </cell>
          <cell r="F427">
            <v>44484</v>
          </cell>
          <cell r="G427">
            <v>300</v>
          </cell>
          <cell r="H427">
            <v>300</v>
          </cell>
          <cell r="I427">
            <v>3</v>
          </cell>
          <cell r="J427">
            <v>6</v>
          </cell>
          <cell r="K427">
            <v>0</v>
          </cell>
          <cell r="L427">
            <v>13</v>
          </cell>
          <cell r="M427">
            <v>10</v>
          </cell>
          <cell r="N427">
            <v>7</v>
          </cell>
        </row>
        <row r="428">
          <cell r="A428" t="str">
            <v>BKLN05_SEC_DD770_AGAH01</v>
          </cell>
          <cell r="B428" t="str">
            <v>BKLN05;DC SYS03;NEAR CK</v>
          </cell>
          <cell r="C428" t="str">
            <v>BKLN05</v>
          </cell>
          <cell r="D428">
            <v>90</v>
          </cell>
          <cell r="E428">
            <v>85</v>
          </cell>
          <cell r="F428">
            <v>44470</v>
          </cell>
          <cell r="G428">
            <v>300</v>
          </cell>
          <cell r="H428">
            <v>300</v>
          </cell>
          <cell r="I428">
            <v>5</v>
          </cell>
          <cell r="J428">
            <v>5</v>
          </cell>
          <cell r="K428">
            <v>0</v>
          </cell>
          <cell r="L428">
            <v>3</v>
          </cell>
          <cell r="M428">
            <v>12</v>
          </cell>
          <cell r="N428">
            <v>0</v>
          </cell>
        </row>
        <row r="429">
          <cell r="A429" t="str">
            <v>BKLN05_SEC_DD770_BABB01</v>
          </cell>
          <cell r="B429" t="str">
            <v>BKLN05;DC SYS01</v>
          </cell>
          <cell r="C429" t="str">
            <v>BKLN05</v>
          </cell>
          <cell r="D429">
            <v>190</v>
          </cell>
          <cell r="E429">
            <v>195</v>
          </cell>
          <cell r="F429">
            <v>44470</v>
          </cell>
          <cell r="G429">
            <v>300</v>
          </cell>
          <cell r="H429">
            <v>300</v>
          </cell>
          <cell r="I429">
            <v>2</v>
          </cell>
          <cell r="J429">
            <v>3</v>
          </cell>
          <cell r="K429">
            <v>0</v>
          </cell>
          <cell r="L429">
            <v>9</v>
          </cell>
          <cell r="M429">
            <v>12</v>
          </cell>
          <cell r="N429">
            <v>0</v>
          </cell>
        </row>
        <row r="430">
          <cell r="A430" t="str">
            <v>BKLN05_SEC_DD770_BLBM01</v>
          </cell>
          <cell r="B430" t="str">
            <v>BKLN05;DC SYS01</v>
          </cell>
          <cell r="C430" t="str">
            <v>BKLN05</v>
          </cell>
          <cell r="D430">
            <v>115</v>
          </cell>
          <cell r="E430">
            <v>100</v>
          </cell>
          <cell r="F430">
            <v>44470</v>
          </cell>
          <cell r="G430">
            <v>300</v>
          </cell>
          <cell r="H430">
            <v>300</v>
          </cell>
          <cell r="I430">
            <v>0</v>
          </cell>
          <cell r="J430">
            <v>0</v>
          </cell>
          <cell r="K430">
            <v>0</v>
          </cell>
          <cell r="L430">
            <v>17</v>
          </cell>
          <cell r="M430">
            <v>6</v>
          </cell>
          <cell r="N430">
            <v>0</v>
          </cell>
        </row>
        <row r="431">
          <cell r="A431" t="str">
            <v>BKLN05_SEC_DD770_BQBR01</v>
          </cell>
          <cell r="B431" t="str">
            <v>BKLN05;DC SYS03;NEAR CK</v>
          </cell>
          <cell r="C431" t="str">
            <v>BKLN05</v>
          </cell>
          <cell r="D431">
            <v>135</v>
          </cell>
          <cell r="E431">
            <v>140</v>
          </cell>
          <cell r="F431">
            <v>44470</v>
          </cell>
          <cell r="G431">
            <v>300</v>
          </cell>
          <cell r="H431">
            <v>300</v>
          </cell>
          <cell r="I431">
            <v>0</v>
          </cell>
          <cell r="J431">
            <v>0</v>
          </cell>
          <cell r="K431">
            <v>0</v>
          </cell>
          <cell r="L431">
            <v>19</v>
          </cell>
          <cell r="M431">
            <v>8</v>
          </cell>
          <cell r="N431">
            <v>0</v>
          </cell>
        </row>
        <row r="432">
          <cell r="A432" t="str">
            <v>BKLN05_SEC_DD770_BYBZ01</v>
          </cell>
          <cell r="B432" t="str">
            <v>BKLN05;DC SYS03;NEAR CK</v>
          </cell>
          <cell r="C432" t="str">
            <v>BKLN05</v>
          </cell>
          <cell r="D432">
            <v>105</v>
          </cell>
          <cell r="E432">
            <v>110</v>
          </cell>
          <cell r="F432">
            <v>44473</v>
          </cell>
          <cell r="G432">
            <v>300</v>
          </cell>
          <cell r="H432">
            <v>300</v>
          </cell>
          <cell r="I432">
            <v>4</v>
          </cell>
          <cell r="J432">
            <v>6</v>
          </cell>
          <cell r="K432">
            <v>0</v>
          </cell>
          <cell r="L432">
            <v>11</v>
          </cell>
          <cell r="M432">
            <v>10</v>
          </cell>
          <cell r="N432">
            <v>0</v>
          </cell>
        </row>
        <row r="433">
          <cell r="A433" t="str">
            <v>BKLN05_SEC_DD770_CD01</v>
          </cell>
          <cell r="B433" t="str">
            <v>BKLN05;DC SYS01</v>
          </cell>
          <cell r="C433" t="str">
            <v>BKLN05</v>
          </cell>
          <cell r="D433">
            <v>115</v>
          </cell>
          <cell r="E433">
            <v>140</v>
          </cell>
          <cell r="F433">
            <v>44470</v>
          </cell>
          <cell r="G433">
            <v>300</v>
          </cell>
          <cell r="H433">
            <v>300</v>
          </cell>
          <cell r="I433">
            <v>6</v>
          </cell>
          <cell r="J433">
            <v>1</v>
          </cell>
          <cell r="K433">
            <v>0</v>
          </cell>
          <cell r="L433">
            <v>11</v>
          </cell>
          <cell r="M433">
            <v>11</v>
          </cell>
          <cell r="N433">
            <v>0</v>
          </cell>
        </row>
        <row r="434">
          <cell r="A434" t="str">
            <v>BKLN05_SEC_DD770_CJCK01</v>
          </cell>
          <cell r="B434" t="str">
            <v>BKLN05;DC SYS03;NEAR CK</v>
          </cell>
          <cell r="C434" t="str">
            <v>BKLN05</v>
          </cell>
          <cell r="D434">
            <v>210</v>
          </cell>
          <cell r="E434">
            <v>200</v>
          </cell>
          <cell r="F434">
            <v>44470</v>
          </cell>
          <cell r="G434">
            <v>300</v>
          </cell>
          <cell r="H434">
            <v>300</v>
          </cell>
          <cell r="I434">
            <v>6</v>
          </cell>
          <cell r="J434">
            <v>1</v>
          </cell>
          <cell r="K434">
            <v>0</v>
          </cell>
          <cell r="L434">
            <v>10</v>
          </cell>
          <cell r="M434">
            <v>12</v>
          </cell>
          <cell r="N434">
            <v>0</v>
          </cell>
        </row>
        <row r="435">
          <cell r="A435" t="str">
            <v>BKLN05_SEC_DD770_GH01</v>
          </cell>
          <cell r="B435" t="str">
            <v>BKLN05;DC SYS01</v>
          </cell>
          <cell r="C435" t="str">
            <v>BKLN05</v>
          </cell>
          <cell r="D435">
            <v>135</v>
          </cell>
          <cell r="E435">
            <v>140</v>
          </cell>
          <cell r="F435">
            <v>44470</v>
          </cell>
          <cell r="G435">
            <v>300</v>
          </cell>
          <cell r="H435">
            <v>300</v>
          </cell>
          <cell r="I435">
            <v>4</v>
          </cell>
          <cell r="J435">
            <v>0</v>
          </cell>
          <cell r="K435">
            <v>0</v>
          </cell>
          <cell r="L435">
            <v>11</v>
          </cell>
          <cell r="M435">
            <v>8</v>
          </cell>
          <cell r="N435">
            <v>0</v>
          </cell>
        </row>
        <row r="436">
          <cell r="A436" t="str">
            <v>BKLN05_SEC_DD770_LM01</v>
          </cell>
          <cell r="B436" t="str">
            <v>BKLN05;DC SYS01</v>
          </cell>
          <cell r="C436" t="str">
            <v>BKLN05</v>
          </cell>
          <cell r="D436">
            <v>10.6</v>
          </cell>
          <cell r="E436" t="str">
            <v>NA</v>
          </cell>
          <cell r="F436">
            <v>44824</v>
          </cell>
          <cell r="G436">
            <v>300</v>
          </cell>
          <cell r="H436">
            <v>300</v>
          </cell>
          <cell r="I436">
            <v>4</v>
          </cell>
          <cell r="J436">
            <v>0</v>
          </cell>
          <cell r="K436">
            <v>0</v>
          </cell>
          <cell r="L436">
            <v>3</v>
          </cell>
          <cell r="M436">
            <v>4</v>
          </cell>
          <cell r="N436">
            <v>1</v>
          </cell>
        </row>
        <row r="437">
          <cell r="A437" t="str">
            <v>BKLN05_SEC_DD770_UV01</v>
          </cell>
          <cell r="B437" t="str">
            <v>BKLN05;DC SYS02</v>
          </cell>
          <cell r="C437" t="str">
            <v>BKLN05</v>
          </cell>
          <cell r="D437">
            <v>160</v>
          </cell>
          <cell r="E437">
            <v>165</v>
          </cell>
          <cell r="F437">
            <v>44470</v>
          </cell>
          <cell r="G437">
            <v>300</v>
          </cell>
          <cell r="H437">
            <v>300</v>
          </cell>
          <cell r="I437">
            <v>0</v>
          </cell>
          <cell r="J437">
            <v>1</v>
          </cell>
          <cell r="K437">
            <v>0</v>
          </cell>
          <cell r="L437">
            <v>19</v>
          </cell>
          <cell r="M437">
            <v>12</v>
          </cell>
          <cell r="N437">
            <v>0</v>
          </cell>
        </row>
        <row r="438">
          <cell r="A438" t="str">
            <v>BKLN05_SEC_DD770_YZ01</v>
          </cell>
          <cell r="B438" t="str">
            <v>BKLN05;DC SYS02</v>
          </cell>
          <cell r="C438" t="str">
            <v>BKLN05</v>
          </cell>
          <cell r="D438">
            <v>85</v>
          </cell>
          <cell r="E438">
            <v>80</v>
          </cell>
          <cell r="F438">
            <v>44441</v>
          </cell>
          <cell r="G438">
            <v>300</v>
          </cell>
          <cell r="H438">
            <v>300</v>
          </cell>
          <cell r="I438">
            <v>5</v>
          </cell>
          <cell r="J438">
            <v>10</v>
          </cell>
          <cell r="K438">
            <v>0</v>
          </cell>
          <cell r="L438">
            <v>16</v>
          </cell>
          <cell r="M438">
            <v>3</v>
          </cell>
          <cell r="N438">
            <v>0</v>
          </cell>
        </row>
        <row r="439">
          <cell r="A439" t="str">
            <v>BKLN05_DCSYS04-PDU1</v>
          </cell>
          <cell r="B439" t="str">
            <v>BKLN05-DCSYS04</v>
          </cell>
          <cell r="C439" t="str">
            <v>BKLN05 Ext</v>
          </cell>
          <cell r="D439">
            <v>357.75</v>
          </cell>
          <cell r="E439">
            <v>114.08</v>
          </cell>
          <cell r="F439">
            <v>45510</v>
          </cell>
          <cell r="G439">
            <v>1200</v>
          </cell>
        </row>
        <row r="440">
          <cell r="A440" t="str">
            <v>BKLN05_DCSYS04-PDU2</v>
          </cell>
          <cell r="B440" t="str">
            <v>BKLN05-DCSYS04</v>
          </cell>
          <cell r="C440" t="str">
            <v>BKLN05 Ext</v>
          </cell>
          <cell r="D440">
            <v>220.72</v>
          </cell>
          <cell r="E440">
            <v>220.72</v>
          </cell>
          <cell r="F440">
            <v>45510</v>
          </cell>
          <cell r="G440">
            <v>1200</v>
          </cell>
        </row>
        <row r="441">
          <cell r="A441" t="str">
            <v>BKLN05_DCSYS04-PDU3</v>
          </cell>
          <cell r="B441" t="str">
            <v>BKLN05-DCSYS04</v>
          </cell>
          <cell r="C441" t="str">
            <v>BKLN05 Ext</v>
          </cell>
          <cell r="D441">
            <v>257.89</v>
          </cell>
          <cell r="E441">
            <v>58.989999999999995</v>
          </cell>
          <cell r="F441">
            <v>45510</v>
          </cell>
          <cell r="G441">
            <v>1200</v>
          </cell>
        </row>
        <row r="442">
          <cell r="A442" t="str">
            <v>DCDB _DC CUBICLE IN POWER ROOM NEAR BATTERY</v>
          </cell>
          <cell r="B442" t="str">
            <v>DCT;DC SYS01</v>
          </cell>
          <cell r="C442" t="str">
            <v>DCT</v>
          </cell>
          <cell r="D442">
            <v>0</v>
          </cell>
          <cell r="E442">
            <v>0</v>
          </cell>
          <cell r="F442">
            <v>0</v>
          </cell>
          <cell r="G442">
            <v>300</v>
          </cell>
          <cell r="H442">
            <v>300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</row>
        <row r="443">
          <cell r="A443" t="str">
            <v>FMYN31_SEC_CBDB_ BC01</v>
          </cell>
          <cell r="B443" t="str">
            <v>FMYN31; DC SYS01</v>
          </cell>
          <cell r="C443" t="str">
            <v>FMYN31</v>
          </cell>
          <cell r="D443" t="str">
            <v>not showing on meter</v>
          </cell>
          <cell r="E443" t="str">
            <v>not showing on meter</v>
          </cell>
          <cell r="F443">
            <v>44084</v>
          </cell>
          <cell r="G443">
            <v>250</v>
          </cell>
          <cell r="H443">
            <v>250</v>
          </cell>
          <cell r="I443">
            <v>10</v>
          </cell>
          <cell r="J443">
            <v>10</v>
          </cell>
          <cell r="K443">
            <v>2</v>
          </cell>
          <cell r="L443">
            <v>0</v>
          </cell>
          <cell r="M443">
            <v>0</v>
          </cell>
          <cell r="N443">
            <v>19</v>
          </cell>
        </row>
        <row r="444">
          <cell r="A444" t="str">
            <v>DCDB _2B</v>
          </cell>
          <cell r="B444" t="str">
            <v>IVER02; DC SYS01</v>
          </cell>
          <cell r="C444" t="str">
            <v>IVER02</v>
          </cell>
          <cell r="D444">
            <v>42</v>
          </cell>
          <cell r="E444">
            <v>42</v>
          </cell>
          <cell r="F444">
            <v>44113</v>
          </cell>
          <cell r="G444" t="str">
            <v>unknown</v>
          </cell>
          <cell r="H444" t="str">
            <v>unknown</v>
          </cell>
          <cell r="I444">
            <v>0</v>
          </cell>
          <cell r="J444">
            <v>0</v>
          </cell>
          <cell r="K444">
            <v>3</v>
          </cell>
          <cell r="L444">
            <v>3</v>
          </cell>
          <cell r="M444">
            <v>3</v>
          </cell>
          <cell r="N444">
            <v>3</v>
          </cell>
        </row>
        <row r="445">
          <cell r="A445" t="str">
            <v>NBYCD1_SEC_CBDB_F9</v>
          </cell>
          <cell r="B445" t="str">
            <v>NBYCD1;DC SYS01</v>
          </cell>
          <cell r="C445" t="str">
            <v>NBYCD1</v>
          </cell>
          <cell r="D445">
            <v>60</v>
          </cell>
          <cell r="E445">
            <v>60</v>
          </cell>
          <cell r="F445">
            <v>44991</v>
          </cell>
          <cell r="G445">
            <v>300</v>
          </cell>
          <cell r="H445" t="str">
            <v>300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38</v>
          </cell>
        </row>
        <row r="446">
          <cell r="A446" t="str">
            <v>NBYCD1_SEC_CBDB_GG11</v>
          </cell>
          <cell r="B446" t="str">
            <v>NBYCD1;DC SYS01</v>
          </cell>
          <cell r="C446" t="str">
            <v>NBYCD1</v>
          </cell>
          <cell r="D446">
            <v>180</v>
          </cell>
          <cell r="E446">
            <v>0</v>
          </cell>
          <cell r="F446">
            <v>44991</v>
          </cell>
          <cell r="G446">
            <v>300</v>
          </cell>
          <cell r="H446">
            <v>300</v>
          </cell>
          <cell r="I446">
            <v>1</v>
          </cell>
          <cell r="J446">
            <v>0</v>
          </cell>
          <cell r="K446">
            <v>0</v>
          </cell>
          <cell r="L446">
            <v>1</v>
          </cell>
          <cell r="M446">
            <v>0</v>
          </cell>
          <cell r="N446">
            <v>0</v>
          </cell>
        </row>
        <row r="447">
          <cell r="A447" t="str">
            <v>POLN02_PDUA_B</v>
          </cell>
          <cell r="B447" t="str">
            <v>POLN02-DCSYS01a</v>
          </cell>
          <cell r="C447" t="str">
            <v>POLN02</v>
          </cell>
          <cell r="D447">
            <v>53.82</v>
          </cell>
          <cell r="E447">
            <v>2.31</v>
          </cell>
          <cell r="F447">
            <v>45475</v>
          </cell>
          <cell r="G447">
            <v>360</v>
          </cell>
          <cell r="H447">
            <v>360</v>
          </cell>
        </row>
        <row r="448">
          <cell r="A448" t="str">
            <v>POLN02_SEC_DD770_CD01</v>
          </cell>
          <cell r="B448" t="str">
            <v>POLN02-DCSYS01a</v>
          </cell>
          <cell r="C448" t="str">
            <v>POLN02</v>
          </cell>
          <cell r="D448">
            <v>140</v>
          </cell>
          <cell r="E448">
            <v>40</v>
          </cell>
          <cell r="F448">
            <v>44991</v>
          </cell>
          <cell r="G448">
            <v>300</v>
          </cell>
          <cell r="H448">
            <v>300</v>
          </cell>
          <cell r="I448">
            <v>6</v>
          </cell>
          <cell r="J448">
            <v>2</v>
          </cell>
          <cell r="K448">
            <v>0</v>
          </cell>
          <cell r="L448">
            <v>14</v>
          </cell>
          <cell r="M448">
            <v>7</v>
          </cell>
          <cell r="N448">
            <v>0</v>
          </cell>
        </row>
        <row r="449">
          <cell r="A449" t="str">
            <v>POLN02_SEC_DD770_EF01</v>
          </cell>
          <cell r="B449" t="str">
            <v>POLN02-DCSYS01a</v>
          </cell>
          <cell r="C449" t="str">
            <v>POLN02</v>
          </cell>
          <cell r="D449">
            <v>80</v>
          </cell>
          <cell r="E449">
            <v>15</v>
          </cell>
          <cell r="F449">
            <v>44991</v>
          </cell>
          <cell r="G449">
            <v>300</v>
          </cell>
          <cell r="H449">
            <v>300</v>
          </cell>
          <cell r="I449">
            <v>6</v>
          </cell>
          <cell r="J449">
            <v>1</v>
          </cell>
          <cell r="K449">
            <v>2</v>
          </cell>
          <cell r="L449">
            <v>24</v>
          </cell>
          <cell r="M449">
            <v>11</v>
          </cell>
          <cell r="N449">
            <v>0</v>
          </cell>
        </row>
        <row r="450">
          <cell r="A450" t="str">
            <v>RDG_SEC_DD770_FO</v>
          </cell>
          <cell r="B450" t="str">
            <v>RDG;DC SYS01</v>
          </cell>
          <cell r="C450" t="str">
            <v>RDG</v>
          </cell>
          <cell r="D450">
            <v>125</v>
          </cell>
          <cell r="E450">
            <v>125</v>
          </cell>
          <cell r="F450">
            <v>44991</v>
          </cell>
          <cell r="G450">
            <v>300</v>
          </cell>
          <cell r="H450">
            <v>300</v>
          </cell>
          <cell r="I450">
            <v>5</v>
          </cell>
          <cell r="J450">
            <v>0</v>
          </cell>
          <cell r="K450">
            <v>0</v>
          </cell>
          <cell r="L450">
            <v>9</v>
          </cell>
          <cell r="M450">
            <v>9</v>
          </cell>
          <cell r="N450">
            <v>0</v>
          </cell>
        </row>
        <row r="451">
          <cell r="A451" t="str">
            <v>RDGCD1_SEC_CDDB_A05</v>
          </cell>
          <cell r="B451" t="str">
            <v>RDGCD1;DC SYS01</v>
          </cell>
          <cell r="C451" t="str">
            <v>RDGCD1</v>
          </cell>
          <cell r="D451">
            <v>0</v>
          </cell>
          <cell r="E451">
            <v>0</v>
          </cell>
          <cell r="F451">
            <v>0</v>
          </cell>
          <cell r="G451">
            <v>300</v>
          </cell>
          <cell r="H451">
            <v>300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</row>
        <row r="452">
          <cell r="A452" t="str">
            <v>RDGCD2_SEC_CDDB_TU09</v>
          </cell>
          <cell r="B452" t="str">
            <v>RDGCD1;DC SYS01</v>
          </cell>
          <cell r="C452" t="str">
            <v>RDGCD2</v>
          </cell>
          <cell r="D452">
            <v>50</v>
          </cell>
          <cell r="E452">
            <v>50</v>
          </cell>
          <cell r="F452">
            <v>44162</v>
          </cell>
          <cell r="G452">
            <v>300</v>
          </cell>
          <cell r="H452">
            <v>300</v>
          </cell>
          <cell r="I452">
            <v>4</v>
          </cell>
          <cell r="J452">
            <v>0</v>
          </cell>
          <cell r="K452">
            <v>0</v>
          </cell>
          <cell r="L452">
            <v>3</v>
          </cell>
          <cell r="M452">
            <v>1</v>
          </cell>
          <cell r="N452">
            <v>26</v>
          </cell>
        </row>
        <row r="453">
          <cell r="A453" t="str">
            <v>SLO_SEC_DD770_AB0</v>
          </cell>
          <cell r="B453" t="str">
            <v>SLO;DC SYS01</v>
          </cell>
          <cell r="C453" t="str">
            <v>SLO</v>
          </cell>
          <cell r="D453">
            <v>160</v>
          </cell>
          <cell r="E453">
            <v>160</v>
          </cell>
          <cell r="F453">
            <v>45068</v>
          </cell>
          <cell r="G453">
            <v>300</v>
          </cell>
          <cell r="H453">
            <v>300</v>
          </cell>
          <cell r="I453">
            <v>5</v>
          </cell>
          <cell r="J453">
            <v>1</v>
          </cell>
          <cell r="K453">
            <v>0</v>
          </cell>
          <cell r="L453">
            <v>2</v>
          </cell>
          <cell r="M453">
            <v>9</v>
          </cell>
          <cell r="N453">
            <v>0</v>
          </cell>
        </row>
        <row r="454">
          <cell r="A454" t="str">
            <v>SLO_SEC_DD770_AB00</v>
          </cell>
          <cell r="B454" t="str">
            <v>SLO;DC SYS01</v>
          </cell>
          <cell r="C454" t="str">
            <v>SLO</v>
          </cell>
          <cell r="D454">
            <v>170</v>
          </cell>
          <cell r="E454">
            <v>170</v>
          </cell>
          <cell r="F454">
            <v>45068</v>
          </cell>
          <cell r="G454">
            <v>300</v>
          </cell>
          <cell r="H454">
            <v>300</v>
          </cell>
          <cell r="I454">
            <v>4</v>
          </cell>
          <cell r="J454">
            <v>0</v>
          </cell>
          <cell r="K454">
            <v>0</v>
          </cell>
          <cell r="L454">
            <v>4</v>
          </cell>
          <cell r="M454">
            <v>6</v>
          </cell>
          <cell r="N454">
            <v>0</v>
          </cell>
        </row>
        <row r="455">
          <cell r="A455" t="str">
            <v>WHHN03_SEC_DD770_CD01_01</v>
          </cell>
          <cell r="B455" t="str">
            <v>WHHN03;DC SYS01</v>
          </cell>
          <cell r="C455" t="str">
            <v>WHHN03</v>
          </cell>
          <cell r="D455">
            <v>80</v>
          </cell>
          <cell r="E455">
            <v>90</v>
          </cell>
          <cell r="F455">
            <v>44042</v>
          </cell>
          <cell r="G455">
            <v>300</v>
          </cell>
          <cell r="H455">
            <v>300</v>
          </cell>
          <cell r="I455">
            <v>0</v>
          </cell>
          <cell r="J455">
            <v>8</v>
          </cell>
          <cell r="K455">
            <v>0</v>
          </cell>
          <cell r="L455">
            <v>17</v>
          </cell>
          <cell r="M455">
            <v>11</v>
          </cell>
          <cell r="N455">
            <v>0</v>
          </cell>
        </row>
        <row r="456">
          <cell r="A456" t="str">
            <v>WHHN03_SEC_DD770_EF01_02</v>
          </cell>
          <cell r="B456" t="str">
            <v>WHHN03;DC SYS01</v>
          </cell>
          <cell r="C456" t="str">
            <v>WHHN03</v>
          </cell>
          <cell r="D456">
            <v>80</v>
          </cell>
          <cell r="E456">
            <v>70</v>
          </cell>
          <cell r="F456">
            <v>44042</v>
          </cell>
          <cell r="G456">
            <v>0</v>
          </cell>
          <cell r="H456">
            <v>0</v>
          </cell>
          <cell r="I456">
            <v>5</v>
          </cell>
          <cell r="J456">
            <v>10</v>
          </cell>
          <cell r="K456">
            <v>0</v>
          </cell>
          <cell r="L456">
            <v>6</v>
          </cell>
          <cell r="M456">
            <v>11</v>
          </cell>
          <cell r="N456">
            <v>0</v>
          </cell>
        </row>
        <row r="457">
          <cell r="A457" t="str">
            <v>WHHN03_SEC_Eaton CBDB_LM01</v>
          </cell>
          <cell r="B457" t="str">
            <v>WHHN03;DC SYS01</v>
          </cell>
          <cell r="C457" t="str">
            <v>WHHN03</v>
          </cell>
          <cell r="D457">
            <v>90</v>
          </cell>
          <cell r="E457">
            <v>90</v>
          </cell>
          <cell r="F457">
            <v>42983</v>
          </cell>
          <cell r="G457">
            <v>300</v>
          </cell>
          <cell r="H457">
            <v>300</v>
          </cell>
          <cell r="I457">
            <v>1</v>
          </cell>
          <cell r="J457">
            <v>0</v>
          </cell>
          <cell r="K457">
            <v>2</v>
          </cell>
          <cell r="L457">
            <v>1</v>
          </cell>
          <cell r="M457">
            <v>0</v>
          </cell>
          <cell r="N457">
            <v>12</v>
          </cell>
        </row>
        <row r="458">
          <cell r="A458" t="str">
            <v>OHB_SEC_DCDB01_WALL_OPP TO SUITE EF</v>
          </cell>
          <cell r="B458" t="str">
            <v>OHB;DC SYS02;PSU2</v>
          </cell>
          <cell r="C458" t="str">
            <v>OHB</v>
          </cell>
          <cell r="D458" t="str">
            <v>N/A</v>
          </cell>
          <cell r="E458" t="str">
            <v>N/A</v>
          </cell>
          <cell r="F458">
            <v>44998</v>
          </cell>
          <cell r="G458">
            <v>300</v>
          </cell>
          <cell r="H458">
            <v>300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</row>
        <row r="459">
          <cell r="A459" t="str">
            <v>OHB_SEC_DCDB03_WALL</v>
          </cell>
          <cell r="B459" t="str">
            <v>OHB;DC SYS02;PSU2</v>
          </cell>
          <cell r="C459" t="str">
            <v>OHB</v>
          </cell>
          <cell r="D459">
            <v>0</v>
          </cell>
          <cell r="E459">
            <v>50</v>
          </cell>
          <cell r="F459">
            <v>44998</v>
          </cell>
          <cell r="G459">
            <v>300</v>
          </cell>
          <cell r="H459">
            <v>300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</row>
        <row r="460">
          <cell r="A460" t="str">
            <v>OHB_SEC_DCDB04_WALL</v>
          </cell>
          <cell r="B460" t="str">
            <v>OHB;DC SYS01;PSU1</v>
          </cell>
          <cell r="C460" t="str">
            <v>OHB</v>
          </cell>
          <cell r="D460">
            <v>45</v>
          </cell>
          <cell r="E460">
            <v>0</v>
          </cell>
          <cell r="F460">
            <v>44998</v>
          </cell>
          <cell r="G460">
            <v>300</v>
          </cell>
          <cell r="H460">
            <v>300</v>
          </cell>
          <cell r="I460">
            <v>0</v>
          </cell>
          <cell r="J460">
            <v>6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</row>
        <row r="461">
          <cell r="A461" t="str">
            <v>OHB_SEC_DCDB05_WALL</v>
          </cell>
          <cell r="B461" t="str">
            <v>OHB;DC SYS02;PSU2</v>
          </cell>
          <cell r="C461" t="str">
            <v>OHB</v>
          </cell>
          <cell r="D461">
            <v>0</v>
          </cell>
          <cell r="E461">
            <v>85</v>
          </cell>
          <cell r="F461">
            <v>44998</v>
          </cell>
          <cell r="G461">
            <v>300</v>
          </cell>
          <cell r="H461">
            <v>300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</row>
        <row r="462">
          <cell r="A462" t="str">
            <v>OHB_SEC_DCDB06_WALL</v>
          </cell>
          <cell r="B462" t="str">
            <v>OHB;DC SYS01;PSU1</v>
          </cell>
          <cell r="C462" t="str">
            <v>OHB</v>
          </cell>
          <cell r="D462">
            <v>80</v>
          </cell>
          <cell r="E462">
            <v>7</v>
          </cell>
          <cell r="F462">
            <v>42914</v>
          </cell>
          <cell r="G462">
            <v>300</v>
          </cell>
          <cell r="H462">
            <v>300</v>
          </cell>
          <cell r="I462">
            <v>0</v>
          </cell>
          <cell r="J462">
            <v>4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</row>
        <row r="463">
          <cell r="A463" t="str">
            <v>SWNN03_DCDB 1</v>
          </cell>
          <cell r="B463" t="str">
            <v>SWNN03;DC SYS01</v>
          </cell>
          <cell r="C463" t="str">
            <v>SWNN03</v>
          </cell>
          <cell r="D463">
            <v>61</v>
          </cell>
          <cell r="E463">
            <v>93</v>
          </cell>
          <cell r="F463">
            <v>44999</v>
          </cell>
          <cell r="G463">
            <v>300</v>
          </cell>
          <cell r="H463">
            <v>300</v>
          </cell>
          <cell r="I463">
            <v>0</v>
          </cell>
          <cell r="J463">
            <v>2</v>
          </cell>
          <cell r="K463">
            <v>0</v>
          </cell>
          <cell r="L463">
            <v>0</v>
          </cell>
          <cell r="M463">
            <v>0</v>
          </cell>
          <cell r="N463">
            <v>29</v>
          </cell>
        </row>
        <row r="464">
          <cell r="A464" t="str">
            <v>SWNN03_SYS01_PER_K - ignore</v>
          </cell>
          <cell r="B464" t="str">
            <v>SWNN03;DC SYS01</v>
          </cell>
          <cell r="C464" t="str">
            <v>SWNN03</v>
          </cell>
          <cell r="D464">
            <v>0</v>
          </cell>
          <cell r="E464">
            <v>0</v>
          </cell>
          <cell r="F464">
            <v>39873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</row>
        <row r="465">
          <cell r="A465" t="str">
            <v>SQYN02_SEC_DCDB_HVHU1</v>
          </cell>
          <cell r="B465" t="str">
            <v>SQYN02;DC SYS07</v>
          </cell>
          <cell r="C465" t="str">
            <v>SQYN02</v>
          </cell>
          <cell r="D465">
            <v>63</v>
          </cell>
          <cell r="E465">
            <v>59</v>
          </cell>
          <cell r="F465">
            <v>45034</v>
          </cell>
          <cell r="G465">
            <v>300</v>
          </cell>
          <cell r="H465">
            <v>300</v>
          </cell>
          <cell r="I465">
            <v>3</v>
          </cell>
          <cell r="J465">
            <v>0</v>
          </cell>
          <cell r="K465">
            <v>2</v>
          </cell>
          <cell r="L465">
            <v>0</v>
          </cell>
          <cell r="M465">
            <v>0</v>
          </cell>
          <cell r="N465">
            <v>36</v>
          </cell>
        </row>
        <row r="466">
          <cell r="A466" t="str">
            <v>LLDTE1_SEC_DCDB_Q4</v>
          </cell>
          <cell r="B466" t="str">
            <v>LLDTE1;DC SYS01</v>
          </cell>
          <cell r="C466" t="str">
            <v>LLDTE1</v>
          </cell>
          <cell r="D466">
            <v>97</v>
          </cell>
          <cell r="E466">
            <v>101</v>
          </cell>
          <cell r="F466">
            <v>0</v>
          </cell>
          <cell r="G466">
            <v>300</v>
          </cell>
          <cell r="H466">
            <v>300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37</v>
          </cell>
        </row>
        <row r="467">
          <cell r="A467" t="str">
            <v>BSHN08_PDU2A_B</v>
          </cell>
          <cell r="B467" t="str">
            <v>BSH;DC SYS02;GND</v>
          </cell>
          <cell r="C467" t="str">
            <v>BSHN08</v>
          </cell>
          <cell r="D467">
            <v>109.78999999999999</v>
          </cell>
          <cell r="E467">
            <v>116.85</v>
          </cell>
          <cell r="F467">
            <v>45539</v>
          </cell>
          <cell r="G467">
            <v>200</v>
          </cell>
          <cell r="H467">
            <v>200</v>
          </cell>
        </row>
        <row r="468">
          <cell r="A468" t="str">
            <v>BTLN09_PDU2A_B</v>
          </cell>
          <cell r="B468" t="str">
            <v xml:space="preserve">BTLN09;DC SYS01 </v>
          </cell>
          <cell r="C468" t="str">
            <v>BTLN09</v>
          </cell>
          <cell r="D468">
            <v>53.519999999999996</v>
          </cell>
          <cell r="E468">
            <v>52.61</v>
          </cell>
          <cell r="F468">
            <v>45510</v>
          </cell>
          <cell r="G468">
            <v>360</v>
          </cell>
          <cell r="H468">
            <v>360</v>
          </cell>
        </row>
        <row r="469">
          <cell r="A469" t="str">
            <v>LDSCD2_PDU2A_B</v>
          </cell>
          <cell r="B469" t="str">
            <v>LDSCD2;DC SYS A</v>
          </cell>
          <cell r="C469" t="str">
            <v>LDSCD2</v>
          </cell>
          <cell r="D469">
            <v>64.680000000000007</v>
          </cell>
          <cell r="E469">
            <v>63.52</v>
          </cell>
          <cell r="F469">
            <v>45539</v>
          </cell>
          <cell r="G469">
            <v>360</v>
          </cell>
          <cell r="H469">
            <v>360</v>
          </cell>
        </row>
        <row r="470">
          <cell r="A470" t="str">
            <v>MCRCD2_PDU2A_B</v>
          </cell>
          <cell r="B470" t="str">
            <v>MCRCD2;DC SYS02 [Rect 3&amp;4]</v>
          </cell>
          <cell r="C470" t="str">
            <v>MCRCD2</v>
          </cell>
          <cell r="D470">
            <v>11.76</v>
          </cell>
          <cell r="E470">
            <v>16.03</v>
          </cell>
          <cell r="F470">
            <v>45475</v>
          </cell>
          <cell r="G470">
            <v>360</v>
          </cell>
          <cell r="H470">
            <v>360</v>
          </cell>
        </row>
        <row r="471">
          <cell r="A471" t="str">
            <v>SQYN02_PDU2A_B</v>
          </cell>
          <cell r="B471" t="str">
            <v>SQYN02;DC SYS08A</v>
          </cell>
          <cell r="C471" t="str">
            <v>SQYN02</v>
          </cell>
          <cell r="D471">
            <v>0</v>
          </cell>
          <cell r="E471">
            <v>0</v>
          </cell>
          <cell r="F471">
            <v>45510</v>
          </cell>
          <cell r="G471">
            <v>600</v>
          </cell>
          <cell r="H471">
            <v>600</v>
          </cell>
        </row>
        <row r="472">
          <cell r="A472" t="str">
            <v>CHTTN3_PDU2A_B</v>
          </cell>
          <cell r="B472" t="str">
            <v>CHTTN3;DC SYS01A</v>
          </cell>
          <cell r="C472" t="str">
            <v>CHTTN3</v>
          </cell>
          <cell r="D472">
            <v>0</v>
          </cell>
          <cell r="E472">
            <v>12.84</v>
          </cell>
          <cell r="F472">
            <v>0</v>
          </cell>
          <cell r="G472">
            <v>600</v>
          </cell>
          <cell r="H472">
            <v>600</v>
          </cell>
        </row>
        <row r="473">
          <cell r="A473" t="str">
            <v>STGCD1_Eaton DIST@G0</v>
          </cell>
          <cell r="B473" t="str">
            <v>STGCD1;DC SYS01</v>
          </cell>
          <cell r="C473" t="str">
            <v>STGCD1</v>
          </cell>
          <cell r="D473">
            <v>0</v>
          </cell>
          <cell r="E473">
            <v>0</v>
          </cell>
          <cell r="F473">
            <v>44860</v>
          </cell>
          <cell r="G473">
            <v>300</v>
          </cell>
          <cell r="H473">
            <v>300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</row>
        <row r="474">
          <cell r="A474" t="str">
            <v>SHDTR1_SEC_CBDB_N10</v>
          </cell>
          <cell r="B474" t="str">
            <v>SHDTR1;DC SYS01</v>
          </cell>
          <cell r="C474" t="str">
            <v>SHDTR1</v>
          </cell>
          <cell r="D474">
            <v>140</v>
          </cell>
          <cell r="E474">
            <v>137</v>
          </cell>
          <cell r="F474">
            <v>44971</v>
          </cell>
          <cell r="G474">
            <v>300</v>
          </cell>
          <cell r="H474">
            <v>300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34</v>
          </cell>
        </row>
        <row r="475">
          <cell r="A475" t="str">
            <v>SHDTR1_EOS_D</v>
          </cell>
          <cell r="B475" t="str">
            <v>SHDTR1;DC SYS01</v>
          </cell>
          <cell r="C475" t="str">
            <v>SHDTR1</v>
          </cell>
          <cell r="D475">
            <v>3</v>
          </cell>
          <cell r="E475">
            <v>2.7</v>
          </cell>
          <cell r="F475">
            <v>44971</v>
          </cell>
          <cell r="G475">
            <v>80</v>
          </cell>
          <cell r="H475">
            <v>80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18</v>
          </cell>
          <cell r="N475">
            <v>0</v>
          </cell>
        </row>
        <row r="476">
          <cell r="A476" t="str">
            <v>SHDTR1_EOS_E</v>
          </cell>
          <cell r="B476" t="str">
            <v>SHDTR1;DC SYS01</v>
          </cell>
          <cell r="C476" t="str">
            <v>SHDTR1</v>
          </cell>
          <cell r="D476" t="str">
            <v>N/A</v>
          </cell>
          <cell r="E476" t="str">
            <v>N/A</v>
          </cell>
          <cell r="F476">
            <v>44971</v>
          </cell>
          <cell r="G476">
            <v>80</v>
          </cell>
          <cell r="H476">
            <v>80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18</v>
          </cell>
          <cell r="N476">
            <v>0</v>
          </cell>
        </row>
        <row r="477">
          <cell r="A477" t="str">
            <v>SHDTR1_EOS_F</v>
          </cell>
          <cell r="B477" t="str">
            <v>SHDTR1;DC SYS01</v>
          </cell>
          <cell r="C477" t="str">
            <v>SHDTR1</v>
          </cell>
          <cell r="D477">
            <v>2.5</v>
          </cell>
          <cell r="E477">
            <v>2.5</v>
          </cell>
          <cell r="F477">
            <v>44971</v>
          </cell>
          <cell r="G477">
            <v>80</v>
          </cell>
          <cell r="H477">
            <v>80</v>
          </cell>
          <cell r="I477">
            <v>0</v>
          </cell>
          <cell r="J477">
            <v>0</v>
          </cell>
          <cell r="K477">
            <v>0</v>
          </cell>
          <cell r="L477">
            <v>1</v>
          </cell>
          <cell r="M477">
            <v>6</v>
          </cell>
          <cell r="N477">
            <v>0</v>
          </cell>
        </row>
        <row r="478">
          <cell r="A478" t="str">
            <v>SHDTR1_EOS_G</v>
          </cell>
          <cell r="B478" t="str">
            <v>SHDTR1;DC SYS01</v>
          </cell>
          <cell r="C478" t="str">
            <v>SHDTR1</v>
          </cell>
          <cell r="D478">
            <v>2.8</v>
          </cell>
          <cell r="E478">
            <v>1.9</v>
          </cell>
          <cell r="F478">
            <v>44971</v>
          </cell>
          <cell r="G478">
            <v>80</v>
          </cell>
          <cell r="H478">
            <v>80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7</v>
          </cell>
          <cell r="N478">
            <v>0</v>
          </cell>
        </row>
        <row r="479">
          <cell r="A479" t="str">
            <v>SHDTR1_EOS_H</v>
          </cell>
          <cell r="B479" t="str">
            <v>SHDTR1;DC SYS01</v>
          </cell>
          <cell r="C479" t="str">
            <v>SHDTR1</v>
          </cell>
          <cell r="D479">
            <v>13.2</v>
          </cell>
          <cell r="E479">
            <v>10.8</v>
          </cell>
          <cell r="F479">
            <v>44971</v>
          </cell>
          <cell r="G479">
            <v>80</v>
          </cell>
          <cell r="H479">
            <v>80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10</v>
          </cell>
          <cell r="N479">
            <v>0</v>
          </cell>
        </row>
        <row r="480">
          <cell r="A480" t="str">
            <v>SHDTR1_EOS_J</v>
          </cell>
          <cell r="B480" t="str">
            <v>SHDTR1;DC SYS01</v>
          </cell>
          <cell r="C480" t="str">
            <v>SHDTR1</v>
          </cell>
          <cell r="D480">
            <v>9.6</v>
          </cell>
          <cell r="E480">
            <v>9.1</v>
          </cell>
          <cell r="F480">
            <v>44971</v>
          </cell>
          <cell r="G480">
            <v>80</v>
          </cell>
          <cell r="H480">
            <v>80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11</v>
          </cell>
          <cell r="N480">
            <v>0</v>
          </cell>
        </row>
        <row r="481">
          <cell r="A481" t="str">
            <v>SHDTR1_EOS_K</v>
          </cell>
          <cell r="B481" t="str">
            <v>SHDTR1;DC SYS01</v>
          </cell>
          <cell r="C481" t="str">
            <v>SHDTR1</v>
          </cell>
          <cell r="D481">
            <v>30.4</v>
          </cell>
          <cell r="E481">
            <v>31.4</v>
          </cell>
          <cell r="F481">
            <v>44971</v>
          </cell>
          <cell r="G481">
            <v>80</v>
          </cell>
          <cell r="H481">
            <v>80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</row>
        <row r="482">
          <cell r="A482" t="str">
            <v>SHDTR1_EOS_L</v>
          </cell>
          <cell r="B482" t="str">
            <v>SHDTR1;DC SYS01</v>
          </cell>
          <cell r="C482" t="str">
            <v>SHDTR1</v>
          </cell>
          <cell r="D482">
            <v>25.7</v>
          </cell>
          <cell r="E482">
            <v>25.7</v>
          </cell>
          <cell r="F482">
            <v>44971</v>
          </cell>
          <cell r="G482">
            <v>80</v>
          </cell>
          <cell r="H482">
            <v>80</v>
          </cell>
          <cell r="I482">
            <v>0</v>
          </cell>
          <cell r="J482">
            <v>0</v>
          </cell>
          <cell r="K482">
            <v>1</v>
          </cell>
          <cell r="L482">
            <v>0</v>
          </cell>
          <cell r="M482">
            <v>0</v>
          </cell>
          <cell r="N482">
            <v>0</v>
          </cell>
        </row>
        <row r="483">
          <cell r="A483" t="str">
            <v>SHDTR1_EOS_M</v>
          </cell>
          <cell r="B483" t="str">
            <v>SHDTR1;DC SYS01</v>
          </cell>
          <cell r="C483" t="str">
            <v>SHDTR1</v>
          </cell>
          <cell r="D483">
            <v>0</v>
          </cell>
          <cell r="E483">
            <v>0</v>
          </cell>
          <cell r="F483">
            <v>44971</v>
          </cell>
          <cell r="G483">
            <v>80</v>
          </cell>
          <cell r="H483">
            <v>80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20</v>
          </cell>
          <cell r="N483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rkuMPQgV0e3FlNWAgjkmwrfVbSVRuxCtuZcPTqscCnXWgC0Cm3ETr_6D5IGge0Y" itemId="014YLRQ6MB3UYJHWBQORD276LWLDHEYMJZ">
      <xxl21:absoluteUrl r:id="rId2"/>
    </xxl21:alternateUrls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2">
          <cell r="A2" t="str">
            <v>Advance MRF2800</v>
          </cell>
          <cell r="B2">
            <v>50</v>
          </cell>
          <cell r="C2">
            <v>40</v>
          </cell>
        </row>
        <row r="3">
          <cell r="A3" t="str">
            <v>Advance TRE 1500</v>
          </cell>
          <cell r="B3">
            <v>31.3</v>
          </cell>
          <cell r="C3">
            <v>25.040000000000003</v>
          </cell>
        </row>
        <row r="4">
          <cell r="A4" t="str">
            <v>Advance TRE 2100</v>
          </cell>
          <cell r="B4">
            <v>43.8</v>
          </cell>
          <cell r="C4">
            <v>35.04</v>
          </cell>
        </row>
        <row r="5">
          <cell r="A5" t="str">
            <v>Benning Tebechop 2700</v>
          </cell>
          <cell r="B5">
            <v>50</v>
          </cell>
          <cell r="C5">
            <v>40</v>
          </cell>
        </row>
        <row r="6">
          <cell r="A6" t="str">
            <v>Duvine DD686</v>
          </cell>
          <cell r="B6">
            <v>75</v>
          </cell>
          <cell r="C6">
            <v>60</v>
          </cell>
        </row>
        <row r="7">
          <cell r="A7" t="str">
            <v>Eaton APR48</v>
          </cell>
          <cell r="B7">
            <v>30</v>
          </cell>
          <cell r="C7">
            <v>24</v>
          </cell>
        </row>
        <row r="8">
          <cell r="A8" t="str">
            <v>Eaton APR48-3G</v>
          </cell>
          <cell r="B8">
            <v>37.5</v>
          </cell>
          <cell r="C8">
            <v>30</v>
          </cell>
        </row>
        <row r="9">
          <cell r="A9" t="str">
            <v>Eaton Powerware APR48-ES</v>
          </cell>
          <cell r="B9">
            <v>36.6</v>
          </cell>
          <cell r="C9">
            <v>29.28</v>
          </cell>
        </row>
        <row r="10">
          <cell r="A10" t="str">
            <v>Eaton Powerware NPR.48</v>
          </cell>
          <cell r="B10">
            <v>55</v>
          </cell>
          <cell r="C10">
            <v>44</v>
          </cell>
        </row>
        <row r="11">
          <cell r="A11" t="str">
            <v>Eaton R2948</v>
          </cell>
          <cell r="B11">
            <v>60</v>
          </cell>
          <cell r="C11">
            <v>48</v>
          </cell>
        </row>
        <row r="12">
          <cell r="A12" t="str">
            <v>Eltek Flatpack 1500</v>
          </cell>
          <cell r="B12">
            <v>29.1</v>
          </cell>
          <cell r="C12">
            <v>23.28</v>
          </cell>
        </row>
        <row r="13">
          <cell r="A13" t="str">
            <v>Eltek Flatpack2 - 1800</v>
          </cell>
          <cell r="B13">
            <v>37.5</v>
          </cell>
          <cell r="C13">
            <v>30</v>
          </cell>
        </row>
        <row r="14">
          <cell r="A14" t="str">
            <v>Power One PMP 10.48 SIC</v>
          </cell>
          <cell r="B14">
            <v>22</v>
          </cell>
          <cell r="C14">
            <v>17.600000000000001</v>
          </cell>
        </row>
        <row r="15">
          <cell r="A15" t="str">
            <v>Power One PMP 11.48</v>
          </cell>
          <cell r="B15">
            <v>23</v>
          </cell>
          <cell r="C15">
            <v>18.400000000000002</v>
          </cell>
        </row>
        <row r="16">
          <cell r="A16" t="str">
            <v>Power One PMP 13.48</v>
          </cell>
          <cell r="B16">
            <v>28</v>
          </cell>
          <cell r="C16">
            <v>22.400000000000002</v>
          </cell>
        </row>
        <row r="17">
          <cell r="A17" t="str">
            <v>Power One PMP 16.48</v>
          </cell>
          <cell r="B17">
            <v>32</v>
          </cell>
          <cell r="C17">
            <v>25.6</v>
          </cell>
        </row>
        <row r="18">
          <cell r="A18" t="str">
            <v>Power One PMP 25.48</v>
          </cell>
          <cell r="B18">
            <v>45</v>
          </cell>
          <cell r="C18">
            <v>36</v>
          </cell>
        </row>
        <row r="19">
          <cell r="A19" t="str">
            <v>Power One PMP 25.48 V3.0</v>
          </cell>
          <cell r="B19">
            <v>50</v>
          </cell>
          <cell r="C19">
            <v>40</v>
          </cell>
        </row>
        <row r="20">
          <cell r="A20" t="str">
            <v>Switchtec E1333</v>
          </cell>
          <cell r="B20">
            <v>25</v>
          </cell>
          <cell r="C20">
            <v>20</v>
          </cell>
        </row>
        <row r="21">
          <cell r="A21" t="str">
            <v>Switchtec E2733</v>
          </cell>
          <cell r="B21">
            <v>50</v>
          </cell>
          <cell r="C21">
            <v>40</v>
          </cell>
        </row>
        <row r="22">
          <cell r="A22" t="str">
            <v>Benning Tebechop 15000 48-225</v>
          </cell>
          <cell r="B22">
            <v>225</v>
          </cell>
          <cell r="C22">
            <v>180</v>
          </cell>
        </row>
        <row r="23">
          <cell r="A23" t="str">
            <v>Nortel Helios 100</v>
          </cell>
          <cell r="B23">
            <v>100</v>
          </cell>
          <cell r="C23">
            <v>80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ee, Rich" id="{BA2F53B7-A3C1-42BC-BA3B-8FB69390D064}" userId="Lee, Rich" providerId="None"/>
  <person displayName="Frost, Daniel, Vodafone UK" id="{31CF382B-C4A6-482E-AE04-28CACDB6A63A}" userId="Frost, Daniel, Vodafone UK" providerId="None"/>
  <person displayName="Lee, Richard.X, Vodafone" id="{ABF5BCE6-B512-42E2-8B64-A070C9ED38DE}" userId="S::rich.lee@vodafone.com::7fbcb926-3b88-4700-8326-145d68a07bb6" providerId="AD"/>
  <person displayName="Lodge, Jay, Vodafone" id="{A2EEB511-B106-4ABB-A0A9-198E22579A21}" userId="S::jay.lodge@vodafone.com::da137adb-6ffd-4ad1-8fea-81cde7efe853" providerId="AD"/>
  <person displayName="Peake, Leigh, Vodafone" id="{38472A79-BA69-4DE1-8653-78C711836CC1}" userId="S::leigh.peake@vodafone.com::301b262d-dd7f-4aff-93e3-7be5cb1c6e6e" providerId="AD"/>
  <person displayName="Daniel Frost, Vodafone" id="{BC55F889-AFD3-4AD4-B814-0EDFA8411758}" userId="S::Daniel.Frost@vodafone.com::796497ce-fff1-42a4-99c5-b06649f175b6" providerId="AD"/>
  <person displayName="Frost, Daniel, Vodafone" id="{D8912DD3-55B7-46D0-93D3-924365CA7385}" userId="S::daniel.frost@vodafone.com::796497ce-fff1-42a4-99c5-b06649f175b6" providerId="AD"/>
  <person displayName="Patel, Steve, Vodafone" id="{BC462CC0-A6C1-4CC6-998C-DC5B13C070BC}" userId="S::steve.patel1@vodafone.com::1060674d-9b8f-4bf3-8162-92921136912d" providerId="AD"/>
  <person displayName="Vidhya Kumar, Vodafone (External)" id="{4232887B-6F74-4501-885D-8735C5662726}" userId="S::vidhya.kumar@vodafone.com::60619f15-6880-4053-abaa-8e1b47ae9f79" providerId="AD"/>
  <person displayName="Glen Dempster, Vodafone" id="{BFC1E846-99FF-44B5-92AE-66A4D353BDC7}" userId="S::glen.dempster@vodafone.com::e4f0c45f-3aba-45f7-885d-3c0c00ff0ada" providerId="AD"/>
  <person displayName="Sonal Gaikwad, Vodafone (External)" id="{A4663B00-DB85-420B-AE65-1E515148FDF2}" userId="S::sonal.gaikwad@vodafone.com::606cb81e-0172-41ee-84f8-19f8f75ccba1" providerId="AD"/>
  <person displayName="Gokula Krishnan K, Vodafone (External)" id="{23875134-620F-49C7-896C-147D628FB6EA}" userId="S::gokulakrishnan.k@vodafone.com::d82da89c-ddcf-4374-8f86-45d23d2cc55a" providerId="AD"/>
  <person displayName="Allaister Pollock, Vodafone" id="{2F866B83-624F-48C3-9D64-E2156FA23622}" userId="S::allaister.pollock@vodafone.com::cd0ecf44-fcfa-4532-b7b4-839afb5a341e" providerId="AD"/>
  <person displayName="Sharlotte Jerusha, Vodafone (External)" id="{1E6DD3F2-E860-47E0-8C0E-4DFC2954E528}" userId="S::sharlotte.jerusha@vodafone.com::7b8edfb4-e0c6-4494-85b3-54572ac72193" providerId="AD"/>
  <person displayName="Arthi Kishorekumar, Vodafone (External)" id="{F6E7EC2D-8E6E-4BA1-BCDD-6D7FECF08119}" userId="S::arthi.kishorekumar@vodafone.com::b011fee9-358a-43c6-97c6-8830969954ed" providerId="AD"/>
  <person displayName="Arumugam, NaveenKumar, Vodafone (External)" id="{7807B229-714C-4AA1-8F83-E7F46ACB7D83}" userId="S::naveenkumar.arumugam@vodafone.com::df2caf4b-d135-461a-a90c-a48313f061b2" providerId="AD"/>
  <person displayName="Nandhini Priya Murugasen, Vodafone (External)" id="{AFB55828-FFC6-4C96-B981-0FAA8F63A769}" userId="S::nandhinipriya.murugasen@vodafone.com::95f8a7c3-89c9-4d59-9ea2-3a3aceca098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14" totalsRowShown="0" headerRowDxfId="58" headerRowBorderDxfId="56" tableBorderDxfId="57" totalsRowBorderDxfId="55">
  <autoFilter ref="A1:D14" xr:uid="{00000000-0009-0000-0100-000004000000}"/>
  <tableColumns count="4">
    <tableColumn id="1" xr3:uid="{00000000-0010-0000-0000-000001000000}" name="Site" dataDxfId="54"/>
    <tableColumn id="2" xr3:uid="{00000000-0010-0000-0000-000002000000}" name="Issue" dataDxfId="53"/>
    <tableColumn id="3" xr3:uid="{00000000-0010-0000-0000-000003000000}" name="Date raised" dataDxfId="52"/>
    <tableColumn id="4" xr3:uid="{00000000-0010-0000-0000-000004000000}" name="Resolution" dataDxfId="5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83" displayName="Table83" ref="A1:C24" totalsRowShown="0" headerRowDxfId="48" headerRowBorderDxfId="46" tableBorderDxfId="47" totalsRowBorderDxfId="45">
  <autoFilter ref="A1:C24" xr:uid="{00000000-0009-0000-0100-000001000000}"/>
  <tableColumns count="3">
    <tableColumn id="1" xr3:uid="{00000000-0010-0000-0100-000001000000}" name="Rectifier Model" dataDxfId="44"/>
    <tableColumn id="2" xr3:uid="{00000000-0010-0000-0100-000002000000}" name="Output (Amps)" dataDxfId="43"/>
    <tableColumn id="4" xr3:uid="{00000000-0010-0000-0100-000004000000}" name="80% N" dataDxfId="42">
      <calculatedColumnFormula>Table83[[#This Row],[Output (Amps)]]*0.8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7" displayName="Table7" ref="A3:P52" totalsRowShown="0" headerRowDxfId="41" dataDxfId="40" headerRowBorderDxfId="38" tableBorderDxfId="39" totalsRowBorderDxfId="37">
  <autoFilter ref="A3:P52" xr:uid="{00000000-0009-0000-0100-000002000000}"/>
  <tableColumns count="16">
    <tableColumn id="1" xr3:uid="{00000000-0010-0000-0200-000001000000}" name="Battery Type" dataDxfId="36" dataCellStyle="Normal 2"/>
    <tableColumn id="2" xr3:uid="{00000000-0010-0000-0200-000002000000}" name="1 hr" dataDxfId="35"/>
    <tableColumn id="3" xr3:uid="{00000000-0010-0000-0200-000003000000}" name="2 hrs" dataDxfId="34"/>
    <tableColumn id="4" xr3:uid="{00000000-0010-0000-0200-000004000000}" name="3 hrs" dataDxfId="33"/>
    <tableColumn id="5" xr3:uid="{00000000-0010-0000-0200-000005000000}" name="4 hrs" dataDxfId="32" dataCellStyle="Normal 2"/>
    <tableColumn id="6" xr3:uid="{00000000-0010-0000-0200-000006000000}" name="1 hr2" dataDxfId="31">
      <calculatedColumnFormula>((B4*24)/54.5)*0.9</calculatedColumnFormula>
    </tableColumn>
    <tableColumn id="7" xr3:uid="{00000000-0010-0000-0200-000007000000}" name="2 hrs3" dataDxfId="30">
      <calculatedColumnFormula>((C4*24)/54.5)*0.9</calculatedColumnFormula>
    </tableColumn>
    <tableColumn id="8" xr3:uid="{00000000-0010-0000-0200-000008000000}" name="3 hrs4" dataDxfId="29">
      <calculatedColumnFormula>((D4*24)/54.5)*0.9</calculatedColumnFormula>
    </tableColumn>
    <tableColumn id="9" xr3:uid="{00000000-0010-0000-0200-000009000000}" name="4 hrs5" dataDxfId="28">
      <calculatedColumnFormula>((E4*24)/54.5)*0.9</calculatedColumnFormula>
    </tableColumn>
    <tableColumn id="10" xr3:uid="{00000000-0010-0000-0200-00000A000000}" name="1 hr6" dataDxfId="27">
      <calculatedColumnFormula>(F4*54.5)/1000</calculatedColumnFormula>
    </tableColumn>
    <tableColumn id="11" xr3:uid="{00000000-0010-0000-0200-00000B000000}" name="2 hrs7" dataDxfId="26">
      <calculatedColumnFormula>(G4*54.5)/1000</calculatedColumnFormula>
    </tableColumn>
    <tableColumn id="12" xr3:uid="{00000000-0010-0000-0200-00000C000000}" name="3 hrs8" dataDxfId="25">
      <calculatedColumnFormula>(H4*54.5)/1000</calculatedColumnFormula>
    </tableColumn>
    <tableColumn id="13" xr3:uid="{00000000-0010-0000-0200-00000D000000}" name="4 hrs9" dataDxfId="24">
      <calculatedColumnFormula>(I4*54.5)/1000</calculatedColumnFormula>
    </tableColumn>
    <tableColumn id="15" xr3:uid="{00000000-0010-0000-0200-00000F000000}" name="Ah Rating" dataDxfId="23"/>
    <tableColumn id="16" xr3:uid="{00000000-0010-0000-0200-000010000000}" name="Recharge" dataDxfId="22">
      <calculatedColumnFormula>Table7[[#This Row],[Ah Rating]]/10</calculatedColumnFormula>
    </tableColumn>
    <tableColumn id="14" xr3:uid="{00000000-0010-0000-0200-00000E000000}" name="Temp" dataDxfId="21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72" displayName="Table72" ref="A3:P52" totalsRowShown="0" headerRowDxfId="20" dataDxfId="19" headerRowBorderDxfId="17" tableBorderDxfId="18" totalsRowBorderDxfId="16">
  <autoFilter ref="A3:P52" xr:uid="{00000000-0009-0000-0100-000003000000}"/>
  <tableColumns count="16">
    <tableColumn id="1" xr3:uid="{00000000-0010-0000-0300-000001000000}" name="Battery Type" dataDxfId="15" dataCellStyle="Normal 2"/>
    <tableColumn id="2" xr3:uid="{00000000-0010-0000-0300-000002000000}" name="1 hr" dataDxfId="14"/>
    <tableColumn id="3" xr3:uid="{00000000-0010-0000-0300-000003000000}" name="2 hrs" dataDxfId="13"/>
    <tableColumn id="4" xr3:uid="{00000000-0010-0000-0300-000004000000}" name="3 hrs" dataDxfId="12"/>
    <tableColumn id="5" xr3:uid="{00000000-0010-0000-0300-000005000000}" name="4 hrs" dataDxfId="11" dataCellStyle="Normal 2"/>
    <tableColumn id="6" xr3:uid="{00000000-0010-0000-0300-000006000000}" name="1 hr2" dataDxfId="10">
      <calculatedColumnFormula>((B4*24)/54.5)*0.8</calculatedColumnFormula>
    </tableColumn>
    <tableColumn id="7" xr3:uid="{00000000-0010-0000-0300-000007000000}" name="2 hrs3" dataDxfId="9">
      <calculatedColumnFormula>((C4*24)/54.5)*0.8</calculatedColumnFormula>
    </tableColumn>
    <tableColumn id="8" xr3:uid="{00000000-0010-0000-0300-000008000000}" name="3 hrs4" dataDxfId="8">
      <calculatedColumnFormula>((D4*24)/54.5)*0.8</calculatedColumnFormula>
    </tableColumn>
    <tableColumn id="9" xr3:uid="{00000000-0010-0000-0300-000009000000}" name="4 hrs5" dataDxfId="7">
      <calculatedColumnFormula>((E4*24)/54.5)*0.8</calculatedColumnFormula>
    </tableColumn>
    <tableColumn id="10" xr3:uid="{00000000-0010-0000-0300-00000A000000}" name="1 hr6" dataDxfId="6">
      <calculatedColumnFormula>(F4*54.5)/1000</calculatedColumnFormula>
    </tableColumn>
    <tableColumn id="11" xr3:uid="{00000000-0010-0000-0300-00000B000000}" name="2 hrs7" dataDxfId="5">
      <calculatedColumnFormula>(G4*54.5)/1000</calculatedColumnFormula>
    </tableColumn>
    <tableColumn id="12" xr3:uid="{00000000-0010-0000-0300-00000C000000}" name="3 hrs8" dataDxfId="4">
      <calculatedColumnFormula>(H4*54.5)/1000</calculatedColumnFormula>
    </tableColumn>
    <tableColumn id="13" xr3:uid="{00000000-0010-0000-0300-00000D000000}" name="4 hrs9" dataDxfId="3">
      <calculatedColumnFormula>(I4*54.5)/1000</calculatedColumnFormula>
    </tableColumn>
    <tableColumn id="15" xr3:uid="{00000000-0010-0000-0300-00000F000000}" name="Ah Rating" dataDxfId="2"/>
    <tableColumn id="16" xr3:uid="{00000000-0010-0000-0300-000010000000}" name="Recharge" dataDxfId="1">
      <calculatedColumnFormula>[4]!Table7[[#This Row],[Ah Rating]]/10</calculatedColumnFormula>
    </tableColumn>
    <tableColumn id="14" xr3:uid="{00000000-0010-0000-0300-00000E000000}" name="Temp" dataDxfId="0" dataCellStyle="Normal 2">
      <calculatedColumnFormula>[4]!Table7[[#This Row],[Temp]]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98" dT="2023-09-04T15:43:59.52" personId="{BC55F889-AFD3-4AD4-B814-0EDFA8411758}" id="{E2B4C7AA-0613-4278-92E5-AF6CB8926D2A}">
    <text>The cooling at site is not an issue, compared against the load for RDGCD1 &amp; CD2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9" dT="2022-02-08T09:10:28.64" personId="{BC462CC0-A6C1-4CC6-998C-DC5B13C070BC}" id="{B4E8C4E2-817B-441E-BFA9-E41B421E6DED}">
    <text>ORMT_SAP_211216_4_w122836 - CPL - 3 x Ciena 6500-14 (@2kW each) - in existing racks - Positions G1, H1 &amp; E1</text>
  </threadedComment>
  <threadedComment ref="M9" dT="2022-02-08T09:10:28.64" personId="{BC462CC0-A6C1-4CC6-998C-DC5B13C070BC}" id="{C13ADC13-2D05-46D6-AE18-2433E7F43237}">
    <text>ORMT_SAP_211216_4_w122836 - CPL - 3 x Ciena 6500-14 (@2kW each) - in existing racks - Positions G1, H1 &amp; E1</text>
  </threadedComment>
  <threadedComment ref="O9" dT="2022-02-08T09:10:28.64" personId="{BC462CC0-A6C1-4CC6-998C-DC5B13C070BC}" id="{3C230850-4178-48C8-8436-142F456B8FC7}">
    <text>ORMT_SAP_211216_4_w122836 - CPL - 3 x Ciena 6500-14 (@2kW each) - in existing racks - Positions G1, H1 &amp; E1</text>
  </threadedComment>
  <threadedComment ref="J10" dT="2023-08-01T13:11:53.23" personId="{ABF5BCE6-B512-42E2-8B64-A070C9ED38DE}" id="{F8109359-47AC-403E-AA6E-221E01441066}">
    <text>Reduced allocation from 4kW to 2kW as only 1 shelf installed. Assumed live load of 1kW. Remaining allocation of 1kW</text>
  </threadedComment>
  <threadedComment ref="J12" dT="2022-05-26T11:17:23.73" personId="{BC55F889-AFD3-4AD4-B814-0EDFA8411758}" id="{B50293A4-B35C-4D1D-B69C-75BE815FA6F5}">
    <text>5kW allocation reduced to live reading of 3.3kW</text>
  </threadedComment>
  <threadedComment ref="J12" dT="2023-06-01T13:53:56.44" personId="{7807B229-714C-4AA1-8F83-E7F46ACB7D83}" id="{7D398D59-B2A7-4EE4-B7DE-AF6036A4F5CD}" parentId="{B50293A4-B35C-4D1D-B69C-75BE815FA6F5}">
    <text>5kW allocation reduced due to live reading of 2.4kW</text>
  </threadedComment>
  <threadedComment ref="J12" dT="2023-07-11T07:44:48.82" personId="{F6E7EC2D-8E6E-4BA1-BCDD-6D7FECF08119}" id="{79670880-4D25-4BC8-A850-ED61ED410D04}" parentId="{B50293A4-B35C-4D1D-B69C-75BE815FA6F5}">
    <text>2.5kW allocation reduced due to live reading of 1.3KW</text>
  </threadedComment>
  <threadedComment ref="J12" dT="2023-08-01T11:25:17.35" personId="{F6E7EC2D-8E6E-4BA1-BCDD-6D7FECF08119}" id="{8F776E6E-D5FD-4051-A34B-0A5841A164B0}" parentId="{B50293A4-B35C-4D1D-B69C-75BE815FA6F5}">
    <text>2.5kW allocation reduced due to live reading of 1.3KW</text>
  </threadedComment>
  <threadedComment ref="J12" dT="2023-09-05T12:15:30.94" personId="{F6E7EC2D-8E6E-4BA1-BCDD-6D7FECF08119}" id="{69263507-9C56-421C-BF96-9CA338228E78}" parentId="{B50293A4-B35C-4D1D-B69C-75BE815FA6F5}">
    <text>2.5kW allocation reduced due to live reading of 1.3KW</text>
  </threadedComment>
  <threadedComment ref="J12" dT="2023-10-20T08:31:43.20" personId="{F6E7EC2D-8E6E-4BA1-BCDD-6D7FECF08119}" id="{B800037C-4661-426A-ABFF-54C8211A29B9}" parentId="{B50293A4-B35C-4D1D-B69C-75BE815FA6F5}">
    <text>2.5kW allocation reduced due to live reading of 1.3KW</text>
  </threadedComment>
  <threadedComment ref="J12" dT="2023-11-08T08:55:30.95" personId="{F6E7EC2D-8E6E-4BA1-BCDD-6D7FECF08119}" id="{8B9A319F-0EAE-4BDA-8A36-9C845E6F1565}" parentId="{B50293A4-B35C-4D1D-B69C-75BE815FA6F5}">
    <text>2.5kW allocation reduced due to live reading of 1.3KW</text>
  </threadedComment>
  <threadedComment ref="J12" dT="2023-12-12T10:26:57.52" personId="{F6E7EC2D-8E6E-4BA1-BCDD-6D7FECF08119}" id="{3EC09FCD-4DBF-4EB5-99F4-FDAB59DD8FE6}" parentId="{B50293A4-B35C-4D1D-B69C-75BE815FA6F5}">
    <text>2.5kW allocation reduced due to live reading of 1.3KW</text>
  </threadedComment>
  <threadedComment ref="J12" dT="2024-01-10T01:22:01.50" personId="{F6E7EC2D-8E6E-4BA1-BCDD-6D7FECF08119}" id="{F4FDBE03-2BBD-4A33-B3F0-451C9771ACE5}" parentId="{B50293A4-B35C-4D1D-B69C-75BE815FA6F5}">
    <text>2.5kW allocation reduced due to live reading of 1.3KW</text>
  </threadedComment>
  <threadedComment ref="J12" dT="2024-02-12T22:08:23.59" personId="{F6E7EC2D-8E6E-4BA1-BCDD-6D7FECF08119}" id="{B2EA887D-DE29-45CC-B600-3AA34EFA5857}" parentId="{B50293A4-B35C-4D1D-B69C-75BE815FA6F5}">
    <text>2.5kW allocation reduced due to live reading of 1.2KW</text>
  </threadedComment>
  <threadedComment ref="J12" dT="2024-03-13T12:50:28.45" personId="{F6E7EC2D-8E6E-4BA1-BCDD-6D7FECF08119}" id="{91FC0577-CBCE-4191-B2A0-825DF14E0CEF}" parentId="{B50293A4-B35C-4D1D-B69C-75BE815FA6F5}">
    <text>2.5kW allocation reduced due to live reading of 1.3KW</text>
  </threadedComment>
  <threadedComment ref="J12" dT="2024-04-05T14:45:42.46" personId="{F6E7EC2D-8E6E-4BA1-BCDD-6D7FECF08119}" id="{95348441-C5CB-4029-8A6C-4D51E4650DF9}" parentId="{B50293A4-B35C-4D1D-B69C-75BE815FA6F5}">
    <text>2.5kW allocation reduced due to live reading of 1.1KW</text>
  </threadedComment>
  <threadedComment ref="J12" dT="2024-05-23T10:40:16.50" personId="{4232887B-6F74-4501-885D-8735C5662726}" id="{578CA3FB-D6FF-4D15-A7D7-00CFFCD31626}" parentId="{B50293A4-B35C-4D1D-B69C-75BE815FA6F5}">
    <text>2.5kW allocation reduced due to live reading of 1.2KW</text>
  </threadedComment>
  <threadedComment ref="J12" dT="2024-06-17T12:11:04.65" personId="{4232887B-6F74-4501-885D-8735C5662726}" id="{FF1A7229-B3A7-43C2-9889-47D2D9C8F664}" parentId="{B50293A4-B35C-4D1D-B69C-75BE815FA6F5}">
    <text>2.5kW allocation reduced due to live reading of 0.9KW</text>
  </threadedComment>
  <threadedComment ref="J12" dT="2024-08-13T09:19:08.43" personId="{4232887B-6F74-4501-885D-8735C5662726}" id="{8470B58B-3870-4E89-85B8-074DBFF36656}" parentId="{B50293A4-B35C-4D1D-B69C-75BE815FA6F5}">
    <text>2.5kW allocation reduced due to live reading of 0.9KW</text>
  </threadedComment>
  <threadedComment ref="J12" dT="2024-09-18T08:09:30.38" personId="{4232887B-6F74-4501-885D-8735C5662726}" id="{B3DED44E-8D82-4803-A655-EC0A4D2E1EC8}" parentId="{B50293A4-B35C-4D1D-B69C-75BE815FA6F5}">
    <text>2.5kW allocation reduced due to live reading of 0.9KW</text>
  </threadedComment>
  <threadedComment ref="L12" dT="2022-05-26T11:18:29.01" personId="{BC55F889-AFD3-4AD4-B814-0EDFA8411758}" id="{4B93C499-6A09-40F4-BF2E-413B300894D7}">
    <text>8.5kW allocation reduced due to live reading of 3kW</text>
  </threadedComment>
  <threadedComment ref="L12" dT="2023-06-01T13:56:57.39" personId="{7807B229-714C-4AA1-8F83-E7F46ACB7D83}" id="{575A6D1C-9AEC-47CF-9659-F6EE25C8883D}" parentId="{4B93C499-6A09-40F4-BF2E-413B300894D7}">
    <text>8.5kW allocation reduced due to live reading of 4.05kW</text>
  </threadedComment>
  <threadedComment ref="L12" dT="2023-07-11T07:43:49.39" personId="{F6E7EC2D-8E6E-4BA1-BCDD-6D7FECF08119}" id="{AE1F7FB8-51F6-47FD-97C9-E97D30772CA5}" parentId="{4B93C499-6A09-40F4-BF2E-413B300894D7}">
    <text>4.25kW allocation reduced due to live reading of 1.6KW</text>
  </threadedComment>
  <threadedComment ref="L12" dT="2023-08-01T11:24:20.49" personId="{F6E7EC2D-8E6E-4BA1-BCDD-6D7FECF08119}" id="{4E6EE769-89C9-4581-9053-8C9D2D73984E}" parentId="{4B93C499-6A09-40F4-BF2E-413B300894D7}">
    <text>4.25kW allocation reduced due to live reading of 1.6KW</text>
  </threadedComment>
  <threadedComment ref="L12" dT="2023-09-05T12:14:51.64" personId="{F6E7EC2D-8E6E-4BA1-BCDD-6D7FECF08119}" id="{398A61B0-4975-42D3-B512-A040D196CF9E}" parentId="{4B93C499-6A09-40F4-BF2E-413B300894D7}">
    <text>4.25kW allocation reduced due to live reading of 1.6KW</text>
  </threadedComment>
  <threadedComment ref="L12" dT="2023-10-20T08:30:32.65" personId="{F6E7EC2D-8E6E-4BA1-BCDD-6D7FECF08119}" id="{E3E322E8-5491-4D70-8EBC-49692E619645}" parentId="{4B93C499-6A09-40F4-BF2E-413B300894D7}">
    <text>4.25kW allocation reduced due to live reading of 1.6KW</text>
  </threadedComment>
  <threadedComment ref="L12" dT="2023-11-08T08:54:54.27" personId="{F6E7EC2D-8E6E-4BA1-BCDD-6D7FECF08119}" id="{EB91279E-2213-4AF5-A494-54EB484B9594}" parentId="{4B93C499-6A09-40F4-BF2E-413B300894D7}">
    <text>4.25kW allocation reduced due to live reading of 1.6KW</text>
  </threadedComment>
  <threadedComment ref="L12" dT="2023-12-12T10:26:02.86" personId="{F6E7EC2D-8E6E-4BA1-BCDD-6D7FECF08119}" id="{4B2DBC6E-E5F8-4C63-AF24-FB19CC7C0D8C}" parentId="{4B93C499-6A09-40F4-BF2E-413B300894D7}">
    <text>4.25kW allocation reduced due to live reading of 1.6KW</text>
  </threadedComment>
  <threadedComment ref="L12" dT="2024-01-10T01:20:03.12" personId="{F6E7EC2D-8E6E-4BA1-BCDD-6D7FECF08119}" id="{970B4798-FB62-4CCD-B8E8-81B890BBBDE9}" parentId="{4B93C499-6A09-40F4-BF2E-413B300894D7}">
    <text>4.25kW allocation reduced due to live reading of 1.6KW</text>
  </threadedComment>
  <threadedComment ref="L12" dT="2024-02-12T22:07:52.96" personId="{F6E7EC2D-8E6E-4BA1-BCDD-6D7FECF08119}" id="{30D8C4E4-A960-4CBA-988E-6D0441ACB299}" parentId="{4B93C499-6A09-40F4-BF2E-413B300894D7}">
    <text>4.25kW allocation reduced due to live reading of 1.6KW</text>
  </threadedComment>
  <threadedComment ref="L12" dT="2024-03-13T09:29:02.64" personId="{F6E7EC2D-8E6E-4BA1-BCDD-6D7FECF08119}" id="{909D138F-6280-41ED-9C27-DF022E63185D}" parentId="{4B93C499-6A09-40F4-BF2E-413B300894D7}">
    <text>4.25kW allocation reduced due to live reading of 1.5KW</text>
  </threadedComment>
  <threadedComment ref="L12" dT="2024-04-05T14:42:02.69" personId="{F6E7EC2D-8E6E-4BA1-BCDD-6D7FECF08119}" id="{76926820-4924-4A55-92B7-AF08B149D901}" parentId="{4B93C499-6A09-40F4-BF2E-413B300894D7}">
    <text>4.25kW allocation reduced due to live reading of 1.4KW</text>
  </threadedComment>
  <threadedComment ref="L12" dT="2024-05-23T09:46:25.34" personId="{4232887B-6F74-4501-885D-8735C5662726}" id="{2B08BE78-AE70-479D-8F4C-9DE55B09D283}" parentId="{4B93C499-6A09-40F4-BF2E-413B300894D7}">
    <text>4.25kW allocation reduced due to live reading of 1.3KW</text>
  </threadedComment>
  <threadedComment ref="L12" dT="2024-06-17T12:07:22.09" personId="{4232887B-6F74-4501-885D-8735C5662726}" id="{CB53754E-0C19-4DDB-B23D-DBDF3FB47E3A}" parentId="{4B93C499-6A09-40F4-BF2E-413B300894D7}">
    <text>4.25kW allocation reduced due to live reading of 1.2KW</text>
  </threadedComment>
  <threadedComment ref="L12" dT="2024-08-13T09:17:39.82" personId="{4232887B-6F74-4501-885D-8735C5662726}" id="{E250101E-5E45-418D-BB71-5E0BDC51F9C1}" parentId="{4B93C499-6A09-40F4-BF2E-413B300894D7}">
    <text>4.25kW allocation reduced due to live reading of 1.2KW</text>
  </threadedComment>
  <threadedComment ref="L12" dT="2024-09-18T08:07:56.28" personId="{4232887B-6F74-4501-885D-8735C5662726}" id="{3BBDAB9D-A731-4267-BB19-80977658EC19}" parentId="{4B93C499-6A09-40F4-BF2E-413B300894D7}">
    <text>4.25kW allocation reduced due to live reading of 1.2KW</text>
  </threadedComment>
  <threadedComment ref="N12" dT="2023-09-05T12:09:53.40" personId="{F6E7EC2D-8E6E-4BA1-BCDD-6D7FECF08119}" id="{4BB3C74A-4259-411D-BCCC-A1891B45D543}">
    <text>1kW allocation reduced due to live reading of 0.3KW</text>
  </threadedComment>
  <threadedComment ref="N12" dT="2023-10-20T08:28:07.93" personId="{F6E7EC2D-8E6E-4BA1-BCDD-6D7FECF08119}" id="{0FEE776E-B65C-4BAE-AFA5-8DE94ECCBB4F}" parentId="{4BB3C74A-4259-411D-BCCC-A1891B45D543}">
    <text>1kW allocation reduced due to live reading of 0.2KW</text>
  </threadedComment>
  <threadedComment ref="N12" dT="2023-11-08T08:53:13.12" personId="{F6E7EC2D-8E6E-4BA1-BCDD-6D7FECF08119}" id="{0199C96B-010D-493D-A66C-137AF59A3C3B}" parentId="{4BB3C74A-4259-411D-BCCC-A1891B45D543}">
    <text>1kW allocation reduced due to live reading of 0.2KW</text>
  </threadedComment>
  <threadedComment ref="N12" dT="2023-12-12T10:22:55.69" personId="{F6E7EC2D-8E6E-4BA1-BCDD-6D7FECF08119}" id="{D2D0B48D-FFBF-408D-BA58-6D5C42E422C7}" parentId="{4BB3C74A-4259-411D-BCCC-A1891B45D543}">
    <text>1kW allocation reduced due to live reading of 0.2KW</text>
  </threadedComment>
  <threadedComment ref="N12" dT="2024-01-10T01:18:06.78" personId="{F6E7EC2D-8E6E-4BA1-BCDD-6D7FECF08119}" id="{C9E52CE7-A755-4662-BA21-32F7958A61DE}" parentId="{4BB3C74A-4259-411D-BCCC-A1891B45D543}">
    <text>1kW allocation reduced due to live reading of 0.2KW</text>
  </threadedComment>
  <threadedComment ref="N12" dT="2024-02-12T22:06:06.92" personId="{F6E7EC2D-8E6E-4BA1-BCDD-6D7FECF08119}" id="{9060EB4F-D3D0-4839-8892-6ED5F07B3756}" parentId="{4BB3C74A-4259-411D-BCCC-A1891B45D543}">
    <text>1kW allocation reduced due to live reading of 0.2KW</text>
  </threadedComment>
  <threadedComment ref="N12" dT="2024-03-12T11:52:56.87" personId="{F6E7EC2D-8E6E-4BA1-BCDD-6D7FECF08119}" id="{ED25820D-519A-4FB4-8DF8-731AA3687769}" parentId="{4BB3C74A-4259-411D-BCCC-A1891B45D543}">
    <text>1kW allocation reduced due to live reading of 0.2KW</text>
  </threadedComment>
  <threadedComment ref="N12" dT="2024-04-05T14:40:24.43" personId="{F6E7EC2D-8E6E-4BA1-BCDD-6D7FECF08119}" id="{B97EAD68-6D3C-49A4-98BE-79BC8320F7FF}" parentId="{4BB3C74A-4259-411D-BCCC-A1891B45D543}">
    <text>1kW allocation reduced due to live reading of 0.2KW</text>
  </threadedComment>
  <threadedComment ref="N12" dT="2024-05-23T09:38:45.40" personId="{4232887B-6F74-4501-885D-8735C5662726}" id="{FF964842-F47C-4AE7-8AB0-E44C733EFB4C}" parentId="{4BB3C74A-4259-411D-BCCC-A1891B45D543}">
    <text>1kW allocation reduced due to live reading of 0.2KW</text>
  </threadedComment>
  <threadedComment ref="N12" dT="2024-06-17T12:04:09.20" personId="{4232887B-6F74-4501-885D-8735C5662726}" id="{EAB94C5E-B061-4DD0-A5BE-3D546143E184}" parentId="{4BB3C74A-4259-411D-BCCC-A1891B45D543}">
    <text>1kW allocation reduced due to live reading of 0.2KW</text>
  </threadedComment>
  <threadedComment ref="N12" dT="2024-08-13T09:11:55.37" personId="{4232887B-6F74-4501-885D-8735C5662726}" id="{6E27A54F-B093-4FC4-A29C-F0B065E3C30A}" parentId="{4BB3C74A-4259-411D-BCCC-A1891B45D543}">
    <text>1kW allocation reduced due to live reading of 0.2KW</text>
  </threadedComment>
  <threadedComment ref="N12" dT="2024-09-18T08:04:43.96" personId="{4232887B-6F74-4501-885D-8735C5662726}" id="{EB0F71CC-93D4-4672-95CD-E23FA2108D7A}" parentId="{4BB3C74A-4259-411D-BCCC-A1891B45D543}">
    <text>1kW allocation reduced due to live reading of 0.2KW</text>
  </threadedComment>
  <threadedComment ref="P12" dT="2023-06-01T12:55:06.55" personId="{7807B229-714C-4AA1-8F83-E7F46ACB7D83}" id="{FCFB10B3-7A17-42D4-8580-A5FE813F5514}">
    <text>2kW allocation reduced due to live reading of .27KW</text>
  </threadedComment>
  <threadedComment ref="P12" dT="2023-07-11T07:41:22.37" personId="{F6E7EC2D-8E6E-4BA1-BCDD-6D7FECF08119}" id="{53F00C35-7BF0-4EB6-B1E6-1D5636118547}" parentId="{FCFB10B3-7A17-42D4-8580-A5FE813F5514}">
    <text>1kW allocation reduced due to live reading of 0.2KW</text>
  </threadedComment>
  <threadedComment ref="P12" dT="2023-08-01T11:13:23.65" personId="{F6E7EC2D-8E6E-4BA1-BCDD-6D7FECF08119}" id="{149BEE7E-91DC-4FF3-B29D-F5D092B58F4A}" parentId="{FCFB10B3-7A17-42D4-8580-A5FE813F5514}">
    <text>1kW allocation reduced due to live reading of 0.2KW</text>
  </threadedComment>
  <threadedComment ref="P12" dT="2023-09-05T12:13:02.74" personId="{F6E7EC2D-8E6E-4BA1-BCDD-6D7FECF08119}" id="{17A186BC-402A-4FE3-B472-9624D9D0CADA}" parentId="{FCFB10B3-7A17-42D4-8580-A5FE813F5514}">
    <text>1kW allocation reduced due to live reading of 0.2KW</text>
  </threadedComment>
  <threadedComment ref="P12" dT="2023-10-20T08:29:21.41" personId="{F6E7EC2D-8E6E-4BA1-BCDD-6D7FECF08119}" id="{C8DCD1AE-DC97-4B39-ABC4-D37DC416E906}" parentId="{FCFB10B3-7A17-42D4-8580-A5FE813F5514}">
    <text>1kW allocation reduced due to live reading of 0.1KW</text>
  </threadedComment>
  <threadedComment ref="P12" dT="2023-11-08T08:53:47.76" personId="{F6E7EC2D-8E6E-4BA1-BCDD-6D7FECF08119}" id="{01688431-C346-46C4-90A5-C50FF77056AC}" parentId="{FCFB10B3-7A17-42D4-8580-A5FE813F5514}">
    <text>1kW allocation reduced due to live reading of 0.1KW</text>
  </threadedComment>
  <threadedComment ref="P12" dT="2023-12-12T10:23:41.53" personId="{F6E7EC2D-8E6E-4BA1-BCDD-6D7FECF08119}" id="{DEFCB3D7-0890-4FFE-8476-359CBF691322}" parentId="{FCFB10B3-7A17-42D4-8580-A5FE813F5514}">
    <text>1kW allocation reduced due to live reading of 0.1KW</text>
  </threadedComment>
  <threadedComment ref="P12" dT="2024-01-10T01:18:43.53" personId="{F6E7EC2D-8E6E-4BA1-BCDD-6D7FECF08119}" id="{77D09FA1-06FA-4210-BA11-177C40B668AB}" parentId="{FCFB10B3-7A17-42D4-8580-A5FE813F5514}">
    <text>1kW allocation reduced due to live reading of 0.2KW</text>
  </threadedComment>
  <threadedComment ref="P12" dT="2024-02-12T22:07:01.66" personId="{F6E7EC2D-8E6E-4BA1-BCDD-6D7FECF08119}" id="{EDA20C86-B7EA-4D67-9F39-758BA797F450}" parentId="{FCFB10B3-7A17-42D4-8580-A5FE813F5514}">
    <text>1kW allocation reduced due to live reading of 0.2KW</text>
  </threadedComment>
  <threadedComment ref="P12" dT="2024-03-12T12:50:08.07" personId="{F6E7EC2D-8E6E-4BA1-BCDD-6D7FECF08119}" id="{96ADD309-FD0A-47E9-AFDA-C492BD38F9D9}" parentId="{FCFB10B3-7A17-42D4-8580-A5FE813F5514}">
    <text>1kW allocation reduced due to live reading of 0.2KW</text>
  </threadedComment>
  <threadedComment ref="P12" dT="2024-03-12T12:54:33.34" personId="{F6E7EC2D-8E6E-4BA1-BCDD-6D7FECF08119}" id="{2DBA6CFD-A216-4C8C-9944-507DE4B672BB}" parentId="{FCFB10B3-7A17-42D4-8580-A5FE813F5514}">
    <text>1kW allocation reduced due to live reading of 0.2KW</text>
  </threadedComment>
  <threadedComment ref="P12" dT="2024-04-05T14:41:13.99" personId="{F6E7EC2D-8E6E-4BA1-BCDD-6D7FECF08119}" id="{4CB37085-768F-417A-9A04-E04FB514B2DD}" parentId="{FCFB10B3-7A17-42D4-8580-A5FE813F5514}">
    <text>1kW allocation reduced due to live reading of 0.2KW</text>
  </threadedComment>
  <threadedComment ref="P12" dT="2024-05-23T09:39:43.41" personId="{4232887B-6F74-4501-885D-8735C5662726}" id="{4FB6498C-31EB-4E3A-BFFE-B78A6955C49A}" parentId="{FCFB10B3-7A17-42D4-8580-A5FE813F5514}">
    <text>1kW allocation reduced due to live reading of 0.2KW</text>
  </threadedComment>
  <threadedComment ref="P12" dT="2024-06-17T12:05:26.50" personId="{4232887B-6F74-4501-885D-8735C5662726}" id="{8F8F7298-E96B-42B9-9EAC-92E5C3F27BFC}" parentId="{FCFB10B3-7A17-42D4-8580-A5FE813F5514}">
    <text>1kW allocation reduced due to live reading of 0.2KW</text>
  </threadedComment>
  <threadedComment ref="P12" dT="2024-08-13T09:13:16.02" personId="{4232887B-6F74-4501-885D-8735C5662726}" id="{9FA77245-3FCE-42AF-BB2C-3C1315E7BBC7}" parentId="{FCFB10B3-7A17-42D4-8580-A5FE813F5514}">
    <text>1kW allocation reduced due to live reading of 0.2KW</text>
  </threadedComment>
  <threadedComment ref="P12" dT="2024-09-18T08:06:18.28" personId="{4232887B-6F74-4501-885D-8735C5662726}" id="{31A25A30-0871-439F-ABAE-390A270B8667}" parentId="{FCFB10B3-7A17-42D4-8580-A5FE813F5514}">
    <text>1kW allocation reduced due to live reading of 0.2KW</text>
  </threadedComment>
  <threadedComment ref="J13" dT="2024-03-13T12:50:48.72" personId="{F6E7EC2D-8E6E-4BA1-BCDD-6D7FECF08119}" id="{E9489508-5701-456A-97D9-662D462EABD8}">
    <text>2.5kW allocation reduced due to live reading of 1.1KW</text>
  </threadedComment>
  <threadedComment ref="J13" dT="2024-04-05T14:46:26.41" personId="{F6E7EC2D-8E6E-4BA1-BCDD-6D7FECF08119}" id="{C18081CC-F7F4-4054-BBC6-DB0BD5EAFFF8}" parentId="{E9489508-5701-456A-97D9-662D462EABD8}">
    <text>2.5kW allocation reduced due to live reading of 1.3KW</text>
  </threadedComment>
  <threadedComment ref="J13" dT="2024-05-23T10:40:52.08" personId="{4232887B-6F74-4501-885D-8735C5662726}" id="{6DF9EB0F-1EEC-4392-8788-DF062DF46793}" parentId="{E9489508-5701-456A-97D9-662D462EABD8}">
    <text>2.5kW allocation reduced due to live reading of 2KW</text>
  </threadedComment>
  <threadedComment ref="J13" dT="2024-06-17T12:09:51.90" personId="{4232887B-6F74-4501-885D-8735C5662726}" id="{AAB3B8A5-8763-40CE-8F86-506D41E36D08}" parentId="{E9489508-5701-456A-97D9-662D462EABD8}">
    <text>2.5kW allocation reduced due to live reading of 2.2KW</text>
  </threadedComment>
  <threadedComment ref="J13" dT="2024-08-13T09:19:41.78" personId="{4232887B-6F74-4501-885D-8735C5662726}" id="{FB36C2D8-38AF-4C65-90B9-90539202A7FD}" parentId="{E9489508-5701-456A-97D9-662D462EABD8}">
    <text>2.5kW allocation reduced due to live reading of 2.3KW</text>
  </threadedComment>
  <threadedComment ref="J13" dT="2024-09-18T08:09:50.04" personId="{4232887B-6F74-4501-885D-8735C5662726}" id="{93A9E5AC-A1AA-4FCC-ACCF-43221BCC4F28}" parentId="{E9489508-5701-456A-97D9-662D462EABD8}">
    <text>2.5kW allocation reduced due to live reading of 2.2KW</text>
  </threadedComment>
  <threadedComment ref="L13" dT="2024-03-13T09:30:29.35" personId="{F6E7EC2D-8E6E-4BA1-BCDD-6D7FECF08119}" id="{322D4069-AA02-42AB-B193-3F9C6B4B4E9C}">
    <text>4.25kW allocation reduced due to live reading of 1.6KW</text>
  </threadedComment>
  <threadedComment ref="L13" dT="2024-04-05T14:42:34.61" personId="{F6E7EC2D-8E6E-4BA1-BCDD-6D7FECF08119}" id="{32DAA8CB-6F58-4FA2-B0D8-DCCEB338CA19}" parentId="{322D4069-AA02-42AB-B193-3F9C6B4B4E9C}">
    <text>4.25kW allocation reduced due to live reading of 1.7KW</text>
  </threadedComment>
  <threadedComment ref="L13" dT="2024-05-23T10:38:48.35" personId="{4232887B-6F74-4501-885D-8735C5662726}" id="{44526709-E537-4832-8B67-6CEEB2103D31}" parentId="{322D4069-AA02-42AB-B193-3F9C6B4B4E9C}">
    <text>4.25kW allocation reduced due to live reading of 2KW</text>
  </threadedComment>
  <threadedComment ref="L13" dT="2024-06-17T12:08:16.36" personId="{4232887B-6F74-4501-885D-8735C5662726}" id="{9062546B-EE39-425D-B404-B11DE8384513}" parentId="{322D4069-AA02-42AB-B193-3F9C6B4B4E9C}">
    <text>4.25kW allocation reduced due to live reading of 2.1KW</text>
  </threadedComment>
  <threadedComment ref="L13" dT="2024-08-13T09:18:08.93" personId="{4232887B-6F74-4501-885D-8735C5662726}" id="{0B9C49BC-4265-47A4-BFE9-AE8CC99DBB8C}" parentId="{322D4069-AA02-42AB-B193-3F9C6B4B4E9C}">
    <text>4.25kW allocation reduced due to live reading of 2.1KW</text>
  </threadedComment>
  <threadedComment ref="L13" dT="2024-09-18T08:08:19.35" personId="{4232887B-6F74-4501-885D-8735C5662726}" id="{0108335D-D60A-46A0-91B4-88CC0191302B}" parentId="{322D4069-AA02-42AB-B193-3F9C6B4B4E9C}">
    <text>4.25kW allocation reduced due to live reading of 2.1KW</text>
  </threadedComment>
  <threadedComment ref="N13" dT="2024-03-12T11:53:14.74" personId="{F6E7EC2D-8E6E-4BA1-BCDD-6D7FECF08119}" id="{866D5FAD-2F78-439B-A957-692556D44432}">
    <text>1kW allocation reduced due to live reading of 0.2KW</text>
  </threadedComment>
  <threadedComment ref="N13" dT="2024-04-05T14:40:37.88" personId="{F6E7EC2D-8E6E-4BA1-BCDD-6D7FECF08119}" id="{07CF12B5-7442-43E8-B803-BEAA111D9EB1}" parentId="{866D5FAD-2F78-439B-A957-692556D44432}">
    <text>1kW allocation reduced due to live reading of 0.2KW</text>
  </threadedComment>
  <threadedComment ref="N13" dT="2024-05-23T09:39:07.00" personId="{4232887B-6F74-4501-885D-8735C5662726}" id="{6FE36AD8-E574-4269-9573-5B322B922A53}" parentId="{866D5FAD-2F78-439B-A957-692556D44432}">
    <text>1kW allocation reduced due to live reading of 0.2KW</text>
  </threadedComment>
  <threadedComment ref="N13" dT="2024-06-17T12:04:21.29" personId="{4232887B-6F74-4501-885D-8735C5662726}" id="{217C12FA-52D9-4D26-A9D9-0F638CF593D4}" parentId="{866D5FAD-2F78-439B-A957-692556D44432}">
    <text>1kW allocation reduced due to live reading of 0.2KW</text>
  </threadedComment>
  <threadedComment ref="N13" dT="2024-08-13T09:12:04.81" personId="{4232887B-6F74-4501-885D-8735C5662726}" id="{417D284D-4A5E-431B-8889-3E9389099CAF}" parentId="{866D5FAD-2F78-439B-A957-692556D44432}">
    <text>1kW allocation reduced due to live reading of 0.2KW</text>
  </threadedComment>
  <threadedComment ref="N13" dT="2024-09-18T08:05:01.19" personId="{4232887B-6F74-4501-885D-8735C5662726}" id="{A7C83CC1-C770-4C61-8F21-F0486FE70A9C}" parentId="{866D5FAD-2F78-439B-A957-692556D44432}">
    <text>1kW allocation reduced due to live reading of 0.2KW</text>
  </threadedComment>
  <threadedComment ref="J14" dT="2024-02-12T11:59:30.23" personId="{A4663B00-DB85-420B-AE65-1E515148FDF2}" id="{DE518FBD-AFA3-47F9-B250-89BE63A2DEDB}">
    <text>Ciena 6500-7slot[400Watts]new rack has been planned- CPL Removal project ORMT_SAP_240123_21_Y850155</text>
  </threadedComment>
  <threadedComment ref="J18" dT="2023-11-07T11:53:12.27" personId="{38472A79-BA69-4DE1-8653-78C711836CC1}" id="{A3B9B200-EF4E-4DA9-BFE7-1A921E1FBC65}">
    <text>5kW reduced by 2.6kW estimated load from average of iPDU readings at other sites, 2.4kW remaining</text>
  </threadedComment>
  <threadedComment ref="K21" dT="2024-09-03T16:14:25.97" personId="{23875134-620F-49C7-896C-147D628FB6EA}" id="{464B4156-14C7-48BC-B356-F04F700678DA}">
    <text>ORMT_SAP_240822_8_26167987 allocated additional power 2*Ciena 6500 R4</text>
  </threadedComment>
  <threadedComment ref="L22" dT="2021-09-28T09:35:17.52" personId="{D8912DD3-55B7-46D0-93D3-924365CA7385}" id="{3EA97E3A-4762-488E-A0CF-D220BF9BF864}">
    <text>Live reading 116A, so original 8kW reduced down</text>
  </threadedComment>
  <threadedComment ref="L22" dT="2023-08-01T12:42:53.14" personId="{F6E7EC2D-8E6E-4BA1-BCDD-6D7FECF08119}" id="{BD4D57DF-BA68-4415-B264-E6C27A936770}" parentId="{3EA97E3A-4762-488E-A0CF-D220BF9BF864}">
    <text>4kW allocation reduced due to live reading of 3.6KW</text>
  </threadedComment>
  <threadedComment ref="L22" dT="2023-09-06T14:53:44.99" personId="{F6E7EC2D-8E6E-4BA1-BCDD-6D7FECF08119}" id="{EBF6112E-FEDA-47BB-9EA4-ECCD9353F5B6}" parentId="{3EA97E3A-4762-488E-A0CF-D220BF9BF864}">
    <text>4kW allocation reduced due to live reading of 3.7KW</text>
  </threadedComment>
  <threadedComment ref="L22" dT="2023-10-20T08:44:42.30" personId="{F6E7EC2D-8E6E-4BA1-BCDD-6D7FECF08119}" id="{EE8BA402-4342-4E88-B36A-23CC3C10240E}" parentId="{3EA97E3A-4762-488E-A0CF-D220BF9BF864}">
    <text>4kW allocation reduced due to live reading of 3.7KW</text>
  </threadedComment>
  <threadedComment ref="L22" dT="2023-11-21T17:17:54.59" personId="{4232887B-6F74-4501-885D-8735C5662726}" id="{F3AF9ABD-0698-4867-B58F-2AADD1E917A2}" parentId="{3EA97E3A-4762-488E-A0CF-D220BF9BF864}">
    <text>4kW allocation reduced due to live reading of 3.7KW</text>
  </threadedComment>
  <threadedComment ref="L22" dT="2023-12-12T10:43:29.07" personId="{F6E7EC2D-8E6E-4BA1-BCDD-6D7FECF08119}" id="{F42C222D-1DAC-49AE-855E-357FD2AE6975}" parentId="{3EA97E3A-4762-488E-A0CF-D220BF9BF864}">
    <text>4kW allocation reduced due to live reading of 3.7KW</text>
  </threadedComment>
  <threadedComment ref="L22" dT="2024-01-10T01:31:17.57" personId="{F6E7EC2D-8E6E-4BA1-BCDD-6D7FECF08119}" id="{0A8614BE-C359-4BC4-810E-8C0F478A3A57}" parentId="{3EA97E3A-4762-488E-A0CF-D220BF9BF864}">
    <text>4kW allocation reduced due to live reading of 3.7KW</text>
  </threadedComment>
  <threadedComment ref="L22" dT="2024-02-12T22:17:10.10" personId="{F6E7EC2D-8E6E-4BA1-BCDD-6D7FECF08119}" id="{A3BA4AB2-8A60-4C38-8AED-29BDA8784F8C}" parentId="{3EA97E3A-4762-488E-A0CF-D220BF9BF864}">
    <text>4kW allocation reduced due to live reading of 3.7KW</text>
  </threadedComment>
  <threadedComment ref="L22" dT="2024-03-13T13:01:31.65" personId="{F6E7EC2D-8E6E-4BA1-BCDD-6D7FECF08119}" id="{468C518C-0690-42FA-84B7-5C5D0BE63D94}" parentId="{3EA97E3A-4762-488E-A0CF-D220BF9BF864}">
    <text>4kW allocation reduced due to live reading of 3.7KW</text>
  </threadedComment>
  <threadedComment ref="L22" dT="2024-04-05T15:02:11.26" personId="{F6E7EC2D-8E6E-4BA1-BCDD-6D7FECF08119}" id="{05E8FD0F-502B-424F-B0E4-777C45A48858}" parentId="{3EA97E3A-4762-488E-A0CF-D220BF9BF864}">
    <text>4kW allocation reduced due to live reading of 3.7KW</text>
  </threadedComment>
  <threadedComment ref="N22" dT="2021-09-28T09:33:49.30" personId="{D8912DD3-55B7-46D0-93D3-924365CA7385}" id="{50F6CC03-DF6E-4315-A698-C119F1CADA9C}">
    <text>Live reading of 44.5A so original 4kW reduced down</text>
  </threadedComment>
  <threadedComment ref="N22" dT="2023-07-11T11:44:33.33" personId="{F6E7EC2D-8E6E-4BA1-BCDD-6D7FECF08119}" id="{E7154BA6-CF52-40F0-B250-EE6F4322E3F0}" parentId="{50F6CC03-DF6E-4315-A698-C119F1CADA9C}">
    <text>4kW allocation reduced due to live reading of 1.1KW</text>
  </threadedComment>
  <threadedComment ref="N22" dT="2023-07-19T10:18:57.95" personId="{38472A79-BA69-4DE1-8653-78C711836CC1}" id="{7CC10AC4-F57D-4A0A-A233-420110867EAB}" parentId="{50F6CC03-DF6E-4315-A698-C119F1CADA9C}">
    <text>Allocation for RA should be 2.5kW per side so remaining allocated value updated</text>
  </threadedComment>
  <threadedComment ref="N22" dT="2023-08-08T15:30:31.47" personId="{F6E7EC2D-8E6E-4BA1-BCDD-6D7FECF08119}" id="{343CD30A-1D41-4ADF-B1C9-3D119C24797F}" parentId="{50F6CC03-DF6E-4315-A698-C119F1CADA9C}">
    <text>2.5KW allocation reduced to live reading of 1.2KW</text>
  </threadedComment>
  <threadedComment ref="N22" dT="2023-09-06T14:59:09.53" personId="{F6E7EC2D-8E6E-4BA1-BCDD-6D7FECF08119}" id="{571FA286-CCF3-4C8A-A539-389B6ADC2A4B}" parentId="{50F6CC03-DF6E-4315-A698-C119F1CADA9C}">
    <text>2.5KW allocation reduced to live reading of 1KW</text>
  </threadedComment>
  <threadedComment ref="N22" dT="2023-10-20T08:47:42.46" personId="{F6E7EC2D-8E6E-4BA1-BCDD-6D7FECF08119}" id="{DC11D4A6-E358-4578-862F-73994E2B5DE5}" parentId="{50F6CC03-DF6E-4315-A698-C119F1CADA9C}">
    <text>2.5KW allocation reduced to live reading of 1KW</text>
  </threadedComment>
  <threadedComment ref="N22" dT="2023-11-21T17:17:23.59" personId="{4232887B-6F74-4501-885D-8735C5662726}" id="{E7B142FD-DB82-4DFA-BFAF-F592880885B6}" parentId="{50F6CC03-DF6E-4315-A698-C119F1CADA9C}">
    <text>2.5KW allocation reduced to live reading of 1KW</text>
  </threadedComment>
  <threadedComment ref="N22" dT="2023-12-12T10:44:50.17" personId="{F6E7EC2D-8E6E-4BA1-BCDD-6D7FECF08119}" id="{FCEF824F-4F43-4398-9F32-C34F9AD74FF9}" parentId="{50F6CC03-DF6E-4315-A698-C119F1CADA9C}">
    <text>2.5KW allocation reduced to live reading of 1.1KW</text>
  </threadedComment>
  <threadedComment ref="N22" dT="2024-01-10T01:32:13.19" personId="{F6E7EC2D-8E6E-4BA1-BCDD-6D7FECF08119}" id="{ACF69E56-9998-4131-B1CA-A4CF0C91437A}" parentId="{50F6CC03-DF6E-4315-A698-C119F1CADA9C}">
    <text>2.5KW allocation reduced to live reading of 0.8KW</text>
  </threadedComment>
  <threadedComment ref="N22" dT="2024-02-12T22:18:18.19" personId="{F6E7EC2D-8E6E-4BA1-BCDD-6D7FECF08119}" id="{538BC180-1B8B-469E-802E-B0E030EF5DAB}" parentId="{50F6CC03-DF6E-4315-A698-C119F1CADA9C}">
    <text>2.5KW allocation reduced to live reading of 1.4KW</text>
  </threadedComment>
  <threadedComment ref="N22" dT="2024-03-13T13:04:16.89" personId="{F6E7EC2D-8E6E-4BA1-BCDD-6D7FECF08119}" id="{D851E272-E2AD-465F-B939-C9050D75AC64}" parentId="{50F6CC03-DF6E-4315-A698-C119F1CADA9C}">
    <text>2.5KW allocation reduced to live reading of 1.2KW</text>
  </threadedComment>
  <threadedComment ref="N22" dT="2024-04-05T15:02:57.42" personId="{F6E7EC2D-8E6E-4BA1-BCDD-6D7FECF08119}" id="{E37DC6AD-B07F-46F2-A067-F7B2134C0524}" parentId="{50F6CC03-DF6E-4315-A698-C119F1CADA9C}">
    <text>2.5KW allocation reduced to live reading of 1.3KW</text>
  </threadedComment>
  <threadedComment ref="P22" dT="2021-09-28T09:31:24.33" personId="{D8912DD3-55B7-46D0-93D3-924365CA7385}" id="{2913C62D-9AAC-44DD-A7AB-6211914F0F70}">
    <text>Live reading of 12.2A so original 4.5kW reduced down</text>
  </threadedComment>
  <threadedComment ref="P22" dT="2023-07-11T08:04:52.55" personId="{F6E7EC2D-8E6E-4BA1-BCDD-6D7FECF08119}" id="{85B162E8-BF3A-499B-AA5A-396DD4E64D1C}" parentId="{2913C62D-9AAC-44DD-A7AB-6211914F0F70}">
    <text>2.25kW allocation reduced due to live reading of 0.6KW</text>
  </threadedComment>
  <threadedComment ref="P22" dT="2023-08-01T11:58:04.87" personId="{F6E7EC2D-8E6E-4BA1-BCDD-6D7FECF08119}" id="{196C7C0A-B116-493C-A7CC-6B2B3FBC75BE}" parentId="{2913C62D-9AAC-44DD-A7AB-6211914F0F70}">
    <text>2.25kW allocation reduced due to live reading of 0.6KW</text>
  </threadedComment>
  <threadedComment ref="P22" dT="2023-09-06T14:43:33.64" personId="{F6E7EC2D-8E6E-4BA1-BCDD-6D7FECF08119}" id="{D066A6CB-D428-4ECF-A345-F863D1BF36CF}" parentId="{2913C62D-9AAC-44DD-A7AB-6211914F0F70}">
    <text>2.25kW allocation reduced due to live reading of 0.6KW</text>
  </threadedComment>
  <threadedComment ref="P22" dT="2023-10-20T08:38:28.19" personId="{F6E7EC2D-8E6E-4BA1-BCDD-6D7FECF08119}" id="{6F6D4174-8838-4C9B-A901-AE93DAB6FE1B}" parentId="{2913C62D-9AAC-44DD-A7AB-6211914F0F70}">
    <text>2.25kW allocation reduced due to live reading of 0.6KW</text>
  </threadedComment>
  <threadedComment ref="P22" dT="2023-11-21T17:00:42.54" personId="{4232887B-6F74-4501-885D-8735C5662726}" id="{A3860970-6263-4287-B016-CA5A70EEA8A7}" parentId="{2913C62D-9AAC-44DD-A7AB-6211914F0F70}">
    <text>2.25kW allocation reduced due to live reading of 0.6KW</text>
  </threadedComment>
  <threadedComment ref="P22" dT="2023-12-12T10:34:04.46" personId="{F6E7EC2D-8E6E-4BA1-BCDD-6D7FECF08119}" id="{00083B5D-E7A7-4727-83B6-A21C2881D291}" parentId="{2913C62D-9AAC-44DD-A7AB-6211914F0F70}">
    <text>2.25kW allocation reduced due to
live reading of 0.6KW</text>
  </threadedComment>
  <threadedComment ref="P22" dT="2024-01-10T01:25:41.55" personId="{F6E7EC2D-8E6E-4BA1-BCDD-6D7FECF08119}" id="{34AE6C33-7380-44F8-9893-BFFA8C761B2A}" parentId="{2913C62D-9AAC-44DD-A7AB-6211914F0F70}">
    <text>2.25kW allocation reduced due to
live reading of 0.6KW</text>
  </threadedComment>
  <threadedComment ref="P22" dT="2024-01-10T01:26:06.69" personId="{F6E7EC2D-8E6E-4BA1-BCDD-6D7FECF08119}" id="{FB43DEF4-A5F9-44EC-93A6-461E8789AB46}" parentId="{2913C62D-9AAC-44DD-A7AB-6211914F0F70}">
    <text>2.25kW allocation reduced due to
live reading of 0.7KW</text>
  </threadedComment>
  <threadedComment ref="P22" dT="2024-02-12T22:11:26.65" personId="{F6E7EC2D-8E6E-4BA1-BCDD-6D7FECF08119}" id="{56B18A31-55F2-4E23-B7C5-87FF119F0F51}" parentId="{2913C62D-9AAC-44DD-A7AB-6211914F0F70}">
    <text>2.25kW allocation reduced due to
live reading of 0.8KW</text>
  </threadedComment>
  <threadedComment ref="P22" dT="2024-03-12T13:00:38.19" personId="{F6E7EC2D-8E6E-4BA1-BCDD-6D7FECF08119}" id="{1B36C7CA-D042-48CE-B902-B2459A583D61}" parentId="{2913C62D-9AAC-44DD-A7AB-6211914F0F70}">
    <text>2.25kW allocation reduced due to
live reading of 0.7KW</text>
  </threadedComment>
  <threadedComment ref="P22" dT="2024-04-05T14:59:01.70" personId="{F6E7EC2D-8E6E-4BA1-BCDD-6D7FECF08119}" id="{2A275553-D9F1-4511-9B7B-9EA3C82B53F7}" parentId="{2913C62D-9AAC-44DD-A7AB-6211914F0F70}">
    <text>2.25kW allocation reduced due to
live reading of 0.8KW</text>
  </threadedComment>
  <threadedComment ref="P22" dT="2024-05-23T11:07:26.29" personId="{4232887B-6F74-4501-885D-8735C5662726}" id="{DEC5147A-C470-4BD6-9DFA-ADC17A03DE1D}" parentId="{2913C62D-9AAC-44DD-A7AB-6211914F0F70}">
    <text>2.25kW allocation reduced due to
live reading of 0.8KW</text>
  </threadedComment>
  <threadedComment ref="R22" dT="2023-01-12T13:45:14.22" personId="{BC55F889-AFD3-4AD4-B814-0EDFA8411758}" id="{EDACE473-F999-42A2-8269-BA47EC6A6AF8}">
    <text>Live reading of 35.4A so original 4.5kW reduced by 1.9kW</text>
  </threadedComment>
  <threadedComment ref="R22" dT="2023-07-11T08:09:44.57" personId="{F6E7EC2D-8E6E-4BA1-BCDD-6D7FECF08119}" id="{57E7D610-5774-4383-B465-7E7C7A72B03C}" parentId="{EDACE473-F999-42A2-8269-BA47EC6A6AF8}">
    <text>2.25kW allocation reduced due to live reading of 0.9KW</text>
  </threadedComment>
  <threadedComment ref="R22" dT="2023-08-01T12:18:54.63" personId="{F6E7EC2D-8E6E-4BA1-BCDD-6D7FECF08119}" id="{D71EC2F3-B43D-41CA-A43C-BABBD3805956}" parentId="{EDACE473-F999-42A2-8269-BA47EC6A6AF8}">
    <text>2.25kW allocation reduced due to live reading of 1KW</text>
  </threadedComment>
  <threadedComment ref="R22" dT="2023-09-06T14:45:22.19" personId="{F6E7EC2D-8E6E-4BA1-BCDD-6D7FECF08119}" id="{0DEC36C0-1F69-4113-ACEA-AE62AAE6FA9C}" parentId="{EDACE473-F999-42A2-8269-BA47EC6A6AF8}">
    <text>2.25kW allocation reduced due to live reading of 0.9KW</text>
  </threadedComment>
  <threadedComment ref="R22" dT="2023-10-20T08:41:25.39" personId="{F6E7EC2D-8E6E-4BA1-BCDD-6D7FECF08119}" id="{1586B876-EFA1-47D1-A58D-0218E8D3CB2D}" parentId="{EDACE473-F999-42A2-8269-BA47EC6A6AF8}">
    <text>2.25kW allocation reduced due to live reading of 0.9KW</text>
  </threadedComment>
  <threadedComment ref="R22" dT="2023-10-20T08:41:58.13" personId="{F6E7EC2D-8E6E-4BA1-BCDD-6D7FECF08119}" id="{5B58AE28-3498-4470-BEBC-92E6DAD412F0}" parentId="{EDACE473-F999-42A2-8269-BA47EC6A6AF8}">
    <text>2.25kW allocation reduced due to live reading of 1KW</text>
  </threadedComment>
  <threadedComment ref="R22" dT="2023-11-21T17:02:23.03" personId="{4232887B-6F74-4501-885D-8735C5662726}" id="{F3D525D6-6645-4E14-8F86-47F8F88E0605}" parentId="{EDACE473-F999-42A2-8269-BA47EC6A6AF8}">
    <text>2.25kW allocation reduced due to live reading of 0.9KW</text>
  </threadedComment>
  <threadedComment ref="R22" dT="2023-12-12T10:40:55.70" personId="{F6E7EC2D-8E6E-4BA1-BCDD-6D7FECF08119}" id="{50E15A3E-6810-44D9-AB8A-1B4BB3D9805F}" parentId="{EDACE473-F999-42A2-8269-BA47EC6A6AF8}">
    <text>2.25kW allocation reduced due to live reading of 1KW</text>
  </threadedComment>
  <threadedComment ref="R22" dT="2024-01-10T01:27:15.55" personId="{F6E7EC2D-8E6E-4BA1-BCDD-6D7FECF08119}" id="{69A4E355-2C68-4540-9036-CF1E253EFD80}" parentId="{EDACE473-F999-42A2-8269-BA47EC6A6AF8}">
    <text>2.25kW allocation reduced due to live reading of 0.9KW</text>
  </threadedComment>
  <threadedComment ref="R22" dT="2024-02-12T22:13:00.50" personId="{F6E7EC2D-8E6E-4BA1-BCDD-6D7FECF08119}" id="{157B8433-5687-408E-B992-ED66C92690CC}" parentId="{EDACE473-F999-42A2-8269-BA47EC6A6AF8}">
    <text>2.25kW allocation reduced due to live reading of 1.1KW</text>
  </threadedComment>
  <threadedComment ref="R22" dT="2024-03-13T12:58:42.28" personId="{F6E7EC2D-8E6E-4BA1-BCDD-6D7FECF08119}" id="{FF8ADC6D-193F-4512-9F7A-E124A67C70E9}" parentId="{EDACE473-F999-42A2-8269-BA47EC6A6AF8}">
    <text>2.25kW allocation reduced due to live reading of 1.1KW</text>
  </threadedComment>
  <threadedComment ref="R22" dT="2024-04-05T15:00:34.13" personId="{F6E7EC2D-8E6E-4BA1-BCDD-6D7FECF08119}" id="{0828885E-05EB-438A-9844-F34ECE61DE70}" parentId="{EDACE473-F999-42A2-8269-BA47EC6A6AF8}">
    <text>2.25kW allocation reduced due to live reading of 1.1KW</text>
  </threadedComment>
  <threadedComment ref="R22" dT="2024-05-23T11:10:11.95" personId="{4232887B-6F74-4501-885D-8735C5662726}" id="{CA73240F-A192-416F-9CE5-3148A4CF5AA5}" parentId="{EDACE473-F999-42A2-8269-BA47EC6A6AF8}">
    <text>2.25kW allocation reduced due to live reading of 1.1KW</text>
  </threadedComment>
  <threadedComment ref="T22" dT="2023-01-12T13:46:46.35" personId="{BC55F889-AFD3-4AD4-B814-0EDFA8411758}" id="{00FA7D05-CAD0-47E4-9B77-50DD6647E97F}">
    <text>Live reading of 17.2A so original 4.5kW reduced by 950w</text>
  </threadedComment>
  <threadedComment ref="T22" dT="2023-07-11T08:11:59.70" personId="{F6E7EC2D-8E6E-4BA1-BCDD-6D7FECF08119}" id="{9ED8C8C1-4263-499A-8F6D-AC706AC447A3}" parentId="{00FA7D05-CAD0-47E4-9B77-50DD6647E97F}">
    <text>2.25kW allocation reduced due to live reading of 0.5KW</text>
  </threadedComment>
  <threadedComment ref="T22" dT="2023-08-01T12:23:50.62" personId="{F6E7EC2D-8E6E-4BA1-BCDD-6D7FECF08119}" id="{E0FD632F-CFC8-43B9-B7FA-EDB770112E22}" parentId="{00FA7D05-CAD0-47E4-9B77-50DD6647E97F}">
    <text>2.25kW allocation reduced due to live reading of 0.5KW</text>
  </threadedComment>
  <threadedComment ref="T22" dT="2023-09-06T14:49:34.47" personId="{F6E7EC2D-8E6E-4BA1-BCDD-6D7FECF08119}" id="{F0BABD4C-DC23-4E6B-A0BC-481BE494A358}" parentId="{00FA7D05-CAD0-47E4-9B77-50DD6647E97F}">
    <text>2.25kW allocation reduced due to live reading of 0.5KW</text>
  </threadedComment>
  <threadedComment ref="T22" dT="2023-10-20T08:42:49.38" personId="{F6E7EC2D-8E6E-4BA1-BCDD-6D7FECF08119}" id="{93725FAA-8564-457F-B660-E2A746A14F15}" parentId="{00FA7D05-CAD0-47E4-9B77-50DD6647E97F}">
    <text>2.25kW allocation reduced due to live reading of 0.5KW</text>
  </threadedComment>
  <threadedComment ref="T22" dT="2023-11-21T17:05:20.22" personId="{4232887B-6F74-4501-885D-8735C5662726}" id="{F949C73D-049A-4EFC-8D64-B0BB5E2EAD96}" parentId="{00FA7D05-CAD0-47E4-9B77-50DD6647E97F}">
    <text>2.25kW allocation reduced due to live reading of 0.5KW</text>
  </threadedComment>
  <threadedComment ref="T22" dT="2023-12-12T10:42:32.11" personId="{F6E7EC2D-8E6E-4BA1-BCDD-6D7FECF08119}" id="{CB5E0CDF-6DC4-41B9-A30C-1BCC754A4E75}" parentId="{00FA7D05-CAD0-47E4-9B77-50DD6647E97F}">
    <text>2.25kW allocation reduced due to live reading of 0.5KW</text>
  </threadedComment>
  <threadedComment ref="T22" dT="2024-01-10T01:28:57.13" personId="{F6E7EC2D-8E6E-4BA1-BCDD-6D7FECF08119}" id="{3C533F3E-E418-4524-88A9-ECA2CFF907D4}" parentId="{00FA7D05-CAD0-47E4-9B77-50DD6647E97F}">
    <text>2.25kW allocation reduced due to live reading of 0.4KW</text>
  </threadedComment>
  <threadedComment ref="T22" dT="2024-02-12T22:16:08.69" personId="{F6E7EC2D-8E6E-4BA1-BCDD-6D7FECF08119}" id="{D7B58486-5CD3-4C0F-958B-79C9F01665C5}" parentId="{00FA7D05-CAD0-47E4-9B77-50DD6647E97F}">
    <text>2.25kW allocation reduced due to live reading of 0.5KW</text>
  </threadedComment>
  <threadedComment ref="T22" dT="2024-03-13T12:55:08.49" personId="{F6E7EC2D-8E6E-4BA1-BCDD-6D7FECF08119}" id="{7A7A185F-E735-462A-A2E4-844CB9B65DE0}" parentId="{00FA7D05-CAD0-47E4-9B77-50DD6647E97F}">
    <text>2.25kW allocation reduced due to live reading of 0.5KW</text>
  </threadedComment>
  <threadedComment ref="T22" dT="2024-04-05T15:01:20.21" personId="{F6E7EC2D-8E6E-4BA1-BCDD-6D7FECF08119}" id="{87F76D6B-1443-480E-AE7F-795A61428CC3}" parentId="{00FA7D05-CAD0-47E4-9B77-50DD6647E97F}">
    <text>2.25kW allocation reduced due to live reading of 0.5KW</text>
  </threadedComment>
  <threadedComment ref="T22" dT="2024-05-23T11:11:17.86" personId="{4232887B-6F74-4501-885D-8735C5662726}" id="{1CC24B69-F9E1-4FFF-9E1F-D071427C4CE4}" parentId="{00FA7D05-CAD0-47E4-9B77-50DD6647E97F}">
    <text>2.25kW allocation reduced due to live reading of 0.5KW</text>
  </threadedComment>
  <threadedComment ref="X22" dT="2023-09-06T15:20:59.86" personId="{F6E7EC2D-8E6E-4BA1-BCDD-6D7FECF08119}" id="{EEF0BFB8-7B14-4589-83BB-A0617D8EFBA4}">
    <text>2.5kW allocation reduced due to live reading of 0.2KW</text>
  </threadedComment>
  <threadedComment ref="X22" dT="2023-10-20T08:37:08.20" personId="{F6E7EC2D-8E6E-4BA1-BCDD-6D7FECF08119}" id="{E1D0E6FC-61E7-4F78-8AE6-1223493176A1}" parentId="{EEF0BFB8-7B14-4589-83BB-A0617D8EFBA4}">
    <text>2.5kW allocation reduced due to live reading of 0.2KW</text>
  </threadedComment>
  <threadedComment ref="X22" dT="2023-11-21T16:57:35.77" personId="{4232887B-6F74-4501-885D-8735C5662726}" id="{41023584-ACAB-4834-95DA-7517BE6CAC32}" parentId="{EEF0BFB8-7B14-4589-83BB-A0617D8EFBA4}">
    <text>2.5kW allocation reduced due to live reading of 0.3KW</text>
  </threadedComment>
  <threadedComment ref="X22" dT="2023-12-12T10:32:32.63" personId="{F6E7EC2D-8E6E-4BA1-BCDD-6D7FECF08119}" id="{4A6C3253-0938-487D-9BCD-951791F7B48F}" parentId="{EEF0BFB8-7B14-4589-83BB-A0617D8EFBA4}">
    <text>2.5kW allocation reduced due to live reading of 0.3KW</text>
  </threadedComment>
  <threadedComment ref="X22" dT="2024-01-10T01:24:48.45" personId="{F6E7EC2D-8E6E-4BA1-BCDD-6D7FECF08119}" id="{43438568-8852-4F63-9E86-60FAF8F19B5F}" parentId="{EEF0BFB8-7B14-4589-83BB-A0617D8EFBA4}">
    <text>2.5kW allocation reduced due to live reading of 0.3KW</text>
  </threadedComment>
  <threadedComment ref="X22" dT="2024-02-12T22:10:38.99" personId="{F6E7EC2D-8E6E-4BA1-BCDD-6D7FECF08119}" id="{1A1DD327-B940-48BE-9170-3E8E048EE221}" parentId="{EEF0BFB8-7B14-4589-83BB-A0617D8EFBA4}">
    <text>2.5kW allocation reduced due to live reading of 0.3KW</text>
  </threadedComment>
  <threadedComment ref="X22" dT="2024-03-12T12:59:35.75" personId="{F6E7EC2D-8E6E-4BA1-BCDD-6D7FECF08119}" id="{C4D14695-A4D3-458A-AA98-0283485368C5}" parentId="{EEF0BFB8-7B14-4589-83BB-A0617D8EFBA4}">
    <text>2.5kW allocation reduced due to live reading of 0.3KW</text>
  </threadedComment>
  <threadedComment ref="X22" dT="2024-04-05T14:57:58.65" personId="{F6E7EC2D-8E6E-4BA1-BCDD-6D7FECF08119}" id="{174F5EE9-E573-4969-BE08-302BE9A52690}" parentId="{EEF0BFB8-7B14-4589-83BB-A0617D8EFBA4}">
    <text>2.5kW allocation reduced due to live reading of 0.3KW</text>
  </threadedComment>
  <threadedComment ref="X22" dT="2024-05-23T11:05:22.08" personId="{4232887B-6F74-4501-885D-8735C5662726}" id="{DD16B17D-1329-43FB-84DC-EC6F7B99392A}" parentId="{EEF0BFB8-7B14-4589-83BB-A0617D8EFBA4}">
    <text>2.5kW allocation reduced due to live reading of 0.3KW</text>
  </threadedComment>
  <threadedComment ref="Z22" dT="2023-03-24T15:06:37.85" personId="{BFC1E846-99FF-44B5-92AE-66A4D353BDC7}" id="{90919ECA-214A-4C29-80CE-CCD362EAA6BD}">
    <text>ESA400s @ 520W each only 2 planned day 1</text>
  </threadedComment>
  <threadedComment ref="Z22" dT="2023-10-20T09:05:35.32" personId="{F6E7EC2D-8E6E-4BA1-BCDD-6D7FECF08119}" id="{B2EEC34C-97B6-4889-ACDA-58082734ED00}" parentId="{90919ECA-214A-4C29-80CE-CCD362EAA6BD}">
    <text>2kW allocation reduced due to live reading of 0.5KW</text>
  </threadedComment>
  <threadedComment ref="Z22" dT="2023-11-21T15:27:07.83" personId="{4232887B-6F74-4501-885D-8735C5662726}" id="{49E7D252-D033-4A65-9B9F-271F20447DC8}" parentId="{90919ECA-214A-4C29-80CE-CCD362EAA6BD}">
    <text>2kW allocation reduced due to live reading of 0.5KW</text>
  </threadedComment>
  <threadedComment ref="Z22" dT="2023-12-12T10:29:30.22" personId="{F6E7EC2D-8E6E-4BA1-BCDD-6D7FECF08119}" id="{ACD65FC0-0AAB-4EDE-8D38-8373B3B365EA}" parentId="{90919ECA-214A-4C29-80CE-CCD362EAA6BD}">
    <text>2kW allocation reduced due to live reading of 0.5KW</text>
  </threadedComment>
  <threadedComment ref="Z22" dT="2024-01-10T01:23:11.56" personId="{F6E7EC2D-8E6E-4BA1-BCDD-6D7FECF08119}" id="{75D53A94-6D7A-449C-A029-E85885E52DCB}" parentId="{90919ECA-214A-4C29-80CE-CCD362EAA6BD}">
    <text>2kW allocation reduced due to live reading of 0.4KW</text>
  </threadedComment>
  <threadedComment ref="Z22" dT="2024-02-12T22:09:40.99" personId="{F6E7EC2D-8E6E-4BA1-BCDD-6D7FECF08119}" id="{E6A7BBCD-D194-403D-AB4B-A179238DDDF4}" parentId="{90919ECA-214A-4C29-80CE-CCD362EAA6BD}">
    <text>2kW allocation reduced due to live reading of 0.5KW</text>
  </threadedComment>
  <threadedComment ref="Z22" dT="2024-03-12T12:58:28.75" personId="{F6E7EC2D-8E6E-4BA1-BCDD-6D7FECF08119}" id="{7ED8700F-28CA-4A0B-9225-86081070630E}" parentId="{90919ECA-214A-4C29-80CE-CCD362EAA6BD}">
    <text>2kW allocation reduced due to live reading of 0.3KW</text>
  </threadedComment>
  <threadedComment ref="Z22" dT="2024-04-05T14:56:21.41" personId="{F6E7EC2D-8E6E-4BA1-BCDD-6D7FECF08119}" id="{40863EA5-DC06-4FB0-A2DE-6527C3AD6411}" parentId="{90919ECA-214A-4C29-80CE-CCD362EAA6BD}">
    <text>2kW allocation reduced due to live reading of 0.5KW</text>
  </threadedComment>
  <threadedComment ref="Z22" dT="2024-05-23T11:02:58.02" personId="{4232887B-6F74-4501-885D-8735C5662726}" id="{11633A41-A3DE-475E-820C-F1B659EC9EB7}" parentId="{90919ECA-214A-4C29-80CE-CCD362EAA6BD}">
    <text>2kW allocation reduced due to live reading of 0.5KW</text>
  </threadedComment>
  <threadedComment ref="L23" dT="2021-09-28T09:35:17.52" personId="{D8912DD3-55B7-46D0-93D3-924365CA7385}" id="{2C081B2C-5BED-4423-A2FC-A2CF3D574AAC}">
    <text>Live reading 116A, so original 8kW reduced down</text>
  </threadedComment>
  <threadedComment ref="L23" dT="2023-08-01T12:44:03.54" personId="{F6E7EC2D-8E6E-4BA1-BCDD-6D7FECF08119}" id="{0CCC24CE-F735-4B25-9197-907DB076AD4F}" parentId="{2C081B2C-5BED-4423-A2FC-A2CF3D574AAC}">
    <text>4kW allocation reduced due to live reading of 3.5KW</text>
  </threadedComment>
  <threadedComment ref="L23" dT="2023-09-06T14:55:00.18" personId="{F6E7EC2D-8E6E-4BA1-BCDD-6D7FECF08119}" id="{6D980D97-B4D8-4334-A1AB-A43F7A231304}" parentId="{2C081B2C-5BED-4423-A2FC-A2CF3D574AAC}">
    <text>4kW allocation reduced due to live reading of 3.5KW</text>
  </threadedComment>
  <threadedComment ref="L23" dT="2023-10-20T08:45:00.66" personId="{F6E7EC2D-8E6E-4BA1-BCDD-6D7FECF08119}" id="{5815D618-A1D1-4809-9FB6-D9A92A37D98B}" parentId="{2C081B2C-5BED-4423-A2FC-A2CF3D574AAC}">
    <text>4kW allocation reduced due to live reading of 3.5KW</text>
  </threadedComment>
  <threadedComment ref="L23" dT="2023-11-08T09:43:38.70" personId="{F6E7EC2D-8E6E-4BA1-BCDD-6D7FECF08119}" id="{5B89B7B4-7D12-4276-AB57-4061BB95F7D4}" parentId="{2C081B2C-5BED-4423-A2FC-A2CF3D574AAC}">
    <text>4kW allocation reduced due to live reading of 3.5KW</text>
  </threadedComment>
  <threadedComment ref="L23" dT="2023-11-21T17:18:03.31" personId="{4232887B-6F74-4501-885D-8735C5662726}" id="{0E21028F-733D-4CDE-912C-4B50C6B1FEE9}" parentId="{2C081B2C-5BED-4423-A2FC-A2CF3D574AAC}">
    <text>4kW allocation reduced due to live reading of 3.5KW</text>
  </threadedComment>
  <threadedComment ref="L23" dT="2023-12-12T10:43:43.45" personId="{F6E7EC2D-8E6E-4BA1-BCDD-6D7FECF08119}" id="{2E70A9A4-82D2-4109-BCB1-7589494AB8C3}" parentId="{2C081B2C-5BED-4423-A2FC-A2CF3D574AAC}">
    <text>4kW allocation reduced due to live reading of 3.5KW</text>
  </threadedComment>
  <threadedComment ref="L23" dT="2024-01-10T01:31:30.63" personId="{F6E7EC2D-8E6E-4BA1-BCDD-6D7FECF08119}" id="{674FDD3F-1E60-42B3-9E67-BAEFB8376F65}" parentId="{2C081B2C-5BED-4423-A2FC-A2CF3D574AAC}">
    <text>4kW allocation reduced due to live reading of 3.5KW</text>
  </threadedComment>
  <threadedComment ref="L23" dT="2024-02-12T22:17:27.14" personId="{F6E7EC2D-8E6E-4BA1-BCDD-6D7FECF08119}" id="{1259947E-9EFC-4623-B720-21C32BC0B1BE}" parentId="{2C081B2C-5BED-4423-A2FC-A2CF3D574AAC}">
    <text>4kW allocation reduced due to live reading of 3.6KW</text>
  </threadedComment>
  <threadedComment ref="L23" dT="2024-03-13T13:01:45.63" personId="{F6E7EC2D-8E6E-4BA1-BCDD-6D7FECF08119}" id="{14362A5B-8166-4A18-977D-A6B20A6B9CE9}" parentId="{2C081B2C-5BED-4423-A2FC-A2CF3D574AAC}">
    <text>4kW allocation reduced due to live reading of 3.6KW</text>
  </threadedComment>
  <threadedComment ref="L23" dT="2024-04-05T15:02:23.48" personId="{F6E7EC2D-8E6E-4BA1-BCDD-6D7FECF08119}" id="{5C832091-C808-46CD-A69C-E0946E6ECB05}" parentId="{2C081B2C-5BED-4423-A2FC-A2CF3D574AAC}">
    <text>4kW allocation reduced due to live reading of 3.6KW</text>
  </threadedComment>
  <threadedComment ref="N23" dT="2021-09-28T09:33:49.30" personId="{D8912DD3-55B7-46D0-93D3-924365CA7385}" id="{9038469C-86C9-4E6A-B5A3-7BF6F52CF190}">
    <text>Live reading of 44.5A so original 4kW reduced down</text>
  </threadedComment>
  <threadedComment ref="N23" dT="2023-07-11T11:46:14.22" personId="{F6E7EC2D-8E6E-4BA1-BCDD-6D7FECF08119}" id="{8C63C22A-81B5-4821-AA52-AE2E03B091CC}" parentId="{9038469C-86C9-4E6A-B5A3-7BF6F52CF190}">
    <text>4kW allocation reduced due to live reading of 2KW</text>
  </threadedComment>
  <threadedComment ref="N23" dT="2023-07-19T10:19:08.15" personId="{38472A79-BA69-4DE1-8653-78C711836CC1}" id="{930680D8-3BD5-4164-B100-9B51DF18617E}" parentId="{9038469C-86C9-4E6A-B5A3-7BF6F52CF190}">
    <text>Allocation for RA should be 2.5kW per side so remaining allocated value updated</text>
  </threadedComment>
  <threadedComment ref="N23" dT="2023-08-08T15:32:43.05" personId="{F6E7EC2D-8E6E-4BA1-BCDD-6D7FECF08119}" id="{B4218B29-9C36-4034-A4DF-6619EB0CD80A}" parentId="{9038469C-86C9-4E6A-B5A3-7BF6F52CF190}">
    <text>2.5KW allocation reduced due to live reading of 1.8KW</text>
  </threadedComment>
  <threadedComment ref="N23" dT="2023-09-06T14:59:46.42" personId="{F6E7EC2D-8E6E-4BA1-BCDD-6D7FECF08119}" id="{3406A1D1-62B1-46FD-AEB5-3AB72B14E60D}" parentId="{9038469C-86C9-4E6A-B5A3-7BF6F52CF190}">
    <text>2.5KW allocation reduced due to live reading of 2KW</text>
  </threadedComment>
  <threadedComment ref="N23" dT="2023-10-20T08:48:05.92" personId="{F6E7EC2D-8E6E-4BA1-BCDD-6D7FECF08119}" id="{A98DCDA9-7343-4B36-ADCB-1CC51D4FB73C}" parentId="{9038469C-86C9-4E6A-B5A3-7BF6F52CF190}">
    <text>2.5KW allocation reduced due to live reading of 2.1KW</text>
  </threadedComment>
  <threadedComment ref="N23" dT="2023-11-21T17:17:42.95" personId="{4232887B-6F74-4501-885D-8735C5662726}" id="{F9D76FCB-7453-430B-8AFF-F1F042C2EE35}" parentId="{9038469C-86C9-4E6A-B5A3-7BF6F52CF190}">
    <text>2.5KW allocation reduced due to live reading of 2.1KW</text>
  </threadedComment>
  <threadedComment ref="N23" dT="2023-12-12T10:45:36.09" personId="{F6E7EC2D-8E6E-4BA1-BCDD-6D7FECF08119}" id="{FF747AF7-F792-419D-91C3-F2089073A2BB}" parentId="{9038469C-86C9-4E6A-B5A3-7BF6F52CF190}">
    <text>2.5KW allocation reduced due to live reading of 1.9KW</text>
  </threadedComment>
  <threadedComment ref="N23" dT="2024-01-10T01:32:49.79" personId="{F6E7EC2D-8E6E-4BA1-BCDD-6D7FECF08119}" id="{F0A4A687-5661-46D8-80BC-0C6D9610C41D}" parentId="{9038469C-86C9-4E6A-B5A3-7BF6F52CF190}">
    <text>2.5KW allocation reduced due to live reading of 2.3KW</text>
  </threadedComment>
  <threadedComment ref="N23" dT="2024-02-12T22:18:46.32" personId="{F6E7EC2D-8E6E-4BA1-BCDD-6D7FECF08119}" id="{F6AAB625-21E3-41CF-8D27-2C6B2F7D21CB}" parentId="{9038469C-86C9-4E6A-B5A3-7BF6F52CF190}">
    <text>2.5KW allocation reduced to live reading of  2KW</text>
  </threadedComment>
  <threadedComment ref="N23" dT="2024-03-13T13:04:45.62" personId="{F6E7EC2D-8E6E-4BA1-BCDD-6D7FECF08119}" id="{FFC37D5D-E117-4D48-945D-AE2737C3A173}" parentId="{9038469C-86C9-4E6A-B5A3-7BF6F52CF190}">
    <text>2.5KW allocation reduced to live reading of  2.2KW</text>
  </threadedComment>
  <threadedComment ref="N23" dT="2024-04-05T15:03:20.73" personId="{F6E7EC2D-8E6E-4BA1-BCDD-6D7FECF08119}" id="{1B62C30C-0590-4CBF-8C91-0FF82B043DE6}" parentId="{9038469C-86C9-4E6A-B5A3-7BF6F52CF190}">
    <text>2.5KW allocation reduced to live reading of  2.1KW</text>
  </threadedComment>
  <threadedComment ref="P23" dT="2021-09-28T09:31:24.33" personId="{D8912DD3-55B7-46D0-93D3-924365CA7385}" id="{6941C7EF-0E0A-4A32-8EAB-0867E698D03E}">
    <text>Live reading of 12.2A so original 4.5kW reduced down</text>
  </threadedComment>
  <threadedComment ref="P23" dT="2023-07-11T08:04:52.55" personId="{F6E7EC2D-8E6E-4BA1-BCDD-6D7FECF08119}" id="{8EA641C4-CD4F-400B-AB0F-0527E1403BCB}" parentId="{6941C7EF-0E0A-4A32-8EAB-0867E698D03E}">
    <text>2.25kW allocation reduced due to live reading of 0.6KW</text>
  </threadedComment>
  <threadedComment ref="P23" dT="2023-08-01T12:06:31.02" personId="{F6E7EC2D-8E6E-4BA1-BCDD-6D7FECF08119}" id="{994D526E-7B48-4248-8543-0BD513F4DF08}" parentId="{6941C7EF-0E0A-4A32-8EAB-0867E698D03E}">
    <text>2.25kW allocation reduced due to live reading of 0.6KW</text>
  </threadedComment>
  <threadedComment ref="P23" dT="2023-09-06T14:43:52.08" personId="{F6E7EC2D-8E6E-4BA1-BCDD-6D7FECF08119}" id="{081900C6-06D9-4C8B-8740-7D252B5D1BDA}" parentId="{6941C7EF-0E0A-4A32-8EAB-0867E698D03E}">
    <text>2.25kW allocation reduced due to live reading of 0.6KW</text>
  </threadedComment>
  <threadedComment ref="P23" dT="2023-10-20T08:38:44.24" personId="{F6E7EC2D-8E6E-4BA1-BCDD-6D7FECF08119}" id="{566BBF68-73AC-4464-A2D7-88C5612CF017}" parentId="{6941C7EF-0E0A-4A32-8EAB-0867E698D03E}">
    <text>2.25kW allocation reduced due to live reading of 0.7KW</text>
  </threadedComment>
  <threadedComment ref="P23" dT="2023-11-21T17:01:08.98" personId="{4232887B-6F74-4501-885D-8735C5662726}" id="{137D54F1-E4B7-4977-B3F6-94A5520EA169}" parentId="{6941C7EF-0E0A-4A32-8EAB-0867E698D03E}">
    <text>2.25kW allocation reduced due to live reading of 0.7KW</text>
  </threadedComment>
  <threadedComment ref="P23" dT="2023-12-12T10:34:28.74" personId="{F6E7EC2D-8E6E-4BA1-BCDD-6D7FECF08119}" id="{378B85D6-03EC-45EB-BEB1-3F97538E39C2}" parentId="{6941C7EF-0E0A-4A32-8EAB-0867E698D03E}">
    <text>2.25kW allocation reduced due to live reading of 0.6KW</text>
  </threadedComment>
  <threadedComment ref="P23" dT="2024-02-12T22:12:01.46" personId="{F6E7EC2D-8E6E-4BA1-BCDD-6D7FECF08119}" id="{6F307E55-F778-4356-9472-6FB0857B2214}" parentId="{6941C7EF-0E0A-4A32-8EAB-0867E698D03E}">
    <text>2.25kW allocation reduced due to
live reading of 0.9KW</text>
  </threadedComment>
  <threadedComment ref="P23" dT="2024-03-12T13:01:21.66" personId="{F6E7EC2D-8E6E-4BA1-BCDD-6D7FECF08119}" id="{6480AC26-E1D8-40B4-99C2-C878898DED0A}" parentId="{6941C7EF-0E0A-4A32-8EAB-0867E698D03E}">
    <text>2.25kW allocation reduced due to
live reading of 0.9KW</text>
  </threadedComment>
  <threadedComment ref="P23" dT="2024-04-05T14:59:30.73" personId="{F6E7EC2D-8E6E-4BA1-BCDD-6D7FECF08119}" id="{E1E66C3A-91CB-428B-BEE4-AD98D4DB13EE}" parentId="{6941C7EF-0E0A-4A32-8EAB-0867E698D03E}">
    <text>2.25kW allocation reduced due to
live reading of 0.9KW</text>
  </threadedComment>
  <threadedComment ref="P23" dT="2024-05-23T11:08:43.20" personId="{4232887B-6F74-4501-885D-8735C5662726}" id="{86139DA3-9343-4420-A7AE-60D827CD3522}" parentId="{6941C7EF-0E0A-4A32-8EAB-0867E698D03E}">
    <text>2.25kW allocation reduced due to
live reading of 0.8KW</text>
  </threadedComment>
  <threadedComment ref="R23" dT="2023-01-12T13:45:14.22" personId="{BC55F889-AFD3-4AD4-B814-0EDFA8411758}" id="{AB4DCB4C-416A-4A2A-85AA-FB7D89FDD685}">
    <text>Live reading of 35.4A so original 4.5kW reduced by 1.9kW</text>
  </threadedComment>
  <threadedComment ref="R23" dT="2023-07-11T08:08:55.13" personId="{F6E7EC2D-8E6E-4BA1-BCDD-6D7FECF08119}" id="{8373CFFE-B581-4ADE-9700-4FDB149CBB0C}" parentId="{AB4DCB4C-416A-4A2A-85AA-FB7D89FDD685}">
    <text>2.25kW allocation reduced due to live reading of 1KW</text>
  </threadedComment>
  <threadedComment ref="R23" dT="2023-08-01T12:21:08.81" personId="{F6E7EC2D-8E6E-4BA1-BCDD-6D7FECF08119}" id="{11EE631E-F999-4AAE-AF57-D79600B6035C}" parentId="{AB4DCB4C-416A-4A2A-85AA-FB7D89FDD685}">
    <text>2.25kW allocation reduced due to live reading of 1KW</text>
  </threadedComment>
  <threadedComment ref="R23" dT="2023-09-06T14:48:10.71" personId="{F6E7EC2D-8E6E-4BA1-BCDD-6D7FECF08119}" id="{D4B0FE2C-8819-4C6A-BD48-6ADA7EA8C9FA}" parentId="{AB4DCB4C-416A-4A2A-85AA-FB7D89FDD685}">
    <text>2.25kW allocation reduced due to live reading of 1.1KW</text>
  </threadedComment>
  <threadedComment ref="R23" dT="2023-11-21T17:03:29.34" personId="{4232887B-6F74-4501-885D-8735C5662726}" id="{293F0D07-CA70-48C7-9570-EDF8D5B4B73B}" parentId="{AB4DCB4C-416A-4A2A-85AA-FB7D89FDD685}">
    <text>2.25kW allocation reduced due to live reading of 1.1KW</text>
  </threadedComment>
  <threadedComment ref="R23" dT="2023-12-12T10:41:20.82" personId="{F6E7EC2D-8E6E-4BA1-BCDD-6D7FECF08119}" id="{7BE7CAE2-B33F-4C51-9BA8-0E6FEA2B55C2}" parentId="{AB4DCB4C-416A-4A2A-85AA-FB7D89FDD685}">
    <text>2.25kW allocation reduced due to live reading of 1.1KW</text>
  </threadedComment>
  <threadedComment ref="R23" dT="2024-01-10T01:27:42.55" personId="{F6E7EC2D-8E6E-4BA1-BCDD-6D7FECF08119}" id="{B3F43E68-487B-4074-806F-1D2F6B61BDBF}" parentId="{AB4DCB4C-416A-4A2A-85AA-FB7D89FDD685}">
    <text>2.25kW allocation reduced due to live reading of 1.1KW</text>
  </threadedComment>
  <threadedComment ref="R23" dT="2024-02-12T22:13:27.98" personId="{F6E7EC2D-8E6E-4BA1-BCDD-6D7FECF08119}" id="{8B304B21-DC70-4003-B0E7-BE7F6699FA49}" parentId="{AB4DCB4C-416A-4A2A-85AA-FB7D89FDD685}">
    <text>2.25kW allocation reduced due to live reading of 1.3KW</text>
  </threadedComment>
  <threadedComment ref="R23" dT="2024-03-13T12:55:46.23" personId="{F6E7EC2D-8E6E-4BA1-BCDD-6D7FECF08119}" id="{6E3CCB64-71F4-476C-9285-DE604E95071F}" parentId="{AB4DCB4C-416A-4A2A-85AA-FB7D89FDD685}">
    <text>2.25kW allocation reduced due to live reading of 1.3KW</text>
  </threadedComment>
  <threadedComment ref="R23" dT="2024-04-05T15:00:45.77" personId="{F6E7EC2D-8E6E-4BA1-BCDD-6D7FECF08119}" id="{7A8A12D6-AAC5-4499-AACE-7F8405E14B73}" parentId="{AB4DCB4C-416A-4A2A-85AA-FB7D89FDD685}">
    <text>2.25kW allocation reduced due to live reading of 1.3KW</text>
  </threadedComment>
  <threadedComment ref="R23" dT="2024-05-23T11:10:28.09" personId="{4232887B-6F74-4501-885D-8735C5662726}" id="{A504AAB3-DC58-49BD-8A3E-D396D7D2CBD0}" parentId="{AB4DCB4C-416A-4A2A-85AA-FB7D89FDD685}">
    <text>2.25kW allocation reduced due to live reading of 1.3KW</text>
  </threadedComment>
  <threadedComment ref="T23" dT="2023-01-12T13:46:46.35" personId="{BC55F889-AFD3-4AD4-B814-0EDFA8411758}" id="{BF2F969B-BB12-4D61-8B5B-6DC8A4FF7523}">
    <text>Live reading of 17.2A so original 4.5kW reduced by 950w</text>
  </threadedComment>
  <threadedComment ref="T23" dT="2023-07-11T08:11:59.70" personId="{F6E7EC2D-8E6E-4BA1-BCDD-6D7FECF08119}" id="{B148A14B-D6A9-4D04-AED4-7E22BF66BFB9}" parentId="{BF2F969B-BB12-4D61-8B5B-6DC8A4FF7523}">
    <text>2.25kW allocation reduced due to live reading of 0.5KW</text>
  </threadedComment>
  <threadedComment ref="T23" dT="2023-08-01T12:24:30.23" personId="{F6E7EC2D-8E6E-4BA1-BCDD-6D7FECF08119}" id="{2A7383A3-DA69-44BB-BA2F-E76E1C53522C}" parentId="{BF2F969B-BB12-4D61-8B5B-6DC8A4FF7523}">
    <text>2.25kW allocation reduced due to live reading of 0.5KW</text>
  </threadedComment>
  <threadedComment ref="T23" dT="2023-09-06T14:49:47.61" personId="{F6E7EC2D-8E6E-4BA1-BCDD-6D7FECF08119}" id="{EDD3C144-E0A9-4652-BA61-AA5BDE74552A}" parentId="{BF2F969B-BB12-4D61-8B5B-6DC8A4FF7523}">
    <text>2.25kW allocation reduced due to live reading of 0.5KW</text>
  </threadedComment>
  <threadedComment ref="T23" dT="2023-10-20T08:43:01.13" personId="{F6E7EC2D-8E6E-4BA1-BCDD-6D7FECF08119}" id="{CCABE62B-87F8-4BC2-BB5A-EA23DFBAFCE3}" parentId="{BF2F969B-BB12-4D61-8B5B-6DC8A4FF7523}">
    <text>2.25kW allocation reduced due to live reading of 0.5KW</text>
  </threadedComment>
  <threadedComment ref="T23" dT="2023-11-21T17:05:28.66" personId="{4232887B-6F74-4501-885D-8735C5662726}" id="{54F85FB4-AFBC-4A55-828E-51A1B4697AAF}" parentId="{BF2F969B-BB12-4D61-8B5B-6DC8A4FF7523}">
    <text>2.25kW allocation reduced due to live reading of 0.5KW</text>
  </threadedComment>
  <threadedComment ref="T23" dT="2023-12-12T10:42:44.62" personId="{F6E7EC2D-8E6E-4BA1-BCDD-6D7FECF08119}" id="{948A52FF-172E-4C58-AE1A-A8057066963D}" parentId="{BF2F969B-BB12-4D61-8B5B-6DC8A4FF7523}">
    <text>2.25kW allocation reduced due to live reading of 0.5KW</text>
  </threadedComment>
  <threadedComment ref="T23" dT="2024-01-10T01:30:01.75" personId="{F6E7EC2D-8E6E-4BA1-BCDD-6D7FECF08119}" id="{2E55C205-147E-4558-B484-F8B571DB0836}" parentId="{BF2F969B-BB12-4D61-8B5B-6DC8A4FF7523}">
    <text>2.25kW allocation reduced due to live reading of 0.5KW</text>
  </threadedComment>
  <threadedComment ref="T23" dT="2024-02-12T22:16:31.42" personId="{F6E7EC2D-8E6E-4BA1-BCDD-6D7FECF08119}" id="{94DE0006-9108-46BC-8E3C-FF108E0D8920}" parentId="{BF2F969B-BB12-4D61-8B5B-6DC8A4FF7523}">
    <text>2.25kW allocation reduced due to live reading of 0.5KW</text>
  </threadedComment>
  <threadedComment ref="T23" dT="2024-03-13T12:59:23.89" personId="{F6E7EC2D-8E6E-4BA1-BCDD-6D7FECF08119}" id="{1CC4DCAE-F84F-4255-B44F-91253A6B1D17}" parentId="{BF2F969B-BB12-4D61-8B5B-6DC8A4FF7523}">
    <text>2.25kW allocation reduced due to live reading of 0.5KW</text>
  </threadedComment>
  <threadedComment ref="T23" dT="2024-04-05T15:01:36.04" personId="{F6E7EC2D-8E6E-4BA1-BCDD-6D7FECF08119}" id="{6B03B946-CF77-4174-B719-9BBC783768E9}" parentId="{BF2F969B-BB12-4D61-8B5B-6DC8A4FF7523}">
    <text>2.25kW allocation reduced due to live reading of 0.5KW</text>
  </threadedComment>
  <threadedComment ref="T23" dT="2024-05-23T11:11:26.75" personId="{4232887B-6F74-4501-885D-8735C5662726}" id="{FEA41ED9-0A73-47F0-9B65-5FDC576E7357}" parentId="{BF2F969B-BB12-4D61-8B5B-6DC8A4FF7523}">
    <text>2.25kW allocation reduced due to live reading of 0.5KW</text>
  </threadedComment>
  <threadedComment ref="X23" dT="2023-09-06T15:21:18.00" personId="{F6E7EC2D-8E6E-4BA1-BCDD-6D7FECF08119}" id="{4762A758-8996-4619-9F64-8A74F8D6F2E8}">
    <text>2.5kW allocation reduced due to live reading of 0.1KW</text>
  </threadedComment>
  <threadedComment ref="X23" dT="2023-10-20T08:37:21.38" personId="{F6E7EC2D-8E6E-4BA1-BCDD-6D7FECF08119}" id="{73381989-6A44-471E-A084-A8183EF45C97}" parentId="{4762A758-8996-4619-9F64-8A74F8D6F2E8}">
    <text>2.5kW allocation reduced due to live reading of 0.1KW</text>
  </threadedComment>
  <threadedComment ref="X23" dT="2023-11-08T09:07:12.53" personId="{F6E7EC2D-8E6E-4BA1-BCDD-6D7FECF08119}" id="{9E0B36F2-ECC5-43AD-9DE7-BC41B06E58F2}" parentId="{4762A758-8996-4619-9F64-8A74F8D6F2E8}">
    <text>2.5kW allocation reduced due to live reading of 0.2KW</text>
  </threadedComment>
  <threadedComment ref="X23" dT="2023-11-21T16:57:46.30" personId="{4232887B-6F74-4501-885D-8735C5662726}" id="{C39DD1D2-F096-47B0-AF2D-04A7BEDF5961}" parentId="{4762A758-8996-4619-9F64-8A74F8D6F2E8}">
    <text>2.5kW allocation reduced due to live reading of 0.2KW</text>
  </threadedComment>
  <threadedComment ref="X23" dT="2023-12-12T10:32:52.88" personId="{F6E7EC2D-8E6E-4BA1-BCDD-6D7FECF08119}" id="{3C54F8C1-853E-4600-BD0C-90942CCBF3BB}" parentId="{4762A758-8996-4619-9F64-8A74F8D6F2E8}">
    <text>2.5kW allocation reduced due to live reading of 0.2KW</text>
  </threadedComment>
  <threadedComment ref="X23" dT="2024-01-10T01:25:01.95" personId="{F6E7EC2D-8E6E-4BA1-BCDD-6D7FECF08119}" id="{0F353937-0629-4AAA-82D8-9E03E598A51E}" parentId="{4762A758-8996-4619-9F64-8A74F8D6F2E8}">
    <text>2.5kW allocation reduced due to live reading of 0.2KW</text>
  </threadedComment>
  <threadedComment ref="X23" dT="2024-02-12T22:10:49.24" personId="{F6E7EC2D-8E6E-4BA1-BCDD-6D7FECF08119}" id="{E58ED1D9-1053-478D-851F-F48381AF6E3E}" parentId="{4762A758-8996-4619-9F64-8A74F8D6F2E8}">
    <text>2.5kW allocation reduced due to live reading of 0.2KW</text>
  </threadedComment>
  <threadedComment ref="X23" dT="2024-03-12T12:59:46.89" personId="{F6E7EC2D-8E6E-4BA1-BCDD-6D7FECF08119}" id="{9BF84CDA-60D2-4853-8609-3A3C365FC94D}" parentId="{4762A758-8996-4619-9F64-8A74F8D6F2E8}">
    <text>2.5kW allocation reduced due to live reading of 0.2KW</text>
  </threadedComment>
  <threadedComment ref="X23" dT="2024-04-05T14:58:10.45" personId="{F6E7EC2D-8E6E-4BA1-BCDD-6D7FECF08119}" id="{E49C89BE-66C3-4095-9490-833BD62E31CA}" parentId="{4762A758-8996-4619-9F64-8A74F8D6F2E8}">
    <text>2.5kW allocation reduced due to live reading of 0.2KW</text>
  </threadedComment>
  <threadedComment ref="X23" dT="2024-05-23T11:05:42.57" personId="{4232887B-6F74-4501-885D-8735C5662726}" id="{CFC3198E-7AB3-4AD6-8134-7A93C0C8633B}" parentId="{4762A758-8996-4619-9F64-8A74F8D6F2E8}">
    <text>2.5kW allocation reduced due to live reading of 0.2KW</text>
  </threadedComment>
  <threadedComment ref="Z23" dT="2023-03-24T15:06:48.56" personId="{BFC1E846-99FF-44B5-92AE-66A4D353BDC7}" id="{0A6C3A3E-5EF8-46DB-ACCF-1608F88C89B9}">
    <text>ESA400s @ 520W each only 2 planned day 1</text>
  </threadedComment>
  <threadedComment ref="Z23" dT="2023-10-20T09:06:10.83" personId="{F6E7EC2D-8E6E-4BA1-BCDD-6D7FECF08119}" id="{84F18C95-D7BD-4942-969C-B48CEFC2EFF8}" parentId="{0A6C3A3E-5EF8-46DB-ACCF-1608F88C89B9}">
    <text>2kW allocation reduced due to live reading of 0.3KW</text>
  </threadedComment>
  <threadedComment ref="Z23" dT="2023-11-21T15:27:28.90" personId="{4232887B-6F74-4501-885D-8735C5662726}" id="{DB33DF70-0AC0-4D5E-97E3-30AD2D10EE3C}" parentId="{0A6C3A3E-5EF8-46DB-ACCF-1608F88C89B9}">
    <text>2kW allocation reduced due to live reading of 0.4KW</text>
  </threadedComment>
  <threadedComment ref="Z23" dT="2023-12-12T10:29:37.72" personId="{F6E7EC2D-8E6E-4BA1-BCDD-6D7FECF08119}" id="{94078CFE-0CA2-4FE5-9882-30B2C63BD662}" parentId="{0A6C3A3E-5EF8-46DB-ACCF-1608F88C89B9}">
    <text>2kW allocation reduced due to live reading of 0.5KW</text>
  </threadedComment>
  <threadedComment ref="Z23" dT="2024-01-10T01:23:42.14" personId="{F6E7EC2D-8E6E-4BA1-BCDD-6D7FECF08119}" id="{492B0E7A-F0E3-445E-9991-7782CF1346C9}" parentId="{0A6C3A3E-5EF8-46DB-ACCF-1608F88C89B9}">
    <text>2kW allocation reduced due to live reading of 0.4KW</text>
  </threadedComment>
  <threadedComment ref="Z23" dT="2024-02-12T22:09:56.68" personId="{F6E7EC2D-8E6E-4BA1-BCDD-6D7FECF08119}" id="{B4E8A75C-33F4-4CF2-BE18-A2999E96E96A}" parentId="{0A6C3A3E-5EF8-46DB-ACCF-1608F88C89B9}">
    <text>2kW allocation reduced due to live reading of 0.3KW</text>
  </threadedComment>
  <threadedComment ref="Z23" dT="2024-03-12T12:58:45.39" personId="{F6E7EC2D-8E6E-4BA1-BCDD-6D7FECF08119}" id="{FFB79555-0D59-4FBC-9E49-80326CAEA0B3}" parentId="{0A6C3A3E-5EF8-46DB-ACCF-1608F88C89B9}">
    <text>2kW allocation reduced due to live reading of 0.5KW</text>
  </threadedComment>
  <threadedComment ref="Z23" dT="2024-04-05T14:56:38.91" personId="{F6E7EC2D-8E6E-4BA1-BCDD-6D7FECF08119}" id="{C8D960B2-8F92-4B91-BAF4-B16DE8794D46}" parentId="{0A6C3A3E-5EF8-46DB-ACCF-1608F88C89B9}">
    <text>2kW allocation reduced due to live reading of 0.6KW</text>
  </threadedComment>
  <threadedComment ref="Z23" dT="2024-05-23T11:03:23.66" personId="{4232887B-6F74-4501-885D-8735C5662726}" id="{C8F5EDBF-04BC-44BE-BC53-96E1583DBE79}" parentId="{0A6C3A3E-5EF8-46DB-ACCF-1608F88C89B9}">
    <text>2kW allocation reduced due to live reading of 0.6KW</text>
  </threadedComment>
  <threadedComment ref="J25" dT="2023-11-07T11:54:13.34" personId="{38472A79-BA69-4DE1-8653-78C711836CC1}" id="{12816F3D-3C98-4422-B93B-433479DEDB89}">
    <text>5kW reduced by 2.6kW estimated load from average of iPDU readings at other sites, 2.4kW remaining</text>
  </threadedComment>
  <threadedComment ref="M25" dT="2023-11-03T11:28:53.66" personId="{7807B229-714C-4AA1-8F83-E7F46ACB7D83}" id="{D8809937-F552-4F57-A674-AC2B1E023AC0}">
    <text>Ciena 6500 14slot and Alcatel 7210 SAS SX Planned - ORMT_SAP_231025_22_Y858601</text>
  </threadedComment>
  <threadedComment ref="O25" dT="2023-11-06T13:07:10.85" personId="{A4663B00-DB85-420B-AE65-1E515148FDF2}" id="{1D087420-4A54-4809-9621-721D4808EA2C}">
    <text>RLS &amp; Waveserver planned- CPL Removal project</text>
  </threadedComment>
  <threadedComment ref="Q25" dT="2023-11-06T13:07:10.85" personId="{A4663B00-DB85-420B-AE65-1E515148FDF2}" id="{AAFA640D-FCB0-4630-815D-A070A3FDE96A}">
    <text>RLS &amp; Waveserver planned- CPL Removal project</text>
  </threadedComment>
  <threadedComment ref="S25" dT="2024-08-09T10:37:13.31" personId="{23875134-620F-49C7-896C-147D628FB6EA}" id="{0B0EE341-11DE-4BC8-88FF-6C75B556D925}">
    <text>ORMT_SAP_240517_1_11255170 planned for Nokia 7750 SR2s</text>
  </threadedComment>
  <threadedComment ref="J26" dT="2023-11-07T10:55:08.88" personId="{ABF5BCE6-B512-42E2-8B64-A070C9ED38DE}" id="{67573B58-5D5B-4925-A4B1-1DBCACAE27D7}">
    <text>5kW reduced by 2.6kW estimated load from average of iPDU readings, 2.4kW remaining</text>
  </threadedComment>
  <threadedComment ref="J26" dT="2023-11-07T10:55:39.88" personId="{ABF5BCE6-B512-42E2-8B64-A070C9ED38DE}" id="{D3BB7C35-76D8-426E-AF81-B91EBD3442B7}" parentId="{67573B58-5D5B-4925-A4B1-1DBCACAE27D7}">
    <text>2.4kW reduced by 0.7kW for card infill, 1.7kW remaining</text>
  </threadedComment>
  <threadedComment ref="L26" dT="2023-11-15T16:01:43.50" personId="{ABF5BCE6-B512-42E2-8B64-A070C9ED38DE}" id="{783A4278-DB4A-4DE4-B367-2E4563A765AE}">
    <text>3kW original allocation reduced by 1kW (estimated) to 2kW for shelf 1. Second shelf planned</text>
  </threadedComment>
  <threadedComment ref="N26" dT="2023-12-05T12:18:41.98" personId="{ABF5BCE6-B512-42E2-8B64-A070C9ED38DE}" id="{7F7B528F-D7EC-4692-AF2E-F0314422A461}">
    <text xml:space="preserve">3kW allocation for 2 x 6500-14 shelves. Confirmed installed. Estimated reading of 2kW. Allocation remaining 1kW
</text>
  </threadedComment>
  <threadedComment ref="Q26" dT="2023-11-06T10:11:10.23" personId="{A4663B00-DB85-420B-AE65-1E515148FDF2}" id="{8B5D0E45-74F4-4897-80D1-52D1203BA6AE}">
    <text>RLS &amp; Waveserver planned- CPL Removal project</text>
  </threadedComment>
  <threadedComment ref="S26" dT="2023-11-06T10:11:10.23" personId="{A4663B00-DB85-420B-AE65-1E515148FDF2}" id="{22EF21B3-830E-425B-A46E-827FAE5D61B2}">
    <text>RLS &amp; Waveserver planned- CPL Removal project</text>
  </threadedComment>
  <threadedComment ref="U26" dT="2023-12-06T13:08:18.81" personId="{4232887B-6F74-4501-885D-8735C5662726}" id="{C51829CF-2DB7-4B2F-A75B-F9CEEFBEABDA}">
    <text>IGW(3.5KW) into L06-ORMT_SAP_231011_4_10335416</text>
  </threadedComment>
  <threadedComment ref="W26" dT="2024-08-09T10:37:13.31" personId="{23875134-620F-49C7-896C-147D628FB6EA}" id="{BC746B48-A3B0-41E6-A65F-BF3D787A4851}">
    <text>ORMT_SAP_240517_1_11255170 planned for Nokia 7750 SR2s</text>
  </threadedComment>
  <threadedComment ref="J30" dT="2021-09-28T13:18:24.67" personId="{D8912DD3-55B7-46D0-93D3-924365CA7385}" id="{7D8060D4-C467-4E6C-8132-FEDB9D63C26E}">
    <text>Live reading of 6.3kW, so original 8kW reduced</text>
  </threadedComment>
  <threadedComment ref="J30" dT="2023-07-11T11:26:50.01" personId="{F6E7EC2D-8E6E-4BA1-BCDD-6D7FECF08119}" id="{F05F436C-2DCE-4941-9CCD-2A288C215D8F}" parentId="{7D8060D4-C467-4E6C-8132-FEDB9D63C26E}">
    <text>4kW allocation reduced due to live reading of 3.7KW</text>
  </threadedComment>
  <threadedComment ref="J30" dT="2023-08-01T10:54:37.48" personId="{4232887B-6F74-4501-885D-8735C5662726}" id="{829C8C46-39D0-4862-A4A7-E461961FC86F}" parentId="{7D8060D4-C467-4E6C-8132-FEDB9D63C26E}">
    <text>4kW allocation reduced due to live reading of 3.7kW</text>
  </threadedComment>
  <threadedComment ref="J30" dT="2023-09-04T12:10:18.88" personId="{4232887B-6F74-4501-885D-8735C5662726}" id="{7AE6E341-FF11-4DE3-AB38-6D8AF8AEAD53}" parentId="{7D8060D4-C467-4E6C-8132-FEDB9D63C26E}">
    <text>4kW allocation reduced due to live reading of 3.6kW</text>
  </threadedComment>
  <threadedComment ref="J30" dT="2023-10-20T15:39:14.87" personId="{F6E7EC2D-8E6E-4BA1-BCDD-6D7FECF08119}" id="{1A279AB0-9A14-4D2F-9938-15F43FC8E6CB}" parentId="{7D8060D4-C467-4E6C-8132-FEDB9D63C26E}">
    <text>4kW allocation reduced due to live reading of 3.7kW</text>
  </threadedComment>
  <threadedComment ref="J30" dT="2023-11-09T10:28:08.72" personId="{F6E7EC2D-8E6E-4BA1-BCDD-6D7FECF08119}" id="{43412AC5-CF03-42C1-A045-CE294CE4D2CB}" parentId="{7D8060D4-C467-4E6C-8132-FEDB9D63C26E}">
    <text>4kW allocation reduced due to live reading of 3.7kW</text>
  </threadedComment>
  <threadedComment ref="J30" dT="2023-12-12T11:18:14.27" personId="{F6E7EC2D-8E6E-4BA1-BCDD-6D7FECF08119}" id="{93D225FA-4B6E-4439-B6F7-EF65E5EACB62}" parentId="{7D8060D4-C467-4E6C-8132-FEDB9D63C26E}">
    <text>4kW allocation reduced due to live reading of 3.7kW</text>
  </threadedComment>
  <threadedComment ref="J30" dT="2024-01-10T01:38:27.24" personId="{F6E7EC2D-8E6E-4BA1-BCDD-6D7FECF08119}" id="{EB90B9CF-881D-4E8E-9A4D-E33D00DE05B3}" parentId="{7D8060D4-C467-4E6C-8132-FEDB9D63C26E}">
    <text>4kW allocation reduced due to live reading of 3.7kW</text>
  </threadedComment>
  <threadedComment ref="J30" dT="2024-02-14T10:49:53.63" personId="{F6E7EC2D-8E6E-4BA1-BCDD-6D7FECF08119}" id="{6BC965B2-3D54-4E02-8452-97B50BE1C702}" parentId="{7D8060D4-C467-4E6C-8132-FEDB9D63C26E}">
    <text>4kW allocation reduced due to live reading of 3.7kW</text>
  </threadedComment>
  <threadedComment ref="J30" dT="2024-03-14T08:31:28.90" personId="{F6E7EC2D-8E6E-4BA1-BCDD-6D7FECF08119}" id="{B4BDD6E0-B745-4C36-A6CB-3A11DDCF9004}" parentId="{7D8060D4-C467-4E6C-8132-FEDB9D63C26E}">
    <text>4kW allocation reduced due to live reading of 3.7kW</text>
  </threadedComment>
  <threadedComment ref="J30" dT="2024-04-11T10:40:37.24" personId="{4232887B-6F74-4501-885D-8735C5662726}" id="{E5C9480F-374A-4B8E-972C-9FB3D437D187}" parentId="{7D8060D4-C467-4E6C-8132-FEDB9D63C26E}">
    <text>4kW allocation reduced due to live reading of 3.7kW</text>
  </threadedComment>
  <threadedComment ref="J30" dT="2024-05-23T14:55:35.45" personId="{4232887B-6F74-4501-885D-8735C5662726}" id="{7B1887A4-2913-4A71-8D51-4BD4CDD0B42F}" parentId="{7D8060D4-C467-4E6C-8132-FEDB9D63C26E}">
    <text>4kW allocation reduced due to live reading of 3.7kW</text>
  </threadedComment>
  <threadedComment ref="J30" dT="2024-08-20T09:17:05.42" personId="{4232887B-6F74-4501-885D-8735C5662726}" id="{3C9D45B7-C53F-4381-A0AF-84953693FAD4}" parentId="{7D8060D4-C467-4E6C-8132-FEDB9D63C26E}">
    <text>4kW allocation reduced due to live reading of 3.7kW</text>
  </threadedComment>
  <threadedComment ref="L30" dT="2022-05-26T11:58:20.91" personId="{BC55F889-AFD3-4AD4-B814-0EDFA8411758}" id="{734BAB72-CC61-4747-8AC7-DCF361CA4A94}">
    <text>5kW allocation reduced due to live reading of 2.5kW</text>
  </threadedComment>
  <threadedComment ref="L30" dT="2023-07-11T11:29:12.69" personId="{F6E7EC2D-8E6E-4BA1-BCDD-6D7FECF08119}" id="{2C000D6D-2241-4FB6-9596-31426F9E1B4C}" parentId="{734BAB72-CC61-4747-8AC7-DCF361CA4A94}">
    <text>2.5kW allocation reduced due to live reading of 1KW</text>
  </threadedComment>
  <threadedComment ref="L30" dT="2023-08-01T11:01:03.60" personId="{4232887B-6F74-4501-885D-8735C5662726}" id="{F0A7C7FA-97A4-4BC2-83B1-76A814E8D83D}" parentId="{734BAB72-CC61-4747-8AC7-DCF361CA4A94}">
    <text>2.5kW allocation reduced due to live reading of 1kW</text>
  </threadedComment>
  <threadedComment ref="L30" dT="2023-09-04T12:16:33.43" personId="{4232887B-6F74-4501-885D-8735C5662726}" id="{7BB7349C-D467-43B1-ABB9-01EC80127BE8}" parentId="{734BAB72-CC61-4747-8AC7-DCF361CA4A94}">
    <text>2.5kW allocation reduced due to live reading of 1.4kW</text>
  </threadedComment>
  <threadedComment ref="L30" dT="2023-10-20T15:42:15.77" personId="{F6E7EC2D-8E6E-4BA1-BCDD-6D7FECF08119}" id="{6D49EC4D-B9CF-471C-8F4C-D115A54E06FA}" parentId="{734BAB72-CC61-4747-8AC7-DCF361CA4A94}">
    <text>2.5kW allocation reduced due to live reading of 0.6kW</text>
  </threadedComment>
  <threadedComment ref="L30" dT="2023-11-09T10:39:25.88" personId="{F6E7EC2D-8E6E-4BA1-BCDD-6D7FECF08119}" id="{C8247718-503C-439E-9468-5CF18E1DA011}" parentId="{734BAB72-CC61-4747-8AC7-DCF361CA4A94}">
    <text>2.5kW allocation reduced due to live reading of 0.2kW</text>
  </threadedComment>
  <threadedComment ref="L30" dT="2023-12-12T11:20:29.27" personId="{F6E7EC2D-8E6E-4BA1-BCDD-6D7FECF08119}" id="{A9289233-31B7-4F66-9C89-F4C0D66C5892}" parentId="{734BAB72-CC61-4747-8AC7-DCF361CA4A94}">
    <text>2.5kW allocation reduced due to live reading of 0.2kW</text>
  </threadedComment>
  <threadedComment ref="L30" dT="2024-01-10T01:39:22.49" personId="{F6E7EC2D-8E6E-4BA1-BCDD-6D7FECF08119}" id="{B836B047-D91E-458C-9D72-71659994F68F}" parentId="{734BAB72-CC61-4747-8AC7-DCF361CA4A94}">
    <text>2.5kW allocation reduced due to live reading of 0.3kW</text>
  </threadedComment>
  <threadedComment ref="L30" dT="2024-02-14T10:50:56.01" personId="{F6E7EC2D-8E6E-4BA1-BCDD-6D7FECF08119}" id="{12EB3D3E-FCBB-4568-8150-2E970A1307F6}" parentId="{734BAB72-CC61-4747-8AC7-DCF361CA4A94}">
    <text>2.5kW allocation reduced due to live reading of 0.4kW</text>
  </threadedComment>
  <threadedComment ref="L30" dT="2024-03-14T08:32:21.54" personId="{F6E7EC2D-8E6E-4BA1-BCDD-6D7FECF08119}" id="{05028366-F2A0-4452-AB66-EC2138EFD899}" parentId="{734BAB72-CC61-4747-8AC7-DCF361CA4A94}">
    <text>2.5kW allocation reduced due to live reading of 0.5kW</text>
  </threadedComment>
  <threadedComment ref="L30" dT="2024-04-11T10:43:42.07" personId="{4232887B-6F74-4501-885D-8735C5662726}" id="{5BCACC7F-ADC5-4704-9D03-C8F69BC43DCA}" parentId="{734BAB72-CC61-4747-8AC7-DCF361CA4A94}">
    <text>2.5kW allocation reduced due to live reading of 0.4kW</text>
  </threadedComment>
  <threadedComment ref="L30" dT="2024-05-23T14:58:27.79" personId="{4232887B-6F74-4501-885D-8735C5662726}" id="{0B5FA7BB-4CD9-4AAD-879E-C8198A20E5CB}" parentId="{734BAB72-CC61-4747-8AC7-DCF361CA4A94}">
    <text>2.5kW allocation reduced due to live reading of 1.3kW</text>
  </threadedComment>
  <threadedComment ref="L30" dT="2024-08-20T09:19:27.02" personId="{4232887B-6F74-4501-885D-8735C5662726}" id="{250C145B-398C-47A5-B96C-D1829D9FD5E1}" parentId="{734BAB72-CC61-4747-8AC7-DCF361CA4A94}">
    <text>2.5kW allocation reduced due to live reading of 0.6kW</text>
  </threadedComment>
  <threadedComment ref="N30" dT="2023-07-11T11:32:40.42" personId="{F6E7EC2D-8E6E-4BA1-BCDD-6D7FECF08119}" id="{1B8DD785-9F62-4677-AC96-32252DA825D2}">
    <text>1kW allocation reduced due to live reading of 0.1KW</text>
  </threadedComment>
  <threadedComment ref="N30" dT="2023-08-01T11:05:33.48" personId="{4232887B-6F74-4501-885D-8735C5662726}" id="{556969EF-B4ED-496D-82E0-86D175702FA7}" parentId="{1B8DD785-9F62-4677-AC96-32252DA825D2}">
    <text>1kW allocation reduced due to live reading of 0.1kW</text>
  </threadedComment>
  <threadedComment ref="N30" dT="2023-09-04T12:18:44.22" personId="{4232887B-6F74-4501-885D-8735C5662726}" id="{26CB51A1-CE6C-4AD6-99DA-791C68889D20}" parentId="{1B8DD785-9F62-4677-AC96-32252DA825D2}">
    <text>1kW allocation reduced due to live reading of 0.1kW</text>
  </threadedComment>
  <threadedComment ref="N30" dT="2023-10-20T15:44:28.53" personId="{F6E7EC2D-8E6E-4BA1-BCDD-6D7FECF08119}" id="{02A38ADC-DD8A-4B43-B539-2DB5D20A18BB}" parentId="{1B8DD785-9F62-4677-AC96-32252DA825D2}">
    <text>1kW allocation reduced due to live reading of 0.1kW</text>
  </threadedComment>
  <threadedComment ref="N30" dT="2023-11-09T10:41:40.71" personId="{F6E7EC2D-8E6E-4BA1-BCDD-6D7FECF08119}" id="{85B2460E-56BC-4E04-B86F-C22C1D5160DF}" parentId="{1B8DD785-9F62-4677-AC96-32252DA825D2}">
    <text>1kW allocation reduced due to live reading of 0.1kW</text>
  </threadedComment>
  <threadedComment ref="N30" dT="2023-12-12T11:22:01.58" personId="{F6E7EC2D-8E6E-4BA1-BCDD-6D7FECF08119}" id="{92A51635-5A4C-4CF5-9C28-C42DFD513786}" parentId="{1B8DD785-9F62-4677-AC96-32252DA825D2}">
    <text>1kW allocation reduced due to live reading of 0.1kW</text>
  </threadedComment>
  <threadedComment ref="N30" dT="2024-01-10T01:41:07.29" personId="{F6E7EC2D-8E6E-4BA1-BCDD-6D7FECF08119}" id="{BF925F09-8979-4706-A8A2-AA3FB295E742}" parentId="{1B8DD785-9F62-4677-AC96-32252DA825D2}">
    <text>1kW allocation reduced due to live reading of 0.1kW</text>
  </threadedComment>
  <threadedComment ref="N30" dT="2024-02-14T10:53:19.81" personId="{F6E7EC2D-8E6E-4BA1-BCDD-6D7FECF08119}" id="{16C92CEF-49D3-4F79-9638-3476CA1E6C92}" parentId="{1B8DD785-9F62-4677-AC96-32252DA825D2}">
    <text>1kW allocation reduced due to live reading of 0.1kW</text>
  </threadedComment>
  <threadedComment ref="N30" dT="2024-03-14T08:33:17.09" personId="{F6E7EC2D-8E6E-4BA1-BCDD-6D7FECF08119}" id="{536FBAAE-85A9-4CE0-A479-63791CC013D5}" parentId="{1B8DD785-9F62-4677-AC96-32252DA825D2}">
    <text>1kW allocation reduced due to live reading of 0.1kW</text>
  </threadedComment>
  <threadedComment ref="N30" dT="2024-04-11T10:45:11.29" personId="{4232887B-6F74-4501-885D-8735C5662726}" id="{12B67480-3373-4551-82DC-6127C5B42C64}" parentId="{1B8DD785-9F62-4677-AC96-32252DA825D2}">
    <text>1kW allocation reduced due to live reading of 0.1kW</text>
  </threadedComment>
  <threadedComment ref="N30" dT="2024-05-23T15:01:28.95" personId="{4232887B-6F74-4501-885D-8735C5662726}" id="{A38DFD48-81FD-4125-ABD3-D77A559CB09F}" parentId="{1B8DD785-9F62-4677-AC96-32252DA825D2}">
    <text>1kW allocation reduced due to live reading of 0.1kW</text>
  </threadedComment>
  <threadedComment ref="N30" dT="2024-08-20T09:20:56.13" personId="{4232887B-6F74-4501-885D-8735C5662726}" id="{31C35239-F133-49AA-85A2-80B025DD0895}" parentId="{1B8DD785-9F62-4677-AC96-32252DA825D2}">
    <text>1kW allocation reduced due to live reading of 0.1kW</text>
  </threadedComment>
  <threadedComment ref="P30" dT="2023-01-12T13:50:35.77" personId="{BC55F889-AFD3-4AD4-B814-0EDFA8411758}" id="{623E1EB1-37EC-4D08-B630-481C6A6010CC}">
    <text>Live reading of 17.4A so original 4.5kW reduced by 950w</text>
  </threadedComment>
  <threadedComment ref="P30" dT="2023-07-11T11:17:45.16" personId="{F6E7EC2D-8E6E-4BA1-BCDD-6D7FECF08119}" id="{49589387-7B16-41F1-9CCC-2ECA596E6038}" parentId="{623E1EB1-37EC-4D08-B630-481C6A6010CC}">
    <text>2.25kW allocation reduced due to live reading of 0.7KW</text>
  </threadedComment>
  <threadedComment ref="P30" dT="2023-08-01T10:02:50.37" personId="{4232887B-6F74-4501-885D-8735C5662726}" id="{AA52BF24-D572-436E-B5F7-0E906C5CF33D}" parentId="{623E1EB1-37EC-4D08-B630-481C6A6010CC}">
    <text>2.25kW allocation reduced due to live reading of 0.7kW</text>
  </threadedComment>
  <threadedComment ref="P30" dT="2023-09-04T12:02:26.41" personId="{4232887B-6F74-4501-885D-8735C5662726}" id="{C203834D-641A-4D5A-90A1-83C2D1C22CF0}" parentId="{623E1EB1-37EC-4D08-B630-481C6A6010CC}">
    <text>2.25kW allocation reduced due to live reading of 0.7kW</text>
  </threadedComment>
  <threadedComment ref="P30" dT="2023-10-20T15:31:05.72" personId="{F6E7EC2D-8E6E-4BA1-BCDD-6D7FECF08119}" id="{48B0738B-4849-44A3-81D0-7E4ACFE8FF9D}" parentId="{623E1EB1-37EC-4D08-B630-481C6A6010CC}">
    <text>2.25kW allocation reduced due to live reading of 0.6kW</text>
  </threadedComment>
  <threadedComment ref="P30" dT="2023-11-03T09:56:09.70" personId="{4232887B-6F74-4501-885D-8735C5662726}" id="{E76DC3D7-D86F-49A3-9FF0-2DDFD8604BD3}" parentId="{623E1EB1-37EC-4D08-B630-481C6A6010CC}">
    <text>2.25kW allocation reduced due to live reading of 0.6kW</text>
  </threadedComment>
  <threadedComment ref="P30" dT="2023-11-09T10:24:28.84" personId="{F6E7EC2D-8E6E-4BA1-BCDD-6D7FECF08119}" id="{6236F874-AB22-4D44-A804-62190F728AAF}" parentId="{623E1EB1-37EC-4D08-B630-481C6A6010CC}">
    <text>2.25kW allocation reduced due to live reading of 0.6kW</text>
  </threadedComment>
  <threadedComment ref="P30" dT="2023-12-12T10:47:55.89" personId="{F6E7EC2D-8E6E-4BA1-BCDD-6D7FECF08119}" id="{29CAD5CD-A55D-422B-8F4A-8EF4CB51A403}" parentId="{623E1EB1-37EC-4D08-B630-481C6A6010CC}">
    <text>2.25kW allocation reduced due to live reading of 0.6kW</text>
  </threadedComment>
  <threadedComment ref="P30" dT="2024-01-10T01:35:02.66" personId="{F6E7EC2D-8E6E-4BA1-BCDD-6D7FECF08119}" id="{B38489EC-7328-47AC-B441-708C8022E880}" parentId="{623E1EB1-37EC-4D08-B630-481C6A6010CC}">
    <text>2.25kW allocation reduced due to live reading of 0.6kW</text>
  </threadedComment>
  <threadedComment ref="P30" dT="2024-02-14T10:45:03.16" personId="{F6E7EC2D-8E6E-4BA1-BCDD-6D7FECF08119}" id="{98A8E3B2-3B50-487B-A85E-DF44BC423625}" parentId="{623E1EB1-37EC-4D08-B630-481C6A6010CC}">
    <text>2.25kW allocation reduced due to live reading of 0.6kW</text>
  </threadedComment>
  <threadedComment ref="P30" dT="2024-03-14T08:25:34.03" personId="{F6E7EC2D-8E6E-4BA1-BCDD-6D7FECF08119}" id="{097B84BD-71A4-4E01-8F3A-9FA8EB2EAFBF}" parentId="{623E1EB1-37EC-4D08-B630-481C6A6010CC}">
    <text>2.25kW allocation reduced due to live reading of 0.6kW</text>
  </threadedComment>
  <threadedComment ref="P30" dT="2024-04-05T15:13:13.11" personId="{F6E7EC2D-8E6E-4BA1-BCDD-6D7FECF08119}" id="{45F4BAE9-FF2C-45E3-8477-06CE9EED50E4}" parentId="{623E1EB1-37EC-4D08-B630-481C6A6010CC}">
    <text>2.25kW allocation reduced due to live reading of 0.6kW</text>
  </threadedComment>
  <threadedComment ref="P30" dT="2024-04-11T10:29:06.85" personId="{4232887B-6F74-4501-885D-8735C5662726}" id="{14762D78-808C-4A26-9990-972EBF44DEE5}" parentId="{623E1EB1-37EC-4D08-B630-481C6A6010CC}">
    <text>2.25kW allocation reduced due to live reading of 0.6kW</text>
  </threadedComment>
  <threadedComment ref="P30" dT="2024-05-23T14:34:21.81" personId="{4232887B-6F74-4501-885D-8735C5662726}" id="{4F0365AB-54D4-4BDE-8C63-CB15D9DE1C9E}" parentId="{623E1EB1-37EC-4D08-B630-481C6A6010CC}">
    <text>2.25kW allocation reduced due to live reading of 0.7kW</text>
  </threadedComment>
  <threadedComment ref="P30" dT="2024-08-20T09:08:54.83" personId="{4232887B-6F74-4501-885D-8735C5662726}" id="{F1BEEDB1-E607-44F0-8F99-AD7B9A57ED7B}" parentId="{623E1EB1-37EC-4D08-B630-481C6A6010CC}">
    <text>2.25kW allocation reduced due to live reading of 0.7kW</text>
  </threadedComment>
  <threadedComment ref="R30" dT="2023-01-12T13:52:27.67" personId="{BC55F889-AFD3-4AD4-B814-0EDFA8411758}" id="{CEAB51EB-54C0-45D8-9C84-A96C218CA05E}">
    <text>Live reading of 34.4A so original 4kW reduced by 1.9kW</text>
  </threadedComment>
  <threadedComment ref="R30" dT="2023-07-11T11:21:50.74" personId="{F6E7EC2D-8E6E-4BA1-BCDD-6D7FECF08119}" id="{2AB08B0F-A93F-473C-A7D1-C1A717C73707}" parentId="{CEAB51EB-54C0-45D8-9C84-A96C218CA05E}">
    <text>2kW allocation reduced due to live reading of 1KW</text>
  </threadedComment>
  <threadedComment ref="R30" dT="2023-08-01T10:12:49.69" personId="{4232887B-6F74-4501-885D-8735C5662726}" id="{87359A9A-D0D5-4293-A64E-7A0FAA4FA09E}" parentId="{CEAB51EB-54C0-45D8-9C84-A96C218CA05E}">
    <text>2kW allocation reduced due to live reading of 1kW</text>
  </threadedComment>
  <threadedComment ref="R30" dT="2023-09-04T12:04:13.48" personId="{4232887B-6F74-4501-885D-8735C5662726}" id="{B7D8CB22-E4A3-43B9-96FC-E30AEA4E14EC}" parentId="{CEAB51EB-54C0-45D8-9C84-A96C218CA05E}">
    <text>2kW allocation reduced due to live reading of 1.1kW</text>
  </threadedComment>
  <threadedComment ref="R30" dT="2023-10-20T15:33:29.80" personId="{F6E7EC2D-8E6E-4BA1-BCDD-6D7FECF08119}" id="{6EF0BA21-BED6-4494-A5C1-CB09E013ABE3}" parentId="{CEAB51EB-54C0-45D8-9C84-A96C218CA05E}">
    <text>2kW allocation reduced due to live reading of 1kW</text>
  </threadedComment>
  <threadedComment ref="R30" dT="2023-11-09T10:25:33.29" personId="{F6E7EC2D-8E6E-4BA1-BCDD-6D7FECF08119}" id="{9882A4B6-01CD-4EAE-A2AC-9D5979BB0E0E}" parentId="{CEAB51EB-54C0-45D8-9C84-A96C218CA05E}">
    <text>2kW allocation reduced due to live reading of 1kW</text>
  </threadedComment>
  <threadedComment ref="R30" dT="2023-12-12T11:13:06.65" personId="{F6E7EC2D-8E6E-4BA1-BCDD-6D7FECF08119}" id="{12C1BAEC-6889-4850-9E40-52C7B6CBD8BD}" parentId="{CEAB51EB-54C0-45D8-9C84-A96C218CA05E}">
    <text>2kW allocation reduced due to live reading of 1kW</text>
  </threadedComment>
  <threadedComment ref="R30" dT="2024-01-10T01:35:52.27" personId="{F6E7EC2D-8E6E-4BA1-BCDD-6D7FECF08119}" id="{336FDCF3-2F15-4745-9460-20E79867CD79}" parentId="{CEAB51EB-54C0-45D8-9C84-A96C218CA05E}">
    <text>2kW allocation reduced due to live reading of 1kW</text>
  </threadedComment>
  <threadedComment ref="R30" dT="2024-02-14T10:46:30.33" personId="{F6E7EC2D-8E6E-4BA1-BCDD-6D7FECF08119}" id="{E4BCF1C9-D665-4AE4-8FAD-C0CD2525FB1D}" parentId="{CEAB51EB-54C0-45D8-9C84-A96C218CA05E}">
    <text>2kW allocation reduced due to live reading of 1.1kW</text>
  </threadedComment>
  <threadedComment ref="R30" dT="2024-03-14T08:26:15.41" personId="{F6E7EC2D-8E6E-4BA1-BCDD-6D7FECF08119}" id="{F6A62E5E-9995-4046-9B21-32A60DA55B4E}" parentId="{CEAB51EB-54C0-45D8-9C84-A96C218CA05E}">
    <text>2kW allocation reduced due to live reading of 1.1kW</text>
  </threadedComment>
  <threadedComment ref="R30" dT="2024-04-05T15:13:52.86" personId="{F6E7EC2D-8E6E-4BA1-BCDD-6D7FECF08119}" id="{366EC21E-BB73-4F01-B601-5E754CFC8E51}" parentId="{CEAB51EB-54C0-45D8-9C84-A96C218CA05E}">
    <text>2kW allocation reduced due to live reading of 1.1kW</text>
  </threadedComment>
  <threadedComment ref="R30" dT="2024-04-11T10:32:03.81" personId="{4232887B-6F74-4501-885D-8735C5662726}" id="{137C6B0A-294E-4BDE-899C-1985A89D7E6E}" parentId="{CEAB51EB-54C0-45D8-9C84-A96C218CA05E}">
    <text>2kW allocation reduced due to live reading of 1.1kW</text>
  </threadedComment>
  <threadedComment ref="R30" dT="2024-05-23T14:46:19.72" personId="{4232887B-6F74-4501-885D-8735C5662726}" id="{BB9093C5-EA60-4AC1-8E99-88D93906D0DF}" parentId="{CEAB51EB-54C0-45D8-9C84-A96C218CA05E}">
    <text>2kW allocation reduced due to live reading of 1.2kW</text>
  </threadedComment>
  <threadedComment ref="R30" dT="2024-08-20T09:10:40.12" personId="{4232887B-6F74-4501-885D-8735C5662726}" id="{4042513B-A732-4A7D-BD91-5444D6FA67E7}" parentId="{CEAB51EB-54C0-45D8-9C84-A96C218CA05E}">
    <text>2kW allocation reduced due to live reading of 1.3kW</text>
  </threadedComment>
  <threadedComment ref="T30" dT="2022-05-26T11:59:35.18" personId="{BC55F889-AFD3-4AD4-B814-0EDFA8411758}" id="{F6979837-93B2-4183-8428-01C2AF9307B9}">
    <text>4kW allocation reduced due to live reading of 1kW</text>
  </threadedComment>
  <threadedComment ref="T30" dT="2023-07-11T11:24:41.39" personId="{F6E7EC2D-8E6E-4BA1-BCDD-6D7FECF08119}" id="{3958C815-9AAD-4B21-8B42-A159DC987262}" parentId="{F6979837-93B2-4183-8428-01C2AF9307B9}">
    <text>2kW allocation reduced due to live reading of 0.4KW</text>
  </threadedComment>
  <threadedComment ref="T30" dT="2023-08-01T10:15:49.67" personId="{4232887B-6F74-4501-885D-8735C5662726}" id="{7F1BE37A-48AD-42FB-A042-5D9D65C575F7}" parentId="{F6979837-93B2-4183-8428-01C2AF9307B9}">
    <text>2kW allocation reduced due to live reading of 0.4kW</text>
  </threadedComment>
  <threadedComment ref="T30" dT="2023-09-04T12:05:32.96" personId="{4232887B-6F74-4501-885D-8735C5662726}" id="{90F3ED2A-2385-48B7-9914-623CF6394656}" parentId="{F6979837-93B2-4183-8428-01C2AF9307B9}">
    <text>2kW allocation reduced due to live reading of 0.5kW</text>
  </threadedComment>
  <threadedComment ref="T30" dT="2023-10-20T15:34:34.07" personId="{F6E7EC2D-8E6E-4BA1-BCDD-6D7FECF08119}" id="{457D05DA-804D-4B0D-9963-A7BB5B5227E6}" parentId="{F6979837-93B2-4183-8428-01C2AF9307B9}">
    <text>2kW allocation reduced due to live reading of 0.4kW</text>
  </threadedComment>
  <threadedComment ref="T30" dT="2023-11-09T10:26:32.59" personId="{F6E7EC2D-8E6E-4BA1-BCDD-6D7FECF08119}" id="{01A45A47-8CAF-4599-863D-1FCC578F0766}" parentId="{F6979837-93B2-4183-8428-01C2AF9307B9}">
    <text>2kW allocation reduced due to live reading of 0.4kW</text>
  </threadedComment>
  <threadedComment ref="T30" dT="2023-12-12T11:14:05.61" personId="{F6E7EC2D-8E6E-4BA1-BCDD-6D7FECF08119}" id="{3BBFB8E7-57A1-4E1A-AFC0-CE0536C3AC36}" parentId="{F6979837-93B2-4183-8428-01C2AF9307B9}">
    <text>2kW allocation reduced due to live reading of 0.5kW</text>
  </threadedComment>
  <threadedComment ref="T30" dT="2024-01-10T01:36:43.24" personId="{F6E7EC2D-8E6E-4BA1-BCDD-6D7FECF08119}" id="{0B253CE1-9785-4F0F-874E-D956A2D071B4}" parentId="{F6979837-93B2-4183-8428-01C2AF9307B9}">
    <text>2kW allocation reduced due to live reading of 0.5kW</text>
  </threadedComment>
  <threadedComment ref="T30" dT="2024-02-14T10:47:33.57" personId="{F6E7EC2D-8E6E-4BA1-BCDD-6D7FECF08119}" id="{C53FECC7-798B-4D30-A24B-B14B0E7C8F24}" parentId="{F6979837-93B2-4183-8428-01C2AF9307B9}">
    <text>2kW allocation reduced due to live reading of 0.5kW</text>
  </threadedComment>
  <threadedComment ref="T30" dT="2024-03-14T08:26:55.58" personId="{F6E7EC2D-8E6E-4BA1-BCDD-6D7FECF08119}" id="{DD275825-7696-454E-A94D-9EE867C988E3}" parentId="{F6979837-93B2-4183-8428-01C2AF9307B9}">
    <text>2kW allocation reduced due to live reading of 0.6kW</text>
  </threadedComment>
  <threadedComment ref="T30" dT="2024-04-05T15:32:36.66" personId="{F6E7EC2D-8E6E-4BA1-BCDD-6D7FECF08119}" id="{64FD826C-1DAB-4F9F-9FD9-1A766A098CA8}" parentId="{F6979837-93B2-4183-8428-01C2AF9307B9}">
    <text>2kW allocation reduced due to live reading of 0.6kW</text>
  </threadedComment>
  <threadedComment ref="T30" dT="2024-04-11T10:36:07.11" personId="{4232887B-6F74-4501-885D-8735C5662726}" id="{545C00E6-32C0-485F-BD30-C6FE52189524}" parentId="{F6979837-93B2-4183-8428-01C2AF9307B9}">
    <text>2kW allocation reduced due to live reading of 0.6kW</text>
  </threadedComment>
  <threadedComment ref="T30" dT="2024-05-23T14:47:58.30" personId="{4232887B-6F74-4501-885D-8735C5662726}" id="{1C3C5532-0CB5-40A8-939A-F2DF47C367FF}" parentId="{F6979837-93B2-4183-8428-01C2AF9307B9}">
    <text>2kW allocation reduced due to live reading of 0.7W</text>
  </threadedComment>
  <threadedComment ref="T30" dT="2024-08-20T09:12:15.95" personId="{4232887B-6F74-4501-885D-8735C5662726}" id="{98F0C290-62C4-4799-827C-6E1F1EE68825}" parentId="{F6979837-93B2-4183-8428-01C2AF9307B9}">
    <text>2kW allocation reduced due to live reading of 0.7W</text>
  </threadedComment>
  <threadedComment ref="V30" dT="2022-01-28T13:42:36.84" personId="{ABF5BCE6-B512-42E2-8B64-A070C9ED38DE}" id="{66455130-CC7B-4C55-9A78-759E0DF3B0C0}">
    <text>John Womersley. provisional allocation for end of life load</text>
  </threadedComment>
  <threadedComment ref="V30" dT="2023-09-04T12:08:03.67" personId="{4232887B-6F74-4501-885D-8735C5662726}" id="{D5D070A5-5F10-4A50-8862-A2DCE42D020C}" parentId="{66455130-CC7B-4C55-9A78-759E0DF3B0C0}">
    <text>2.1kW allocation reduced due to live reading of 0.1kW</text>
  </threadedComment>
  <threadedComment ref="V30" dT="2023-10-20T15:36:46.28" personId="{F6E7EC2D-8E6E-4BA1-BCDD-6D7FECF08119}" id="{8D3B618F-0FBB-4540-A95A-1665FB74EBA9}" parentId="{66455130-CC7B-4C55-9A78-759E0DF3B0C0}">
    <text>2.1kW allocation reduced due to live reading of 0.2kW</text>
  </threadedComment>
  <threadedComment ref="V30" dT="2023-11-09T10:27:20.26" personId="{F6E7EC2D-8E6E-4BA1-BCDD-6D7FECF08119}" id="{57AC1DAF-F6F7-49DE-A81A-5FBD21E1E9F6}" parentId="{66455130-CC7B-4C55-9A78-759E0DF3B0C0}">
    <text>2.1kW allocation reduced due to live reading of 0.2kW</text>
  </threadedComment>
  <threadedComment ref="V30" dT="2023-12-12T11:15:52.83" personId="{F6E7EC2D-8E6E-4BA1-BCDD-6D7FECF08119}" id="{B077440B-F47F-42D6-9ECF-6AF76C1B66BF}" parentId="{66455130-CC7B-4C55-9A78-759E0DF3B0C0}">
    <text>2.1kW allocation reduced due to live reading of 0.3kW</text>
  </threadedComment>
  <threadedComment ref="V30" dT="2024-01-10T01:37:33.12" personId="{F6E7EC2D-8E6E-4BA1-BCDD-6D7FECF08119}" id="{96F5E12E-CB51-43F2-8DDF-5F3DA4C8C342}" parentId="{66455130-CC7B-4C55-9A78-759E0DF3B0C0}">
    <text>2.1kW allocation reduced due to live reading of 0.3kW</text>
  </threadedComment>
  <threadedComment ref="V30" dT="2024-01-10T01:37:46.90" personId="{F6E7EC2D-8E6E-4BA1-BCDD-6D7FECF08119}" id="{71E8A806-FF97-4405-9591-97139D13A1B3}" parentId="{66455130-CC7B-4C55-9A78-759E0DF3B0C0}">
    <text>2.1kW allocation reduced due to live reading of 0.2kW</text>
  </threadedComment>
  <threadedComment ref="V30" dT="2024-02-14T10:48:36.80" personId="{F6E7EC2D-8E6E-4BA1-BCDD-6D7FECF08119}" id="{2FB37498-2E23-4C85-BF04-9C7A394ED511}" parentId="{66455130-CC7B-4C55-9A78-759E0DF3B0C0}">
    <text>2.1kW allocation reduced due to live reading of 0.3kW</text>
  </threadedComment>
  <threadedComment ref="V30" dT="2024-03-14T08:28:03.89" personId="{F6E7EC2D-8E6E-4BA1-BCDD-6D7FECF08119}" id="{9F9C1D26-A022-42B8-935F-B7676C8E0017}" parentId="{66455130-CC7B-4C55-9A78-759E0DF3B0C0}">
    <text>2.1kW allocation reduced due to live reading of 0.3kW</text>
  </threadedComment>
  <threadedComment ref="V30" dT="2024-04-11T10:38:11.25" personId="{4232887B-6F74-4501-885D-8735C5662726}" id="{359A1DA9-86A6-4177-9DE6-773E0631466C}" parentId="{66455130-CC7B-4C55-9A78-759E0DF3B0C0}">
    <text>2.1kW allocation reduced due to live reading of 0.3kW</text>
  </threadedComment>
  <threadedComment ref="V30" dT="2024-05-23T14:49:16.32" personId="{4232887B-6F74-4501-885D-8735C5662726}" id="{0BF2B25A-5C1E-4215-8661-341F65355BFA}" parentId="{66455130-CC7B-4C55-9A78-759E0DF3B0C0}">
    <text>2.1kW allocation reduced due to live reading of 0.3kW</text>
  </threadedComment>
  <threadedComment ref="V30" dT="2024-08-20T09:14:18.11" personId="{4232887B-6F74-4501-885D-8735C5662726}" id="{9B1C0315-8DF3-4838-B8A8-7B2D8CD6CEBD}" parentId="{66455130-CC7B-4C55-9A78-759E0DF3B0C0}">
    <text>2.1kW allocation reduced due to live reading of 0.3kW</text>
  </threadedComment>
  <threadedComment ref="J31" dT="2021-09-28T13:18:24.67" personId="{D8912DD3-55B7-46D0-93D3-924365CA7385}" id="{2F800565-B49A-4221-B077-4E9304CDEC65}">
    <text>Live reading of 6.3kW, so original 8kW reduced</text>
  </threadedComment>
  <threadedComment ref="J31" dT="2023-07-11T11:27:32.56" personId="{F6E7EC2D-8E6E-4BA1-BCDD-6D7FECF08119}" id="{9E381ABB-BE01-455E-A703-F11EAF786596}" parentId="{2F800565-B49A-4221-B077-4E9304CDEC65}">
    <text>4kW allocation reduced due to live reading of 3.4KW</text>
  </threadedComment>
  <threadedComment ref="J31" dT="2023-08-01T10:54:55.67" personId="{4232887B-6F74-4501-885D-8735C5662726}" id="{84CFD03B-B92A-4E23-B2DC-BCE0B4713D6C}" parentId="{2F800565-B49A-4221-B077-4E9304CDEC65}">
    <text>4kW allocation reduced due to live reading of 3.5kW</text>
  </threadedComment>
  <threadedComment ref="J31" dT="2023-09-04T12:10:48.81" personId="{4232887B-6F74-4501-885D-8735C5662726}" id="{30118A5F-612B-448C-8A9D-C28B33A86A16}" parentId="{2F800565-B49A-4221-B077-4E9304CDEC65}">
    <text>4kW allocation reduced due to live reading of 3.4kW</text>
  </threadedComment>
  <threadedComment ref="J31" dT="2023-10-20T15:40:13.38" personId="{F6E7EC2D-8E6E-4BA1-BCDD-6D7FECF08119}" id="{6CDE247C-4B76-4051-B178-11AD8AD492A5}" parentId="{2F800565-B49A-4221-B077-4E9304CDEC65}">
    <text>4kW allocation reduced due to live reading of 3.5kW</text>
  </threadedComment>
  <threadedComment ref="J31" dT="2023-11-09T10:28:38.02" personId="{F6E7EC2D-8E6E-4BA1-BCDD-6D7FECF08119}" id="{D184DDB1-4B58-4F35-9CF7-5ACDAA62B4B2}" parentId="{2F800565-B49A-4221-B077-4E9304CDEC65}">
    <text>4kW allocation reduced due to live reading of 3.4kW</text>
  </threadedComment>
  <threadedComment ref="J31" dT="2023-12-12T11:19:37.27" personId="{F6E7EC2D-8E6E-4BA1-BCDD-6D7FECF08119}" id="{5AB30E26-4FE4-4E21-AAA4-CF8B6BFA3B7C}" parentId="{2F800565-B49A-4221-B077-4E9304CDEC65}">
    <text>4kW allocation reduced due to live reading of 3.4kW</text>
  </threadedComment>
  <threadedComment ref="J31" dT="2024-01-10T01:38:39.63" personId="{F6E7EC2D-8E6E-4BA1-BCDD-6D7FECF08119}" id="{E4D8A71C-23D4-4B28-95D9-CD84636C866E}" parentId="{2F800565-B49A-4221-B077-4E9304CDEC65}">
    <text>4kW allocation reduced due to live reading of 3.4kW</text>
  </threadedComment>
  <threadedComment ref="J31" dT="2024-02-14T10:50:08.65" personId="{F6E7EC2D-8E6E-4BA1-BCDD-6D7FECF08119}" id="{2B496566-DD35-4144-B2A0-69D0F11CCB75}" parentId="{2F800565-B49A-4221-B077-4E9304CDEC65}">
    <text>4kW allocation reduced due to live reading of 3.4kW</text>
  </threadedComment>
  <threadedComment ref="J31" dT="2024-03-14T08:31:43.90" personId="{F6E7EC2D-8E6E-4BA1-BCDD-6D7FECF08119}" id="{61D985A7-176D-4783-B219-933F91B24BD3}" parentId="{2F800565-B49A-4221-B077-4E9304CDEC65}">
    <text>4kW allocation reduced due to live reading of 3.4kW</text>
  </threadedComment>
  <threadedComment ref="J31" dT="2024-04-11T10:40:58.31" personId="{4232887B-6F74-4501-885D-8735C5662726}" id="{71262CC8-2E33-4BE9-B1D0-F966497DACB3}" parentId="{2F800565-B49A-4221-B077-4E9304CDEC65}">
    <text>4kW allocation reduced due to live reading of 3.5kW</text>
  </threadedComment>
  <threadedComment ref="J31" dT="2024-05-23T14:56:08.44" personId="{4232887B-6F74-4501-885D-8735C5662726}" id="{29F0BCEF-D970-4E42-A95E-963B6EB81D6D}" parentId="{2F800565-B49A-4221-B077-4E9304CDEC65}">
    <text>4kW allocation reduced due to live reading of 3.4kW</text>
  </threadedComment>
  <threadedComment ref="J31" dT="2024-08-20T09:17:30.38" personId="{4232887B-6F74-4501-885D-8735C5662726}" id="{91D59883-2F2F-4E68-9F84-86024586BF10}" parentId="{2F800565-B49A-4221-B077-4E9304CDEC65}">
    <text>4kW allocation reduced due to live reading of 3.5kW</text>
  </threadedComment>
  <threadedComment ref="L31" dT="2022-05-26T11:58:20.91" personId="{BC55F889-AFD3-4AD4-B814-0EDFA8411758}" id="{6FAA4268-7179-4F43-8CCE-54CCD570AC88}">
    <text>5kW allocation reduced due to live reading of 2.5kW</text>
  </threadedComment>
  <threadedComment ref="L31" dT="2023-07-11T11:29:39.64" personId="{F6E7EC2D-8E6E-4BA1-BCDD-6D7FECF08119}" id="{7DBCF8F4-49DE-4449-8D38-77F3FBDB898D}" parentId="{6FAA4268-7179-4F43-8CCE-54CCD570AC88}">
    <text>2.5kW allocation reduced due to live reading of 1.4KW</text>
  </threadedComment>
  <threadedComment ref="L31" dT="2023-08-01T11:01:18.79" personId="{4232887B-6F74-4501-885D-8735C5662726}" id="{BD94FA99-A973-4920-BC0A-7687E7F85D5C}" parentId="{6FAA4268-7179-4F43-8CCE-54CCD570AC88}">
    <text>2.5kW allocation reduced due to live reading of 1.4kW</text>
  </threadedComment>
  <threadedComment ref="L31" dT="2023-09-04T12:17:10.45" personId="{4232887B-6F74-4501-885D-8735C5662726}" id="{23BFB988-C338-41E1-A7C1-3F1F19AAA896}" parentId="{6FAA4268-7179-4F43-8CCE-54CCD570AC88}">
    <text>2.5kW allocation reduced due to live reading of 1kW</text>
  </threadedComment>
  <threadedComment ref="L31" dT="2023-10-20T15:42:47.02" personId="{F6E7EC2D-8E6E-4BA1-BCDD-6D7FECF08119}" id="{75975915-FD1E-4225-AF4D-1C8366FF5129}" parentId="{6FAA4268-7179-4F43-8CCE-54CCD570AC88}">
    <text>2.5kW allocation reduced due to live reading of 1.7kW</text>
  </threadedComment>
  <threadedComment ref="L31" dT="2023-11-09T10:40:05.66" personId="{F6E7EC2D-8E6E-4BA1-BCDD-6D7FECF08119}" id="{BED50E7C-12C5-48C4-A888-74E99A4698A1}" parentId="{6FAA4268-7179-4F43-8CCE-54CCD570AC88}">
    <text>2.5kW allocation reduced due to live reading of 2.2kW</text>
  </threadedComment>
  <threadedComment ref="L31" dT="2023-12-12T11:20:43.95" personId="{F6E7EC2D-8E6E-4BA1-BCDD-6D7FECF08119}" id="{15F049F7-D2BA-409E-B193-44F1DC2F5121}" parentId="{6FAA4268-7179-4F43-8CCE-54CCD570AC88}">
    <text>2.5kW allocation reduced due to live reading of 2.2kW</text>
  </threadedComment>
  <threadedComment ref="L31" dT="2024-01-10T01:39:50.06" personId="{F6E7EC2D-8E6E-4BA1-BCDD-6D7FECF08119}" id="{7A2F4F3C-8525-434E-B0EF-84DEF0FFC48F}" parentId="{6FAA4268-7179-4F43-8CCE-54CCD570AC88}">
    <text>2.5kW allocation reduced due to live reading of 2.1kW</text>
  </threadedComment>
  <threadedComment ref="L31" dT="2024-02-14T10:51:19.48" personId="{F6E7EC2D-8E6E-4BA1-BCDD-6D7FECF08119}" id="{FFBC4FD0-F447-4563-A033-05C2BBC2AAEE}" parentId="{6FAA4268-7179-4F43-8CCE-54CCD570AC88}">
    <text>2.5kW allocation reduced due to live reading of 1.9kW</text>
  </threadedComment>
  <threadedComment ref="L31" dT="2024-03-14T08:32:36.72" personId="{F6E7EC2D-8E6E-4BA1-BCDD-6D7FECF08119}" id="{2DFFC2A2-616D-4F7D-97F7-D7DC2A612BD3}" parentId="{6FAA4268-7179-4F43-8CCE-54CCD570AC88}">
    <text>2.5kW allocation reduced due to live reading of 1.9kW</text>
  </threadedComment>
  <threadedComment ref="L31" dT="2024-04-11T10:44:12.85" personId="{4232887B-6F74-4501-885D-8735C5662726}" id="{F78A970F-29E1-4898-88F1-2408F0C8FF57}" parentId="{6FAA4268-7179-4F43-8CCE-54CCD570AC88}">
    <text>2.5kW allocation reduced due to live reading of 2kW</text>
  </threadedComment>
  <threadedComment ref="L31" dT="2024-05-23T14:59:35.16" personId="{4232887B-6F74-4501-885D-8735C5662726}" id="{F7867FA5-C4FE-4DA3-82F3-193B2DB9513D}" parentId="{6FAA4268-7179-4F43-8CCE-54CCD570AC88}">
    <text>2.5kW allocation reduced due to live reading of 1.1kW</text>
  </threadedComment>
  <threadedComment ref="L31" dT="2024-08-20T09:19:57.30" personId="{4232887B-6F74-4501-885D-8735C5662726}" id="{0B5CFCBF-0CC9-4523-975D-57DDD1B79CC4}" parentId="{6FAA4268-7179-4F43-8CCE-54CCD570AC88}">
    <text>2.5kW allocation reduced due to live reading of 1.8kW</text>
  </threadedComment>
  <threadedComment ref="N31" dT="2023-06-08T07:58:27.81" personId="{7807B229-714C-4AA1-8F83-E7F46ACB7D83}" id="{4C25BBF1-ED67-45A1-9768-79FD8FE54D18}">
    <text>Live reading of .07 KW so original 1kW</text>
  </threadedComment>
  <threadedComment ref="P31" dT="2023-01-12T13:50:35.77" personId="{BC55F889-AFD3-4AD4-B814-0EDFA8411758}" id="{18396993-B9F6-440A-BADB-001BF249AA3F}">
    <text>Live reading of 17.4A so original 4.5kW reduced by 950w</text>
  </threadedComment>
  <threadedComment ref="P31" dT="2023-07-11T11:18:43.76" personId="{F6E7EC2D-8E6E-4BA1-BCDD-6D7FECF08119}" id="{8286FDA9-4A87-42F1-95E0-D817BA691B1A}" parentId="{18396993-B9F6-440A-BADB-001BF249AA3F}">
    <text>2.25kW allocation reduced due to live reading of 0.6KW</text>
  </threadedComment>
  <threadedComment ref="P31" dT="2023-08-01T10:03:05.13" personId="{4232887B-6F74-4501-885D-8735C5662726}" id="{4A0776AE-3773-40FD-BF2D-5E763FFEE166}" parentId="{18396993-B9F6-440A-BADB-001BF249AA3F}">
    <text>2.25kW allocation reduced due to live reading of 0.6kW</text>
  </threadedComment>
  <threadedComment ref="P31" dT="2023-09-04T12:02:48.46" personId="{4232887B-6F74-4501-885D-8735C5662726}" id="{E2814BA1-BC41-49AA-BFD8-17C17EBC08E3}" parentId="{18396993-B9F6-440A-BADB-001BF249AA3F}">
    <text>2.25kW allocation reduced due to live reading of 0.6kW</text>
  </threadedComment>
  <threadedComment ref="P31" dT="2023-10-20T15:31:34.65" personId="{F6E7EC2D-8E6E-4BA1-BCDD-6D7FECF08119}" id="{16EE5C50-7DDB-4C6F-853E-C38047998B34}" parentId="{18396993-B9F6-440A-BADB-001BF249AA3F}">
    <text>2.25kW allocation reduced due to live reading of 0.7kW</text>
  </threadedComment>
  <threadedComment ref="P31" dT="2023-11-03T09:57:26.12" personId="{4232887B-6F74-4501-885D-8735C5662726}" id="{AB34116C-84C3-415E-A38D-07379847D3D2}" parentId="{18396993-B9F6-440A-BADB-001BF249AA3F}">
    <text>2.25kW allocation reduced due to live reading of 0.7kW</text>
  </threadedComment>
  <threadedComment ref="P31" dT="2023-11-09T10:24:42.16" personId="{F6E7EC2D-8E6E-4BA1-BCDD-6D7FECF08119}" id="{CF472E43-36FB-4ED1-AE62-527BF774D5D3}" parentId="{18396993-B9F6-440A-BADB-001BF249AA3F}">
    <text>2.25kW allocation reduced due to live reading of 0.7kW</text>
  </threadedComment>
  <threadedComment ref="P31" dT="2023-12-12T11:12:16.68" personId="{F6E7EC2D-8E6E-4BA1-BCDD-6D7FECF08119}" id="{FEF28E16-1AD1-4C51-BB91-DABB1A41FA9B}" parentId="{18396993-B9F6-440A-BADB-001BF249AA3F}">
    <text>2.25kW allocation reduced due to live reading of 0.7kW</text>
  </threadedComment>
  <threadedComment ref="P31" dT="2024-01-10T01:35:12.80" personId="{F6E7EC2D-8E6E-4BA1-BCDD-6D7FECF08119}" id="{BD9FBFC5-9962-474A-8F4C-739F79B6D621}" parentId="{18396993-B9F6-440A-BADB-001BF249AA3F}">
    <text>2.25kW allocation reduced due to live reading of 0.7kW</text>
  </threadedComment>
  <threadedComment ref="P31" dT="2024-02-14T10:45:57.14" personId="{F6E7EC2D-8E6E-4BA1-BCDD-6D7FECF08119}" id="{C8BD5C73-27DC-4A9E-B6A4-08C9E28779D9}" parentId="{18396993-B9F6-440A-BADB-001BF249AA3F}">
    <text>2.25kW allocation reduced due to live reading of 0.7kW</text>
  </threadedComment>
  <threadedComment ref="P31" dT="2024-03-14T08:25:43.53" personId="{F6E7EC2D-8E6E-4BA1-BCDD-6D7FECF08119}" id="{BBC9CEFA-0E29-4836-8B39-6F380D0AE414}" parentId="{18396993-B9F6-440A-BADB-001BF249AA3F}">
    <text>2.25kW allocation reduced due to live reading of 0.7kW</text>
  </threadedComment>
  <threadedComment ref="P31" dT="2024-04-05T15:13:24.45" personId="{F6E7EC2D-8E6E-4BA1-BCDD-6D7FECF08119}" id="{CF0A7C26-495D-499E-9FA0-FDC49079E4FA}" parentId="{18396993-B9F6-440A-BADB-001BF249AA3F}">
    <text>2.25kW allocation reduced due to live reading of 0.7kW</text>
  </threadedComment>
  <threadedComment ref="P31" dT="2024-04-11T10:29:49.98" personId="{4232887B-6F74-4501-885D-8735C5662726}" id="{EEEEC9CB-D7F6-4417-8889-641A905CEFA6}" parentId="{18396993-B9F6-440A-BADB-001BF249AA3F}">
    <text>2.25kW allocation reduced due to live reading of 0.7kW</text>
  </threadedComment>
  <threadedComment ref="P31" dT="2024-05-23T14:35:04.53" personId="{4232887B-6F74-4501-885D-8735C5662726}" id="{60BA968E-5155-4470-8B47-11AA84A88DC0}" parentId="{18396993-B9F6-440A-BADB-001BF249AA3F}">
    <text>2.25kW allocation reduced due to live reading of 0.7kW</text>
  </threadedComment>
  <threadedComment ref="P31" dT="2024-08-20T09:09:09.38" personId="{4232887B-6F74-4501-885D-8735C5662726}" id="{A1637DB2-C27B-4CE8-89C8-70F21AA14D99}" parentId="{18396993-B9F6-440A-BADB-001BF249AA3F}">
    <text>2.25kW allocation reduced due to live reading of 0.7kW</text>
  </threadedComment>
  <threadedComment ref="R31" dT="2023-01-12T13:52:27.67" personId="{BC55F889-AFD3-4AD4-B814-0EDFA8411758}" id="{716D6787-1278-4A36-9CBC-AAC5A33A1135}">
    <text>Live reading of 34.4A so original 4kW reduced by 1.9kW</text>
  </threadedComment>
  <threadedComment ref="R31" dT="2023-07-11T11:22:32.05" personId="{F6E7EC2D-8E6E-4BA1-BCDD-6D7FECF08119}" id="{98971738-EC7A-4CBD-AF3C-35278960454B}" parentId="{716D6787-1278-4A36-9CBC-AAC5A33A1135}">
    <text>2kW allocation reduced due to live reading of 1.1KW</text>
  </threadedComment>
  <threadedComment ref="R31" dT="2023-08-01T10:13:01.75" personId="{4232887B-6F74-4501-885D-8735C5662726}" id="{F9AE44C8-A49F-4826-B286-AAD3338BC0D8}" parentId="{716D6787-1278-4A36-9CBC-AAC5A33A1135}">
    <text>2kW allocation reduced due to live reading of 1.1kW</text>
  </threadedComment>
  <threadedComment ref="R31" dT="2023-09-04T12:04:36.05" personId="{4232887B-6F74-4501-885D-8735C5662726}" id="{0A97D44D-0927-4AC1-8710-9220A58E64B5}" parentId="{716D6787-1278-4A36-9CBC-AAC5A33A1135}">
    <text>2kW allocation reduced due to live reading of 1kW</text>
  </threadedComment>
  <threadedComment ref="R31" dT="2023-10-20T15:33:47.97" personId="{F6E7EC2D-8E6E-4BA1-BCDD-6D7FECF08119}" id="{60AF5138-3025-4D06-839D-F12797342E38}" parentId="{716D6787-1278-4A36-9CBC-AAC5A33A1135}">
    <text>2kW allocation reduced due to live reading of 1.1kW</text>
  </threadedComment>
  <threadedComment ref="R31" dT="2023-11-09T10:25:48.04" personId="{F6E7EC2D-8E6E-4BA1-BCDD-6D7FECF08119}" id="{5E216260-DA0A-4547-9264-52E3698D4927}" parentId="{716D6787-1278-4A36-9CBC-AAC5A33A1135}">
    <text>2kW allocation reduced due to live reading of 1.1kW</text>
  </threadedComment>
  <threadedComment ref="R31" dT="2023-12-12T11:13:18.40" personId="{F6E7EC2D-8E6E-4BA1-BCDD-6D7FECF08119}" id="{1E09EDE5-91F3-4BD3-99C8-8A51F423D802}" parentId="{716D6787-1278-4A36-9CBC-AAC5A33A1135}">
    <text>2kW allocation reduced due to live reading of 1.1kW</text>
  </threadedComment>
  <threadedComment ref="R31" dT="2024-01-10T01:36:07.02" personId="{F6E7EC2D-8E6E-4BA1-BCDD-6D7FECF08119}" id="{E4F6B4AA-78C2-4EF4-8E4B-B83BA1F83F29}" parentId="{716D6787-1278-4A36-9CBC-AAC5A33A1135}">
    <text>2kW allocation reduced due to live reading of 1.1kW</text>
  </threadedComment>
  <threadedComment ref="R31" dT="2024-02-14T10:46:50.26" personId="{F6E7EC2D-8E6E-4BA1-BCDD-6D7FECF08119}" id="{5D2617C2-0184-4DCB-9CE0-087E8A2F32D8}" parentId="{716D6787-1278-4A36-9CBC-AAC5A33A1135}">
    <text>2kW allocation reduced due to live reading of 1.3kW</text>
  </threadedComment>
  <threadedComment ref="R31" dT="2024-03-14T08:26:26.28" personId="{F6E7EC2D-8E6E-4BA1-BCDD-6D7FECF08119}" id="{45EA3743-1DFD-4AED-8BA4-B1F4ECCA4740}" parentId="{716D6787-1278-4A36-9CBC-AAC5A33A1135}">
    <text>2kW allocation reduced due to live reading of 1.3kW</text>
  </threadedComment>
  <threadedComment ref="R31" dT="2024-04-05T15:14:06.68" personId="{F6E7EC2D-8E6E-4BA1-BCDD-6D7FECF08119}" id="{7D8D92B3-31AC-4A3E-8D9A-2DC015A15B8C}" parentId="{716D6787-1278-4A36-9CBC-AAC5A33A1135}">
    <text>2kW allocation reduced due to live reading of 1.3kW</text>
  </threadedComment>
  <threadedComment ref="R31" dT="2024-04-11T10:32:55.83" personId="{4232887B-6F74-4501-885D-8735C5662726}" id="{1D22AC73-ED30-4A57-9208-89E4EEE6061A}" parentId="{716D6787-1278-4A36-9CBC-AAC5A33A1135}">
    <text>2kW allocation reduced due to live reading of 1.3kW</text>
  </threadedComment>
  <threadedComment ref="R31" dT="2024-05-23T14:46:35.96" personId="{4232887B-6F74-4501-885D-8735C5662726}" id="{C1B451A2-C48A-465E-BD7C-6099A1C3ECFC}" parentId="{716D6787-1278-4A36-9CBC-AAC5A33A1135}">
    <text>2kW allocation reduced due to live reading of 1.2kW</text>
  </threadedComment>
  <threadedComment ref="R31" dT="2024-08-20T09:10:54.04" personId="{4232887B-6F74-4501-885D-8735C5662726}" id="{E1EF5D43-905E-440D-A7C7-D2FA329F80BB}" parentId="{716D6787-1278-4A36-9CBC-AAC5A33A1135}">
    <text>2kW allocation reduced due to live reading of 1.3kW</text>
  </threadedComment>
  <threadedComment ref="T31" dT="2022-05-26T11:59:35.18" personId="{BC55F889-AFD3-4AD4-B814-0EDFA8411758}" id="{0CCF1512-389B-490E-A65F-3A7BB37077D0}">
    <text>4kW allocation reduced due to live reading of 1kW</text>
  </threadedComment>
  <threadedComment ref="T31" dT="2023-07-11T11:25:15.39" personId="{F6E7EC2D-8E6E-4BA1-BCDD-6D7FECF08119}" id="{1C470E9E-885B-4127-9590-29F1372DBD97}" parentId="{0CCF1512-389B-490E-A65F-3A7BB37077D0}">
    <text>2kW allocation reduced due to live reading of 0.5KW</text>
  </threadedComment>
  <threadedComment ref="T31" dT="2023-08-01T10:16:01.81" personId="{4232887B-6F74-4501-885D-8735C5662726}" id="{14ABBA6C-BE80-4A34-8C72-DCCF0114412B}" parentId="{0CCF1512-389B-490E-A65F-3A7BB37077D0}">
    <text>2kW allocation reduced due to live reading of 0.5kW</text>
  </threadedComment>
  <threadedComment ref="T31" dT="2023-09-04T12:05:55.73" personId="{4232887B-6F74-4501-885D-8735C5662726}" id="{6A454EE6-40A3-4EC6-A64D-8E78BF877AB9}" parentId="{0CCF1512-389B-490E-A65F-3A7BB37077D0}">
    <text>2kW allocation reduced due to live reading of 0.5kW</text>
  </threadedComment>
  <threadedComment ref="T31" dT="2023-10-20T15:34:59.57" personId="{F6E7EC2D-8E6E-4BA1-BCDD-6D7FECF08119}" id="{AEEAE6F9-47E5-41CB-AF65-053B6ED6361B}" parentId="{0CCF1512-389B-490E-A65F-3A7BB37077D0}">
    <text>2kW allocation reduced due to live reading of 0.5kW</text>
  </threadedComment>
  <threadedComment ref="T31" dT="2023-11-09T10:26:56.15" personId="{F6E7EC2D-8E6E-4BA1-BCDD-6D7FECF08119}" id="{846FB48D-DE50-4F2B-9A5E-D759616E3B2F}" parentId="{0CCF1512-389B-490E-A65F-3A7BB37077D0}">
    <text>2kW allocation reduced due to live reading of 0.5kW</text>
  </threadedComment>
  <threadedComment ref="T31" dT="2023-12-12T11:14:27.26" personId="{F6E7EC2D-8E6E-4BA1-BCDD-6D7FECF08119}" id="{9A9E55B0-1D4E-41EE-BF9B-0905F1AEA25F}" parentId="{0CCF1512-389B-490E-A65F-3A7BB37077D0}">
    <text>2kW allocation reduced due to live reading of 0.7kW</text>
  </threadedComment>
  <threadedComment ref="T31" dT="2024-01-10T01:36:53.10" personId="{F6E7EC2D-8E6E-4BA1-BCDD-6D7FECF08119}" id="{9D0E8D11-DA17-4081-8213-B0ED5949C4E8}" parentId="{0CCF1512-389B-490E-A65F-3A7BB37077D0}">
    <text>2kW allocation reduced due to live reading of 0.7kW</text>
  </threadedComment>
  <threadedComment ref="T31" dT="2024-02-14T10:47:45.40" personId="{F6E7EC2D-8E6E-4BA1-BCDD-6D7FECF08119}" id="{72BD20AF-02B8-45B7-9086-6163A76F8BE5}" parentId="{0CCF1512-389B-490E-A65F-3A7BB37077D0}">
    <text>2kW allocation reduced due to live reading of 0.7kW</text>
  </threadedComment>
  <threadedComment ref="T31" dT="2024-03-14T08:27:13.74" personId="{F6E7EC2D-8E6E-4BA1-BCDD-6D7FECF08119}" id="{C3ED1D35-91DE-42ED-A664-B1EE17DB264C}" parentId="{0CCF1512-389B-490E-A65F-3A7BB37077D0}">
    <text>2kW allocation reduced due to live reading of 0.7kW</text>
  </threadedComment>
  <threadedComment ref="T31" dT="2024-04-05T15:32:53.50" personId="{F6E7EC2D-8E6E-4BA1-BCDD-6D7FECF08119}" id="{36DE4561-8BBD-440C-B58E-490ECEA94F33}" parentId="{0CCF1512-389B-490E-A65F-3A7BB37077D0}">
    <text>2kW allocation reduced due to live reading of 0.8kW</text>
  </threadedComment>
  <threadedComment ref="T31" dT="2024-04-11T10:36:25.63" personId="{4232887B-6F74-4501-885D-8735C5662726}" id="{6492925D-0D09-4ACC-B2C6-A62AE1027C75}" parentId="{0CCF1512-389B-490E-A65F-3A7BB37077D0}">
    <text>2kW allocation reduced due to live reading of 0.8kW</text>
  </threadedComment>
  <threadedComment ref="T31" dT="2024-05-23T14:48:20.66" personId="{4232887B-6F74-4501-885D-8735C5662726}" id="{FF7D9414-FD8F-4BE9-9D9A-47A2C34909D1}" parentId="{0CCF1512-389B-490E-A65F-3A7BB37077D0}">
    <text>2kW allocation reduced due to live reading of 0.67W</text>
  </threadedComment>
  <threadedComment ref="T31" dT="2024-08-20T09:12:32.26" personId="{4232887B-6F74-4501-885D-8735C5662726}" id="{803DE1AB-A156-4771-BA40-271FED9F4874}" parentId="{0CCF1512-389B-490E-A65F-3A7BB37077D0}">
    <text>2kW allocation reduced due to live reading of 0.8W</text>
  </threadedComment>
  <threadedComment ref="V31" dT="2022-01-28T13:42:36.84" personId="{ABF5BCE6-B512-42E2-8B64-A070C9ED38DE}" id="{6AFD527B-C6C2-4F98-AF53-81DC1F3EFF76}">
    <text>John Womersley. provisional allocation for end of life load</text>
  </threadedComment>
  <threadedComment ref="V31" dT="2023-09-04T12:08:19.42" personId="{4232887B-6F74-4501-885D-8735C5662726}" id="{9F24E057-C36F-427C-B7DF-0580D5274C65}" parentId="{6AFD527B-C6C2-4F98-AF53-81DC1F3EFF76}">
    <text>2.1kW allocation reduced due to live reading of 0.1kW</text>
  </threadedComment>
  <threadedComment ref="V31" dT="2023-10-20T15:37:34.20" personId="{F6E7EC2D-8E6E-4BA1-BCDD-6D7FECF08119}" id="{CDABD9FF-8165-469A-B7E8-E47602F0F951}" parentId="{6AFD527B-C6C2-4F98-AF53-81DC1F3EFF76}">
    <text>2.1kW allocation reduced due to live reading of 0.2kW</text>
  </threadedComment>
  <threadedComment ref="V31" dT="2023-11-09T10:27:35.64" personId="{F6E7EC2D-8E6E-4BA1-BCDD-6D7FECF08119}" id="{C04A8F7C-BBB5-4359-B54F-6B9376FF2AF9}" parentId="{6AFD527B-C6C2-4F98-AF53-81DC1F3EFF76}">
    <text>2.1kW allocation reduced due to live reading of 0.2kW</text>
  </threadedComment>
  <threadedComment ref="V31" dT="2023-12-12T11:16:21.62" personId="{F6E7EC2D-8E6E-4BA1-BCDD-6D7FECF08119}" id="{F6FCE617-72D5-4E1B-953F-2FBE1055A0B4}" parentId="{6AFD527B-C6C2-4F98-AF53-81DC1F3EFF76}">
    <text>2.1kW allocation reduced due to live reading of 0.2kW</text>
  </threadedComment>
  <threadedComment ref="V31" dT="2024-02-14T10:49:02.39" personId="{F6E7EC2D-8E6E-4BA1-BCDD-6D7FECF08119}" id="{38B4FB9E-7C7B-44AA-8310-37B36ED50021}" parentId="{6AFD527B-C6C2-4F98-AF53-81DC1F3EFF76}">
    <text>2.1kW allocation reduced due to live reading of 0.2kW</text>
  </threadedComment>
  <threadedComment ref="V31" dT="2024-03-14T08:30:42.03" personId="{F6E7EC2D-8E6E-4BA1-BCDD-6D7FECF08119}" id="{CE6FBF62-4296-4495-818C-8550209A610A}" parentId="{6AFD527B-C6C2-4F98-AF53-81DC1F3EFF76}">
    <text>2.1kW allocation reduced due to live reading of 0.2kW</text>
  </threadedComment>
  <threadedComment ref="V31" dT="2024-04-11T10:38:29.09" personId="{4232887B-6F74-4501-885D-8735C5662726}" id="{FE118CFE-8BA0-41E7-B9B6-089A4D6AD03C}" parentId="{6AFD527B-C6C2-4F98-AF53-81DC1F3EFF76}">
    <text>2.1kW allocation reduced due to live reading of 0.2kW</text>
  </threadedComment>
  <threadedComment ref="V31" dT="2024-05-23T14:49:44.23" personId="{4232887B-6F74-4501-885D-8735C5662726}" id="{614DDD59-34F3-41E6-9578-DB875D6CA1A0}" parentId="{6AFD527B-C6C2-4F98-AF53-81DC1F3EFF76}">
    <text>2.1kW allocation reduced due to live reading of 0.3kW</text>
  </threadedComment>
  <threadedComment ref="V31" dT="2024-08-20T09:15:09.39" personId="{4232887B-6F74-4501-885D-8735C5662726}" id="{A50DF2AC-16B8-4B9F-AE92-EB7118173AF7}" parentId="{6AFD527B-C6C2-4F98-AF53-81DC1F3EFF76}">
    <text>2.1kW allocation reduced due to live reading of 0.2kW</text>
  </threadedComment>
  <threadedComment ref="J32" dT="2023-11-07T14:26:00.93" personId="{38472A79-BA69-4DE1-8653-78C711836CC1}" id="{46D72187-62A5-4F12-9B64-140282DDB9EB}">
    <text>5kW reduced by 2.6kW estimated load from average of iPDU readings at other sites, 2.4kW remaining</text>
  </threadedComment>
  <threadedComment ref="J37" dT="2022-06-23T10:41:41.82" personId="{A2EEB511-B106-4ABB-A0A9-198E22579A21}" id="{A2F2FFAB-3471-4BC6-9614-421BAC7FB5F8}">
    <text>Incase of fault scenario - 19kW max draw from single system</text>
  </threadedComment>
  <threadedComment ref="Q37" dT="2024-03-04T14:12:02.77" personId="{F6E7EC2D-8E6E-4BA1-BCDD-6D7FECF08119}" id="{219EFCBE-50E5-4B01-BDD3-86136F18D096}">
    <text>New AKAMAI rack is planned with a removal of an existing 2 racks in BL12 &amp; BL13 under ORMT_SAP_231220_15_10335416 with power 5KW</text>
  </threadedComment>
  <threadedComment ref="S37" dT="2024-06-07T16:05:07.15" personId="{1E6DD3F2-E860-47E0-8C0E-4DFC2954E528}" id="{3718C281-6CD5-4F6A-805D-301D7878F3F8}">
    <text>New AKAMAI rack is planned in BE09 under ORMT_SAP_231220_15_10335416</text>
  </threadedComment>
  <threadedComment ref="J38" dT="2022-06-23T10:41:41.82" personId="{A2EEB511-B106-4ABB-A0A9-198E22579A21}" id="{A3E14736-5716-4778-8FB5-366F925BBCAA}">
    <text>Incase of fault scenario - 19kW max draw from single system</text>
  </threadedComment>
  <threadedComment ref="K38" dT="2024-04-30T10:55:53.07" personId="{7807B229-714C-4AA1-8F83-E7F46ACB7D83}" id="{ED169C65-B32B-4006-AAAE-32F80ABF303C}">
    <text>FDU installation planned for ORMT_SAP_240424_8_11407175</text>
  </threadedComment>
  <threadedComment ref="J39" dT="2023-01-12T14:17:39.21" personId="{BC55F889-AFD3-4AD4-B814-0EDFA8411758}" id="{AAF163C0-28A8-43CE-96FF-B08C04C50F9E}">
    <text>Live reading 74A, so 38kW allocation reduced by 4kW</text>
  </threadedComment>
  <threadedComment ref="J39" dT="2023-07-13T13:51:48.21" personId="{4232887B-6F74-4501-885D-8735C5662726}" id="{072ABC5B-108C-4BAB-BF4C-69A49A19D632}" parentId="{AAF163C0-28A8-43CE-96FF-B08C04C50F9E}">
    <text>19kW allocation reduced due to live reading of 0.8kW</text>
  </threadedComment>
  <threadedComment ref="J39" dT="2023-09-08T11:00:23.55" personId="{F6E7EC2D-8E6E-4BA1-BCDD-6D7FECF08119}" id="{95E2EF0B-004B-474C-83BB-CFF42A6341A5}" parentId="{AAF163C0-28A8-43CE-96FF-B08C04C50F9E}">
    <text>19kW allocation reduced due to live reading of 0.2kW</text>
  </threadedComment>
  <threadedComment ref="J39" dT="2023-11-02T13:27:09.49" personId="{F6E7EC2D-8E6E-4BA1-BCDD-6D7FECF08119}" id="{572B46AD-0ABA-42B0-B640-F1C76A349955}" parentId="{AAF163C0-28A8-43CE-96FF-B08C04C50F9E}">
    <text>19kW allocation reduced due to live reading of 0.1kW</text>
  </threadedComment>
  <threadedComment ref="J39" dT="2023-12-12T12:17:50.86" personId="{F6E7EC2D-8E6E-4BA1-BCDD-6D7FECF08119}" id="{7117B817-B8D6-43D1-A001-272C206B5B9C}" parentId="{AAF163C0-28A8-43CE-96FF-B08C04C50F9E}">
    <text>38kW allocation reduced due to live reading of 1.8kW</text>
  </threadedComment>
  <threadedComment ref="J39" dT="2024-01-10T02:01:39.30" personId="{F6E7EC2D-8E6E-4BA1-BCDD-6D7FECF08119}" id="{BD8D195E-6F7E-4108-8DBE-A84F04A0F12D}" parentId="{AAF163C0-28A8-43CE-96FF-B08C04C50F9E}">
    <text>38kW allocation reduced due to live reading of 3.9kW</text>
  </threadedComment>
  <threadedComment ref="J39" dT="2024-02-14T11:26:26.60" personId="{F6E7EC2D-8E6E-4BA1-BCDD-6D7FECF08119}" id="{90D7571C-0D1A-44A7-ABBE-D82070BA89AE}" parentId="{AAF163C0-28A8-43CE-96FF-B08C04C50F9E}">
    <text>38kW allocation reduced due to live reading of 1.8kW</text>
  </threadedComment>
  <threadedComment ref="J39" dT="2024-03-14T08:45:06.23" personId="{F6E7EC2D-8E6E-4BA1-BCDD-6D7FECF08119}" id="{27D57CDC-85B9-4275-B7F1-D0F9E9161259}" parentId="{AAF163C0-28A8-43CE-96FF-B08C04C50F9E}">
    <text>38kW allocation reduced due to live reading of 1.8kW</text>
  </threadedComment>
  <threadedComment ref="J39" dT="2024-03-26T16:38:49.64" personId="{BC55F889-AFD3-4AD4-B814-0EDFA8411758}" id="{E702760A-E850-46EC-98DF-41A5EA8FC399}" parentId="{AAF163C0-28A8-43CE-96FF-B08C04C50F9E}">
    <text>38kW allocation reduced due to live reading of 3.8kW</text>
  </threadedComment>
  <threadedComment ref="J39" dT="2024-08-20T10:51:18.16" personId="{4232887B-6F74-4501-885D-8735C5662726}" id="{25961D3F-D245-488A-B71F-B47CC8D9C4AC}" parentId="{AAF163C0-28A8-43CE-96FF-B08C04C50F9E}">
    <text>38kW allocation reduced due to live reading of 0.2kW</text>
  </threadedComment>
  <threadedComment ref="L39" dT="2023-04-03T11:55:05.93" personId="{BC55F889-AFD3-4AD4-B814-0EDFA8411758}" id="{0AD3ACBC-D6B8-44E1-858E-6B3F9085D8CC}">
    <text>Live reading 249A, so allocation of 67kW reduced to 53.43kW</text>
  </threadedComment>
  <threadedComment ref="L39" dT="2023-11-02T10:33:28.95" personId="{F6E7EC2D-8E6E-4BA1-BCDD-6D7FECF08119}" id="{52BD0BDE-160A-4D5E-9889-96CE9D87F1EA}" parentId="{0AD3ACBC-D6B8-44E1-858E-6B3F9085D8CC}">
    <text>67kW allocation reduced due to live reading of 14kW</text>
  </threadedComment>
  <threadedComment ref="L39" dT="2023-12-12T11:34:36.41" personId="{F6E7EC2D-8E6E-4BA1-BCDD-6D7FECF08119}" id="{924E6A9F-E708-4DAC-A9DB-A0CE861EFBF8}" parentId="{0AD3ACBC-D6B8-44E1-858E-6B3F9085D8CC}">
    <text>67kW allocation reduced due to live reading of 14kW</text>
  </threadedComment>
  <threadedComment ref="L39" dT="2024-01-10T01:44:52.39" personId="{F6E7EC2D-8E6E-4BA1-BCDD-6D7FECF08119}" id="{C6F36827-70B0-4C6C-A1F2-27084DE59B46}" parentId="{0AD3ACBC-D6B8-44E1-858E-6B3F9085D8CC}">
    <text>67kW allocation reduced due to live reading of 14kW</text>
  </threadedComment>
  <threadedComment ref="L39" dT="2024-02-14T10:57:01.05" personId="{F6E7EC2D-8E6E-4BA1-BCDD-6D7FECF08119}" id="{2D4EB325-B43D-4E40-BA69-75C0F6C182C6}" parentId="{0AD3ACBC-D6B8-44E1-858E-6B3F9085D8CC}">
    <text>67kW allocation reduced due to live reading of 13.4kW</text>
  </threadedComment>
  <threadedComment ref="L39" dT="2024-03-14T08:34:57.47" personId="{F6E7EC2D-8E6E-4BA1-BCDD-6D7FECF08119}" id="{C4F1AF4B-1C88-4E57-885F-EB71D7EBACAA}" parentId="{0AD3ACBC-D6B8-44E1-858E-6B3F9085D8CC}">
    <text>67kW allocation reduced due to live reading of 13.5kW</text>
  </threadedComment>
  <threadedComment ref="L39" dT="2024-08-20T10:15:29.47" personId="{4232887B-6F74-4501-885D-8735C5662726}" id="{C9185325-889E-4A75-BF40-50B859F8C758}" parentId="{0AD3ACBC-D6B8-44E1-858E-6B3F9085D8CC}">
    <text>67kW allocation reduced due to live reading of 10.2kW</text>
  </threadedComment>
  <threadedComment ref="L39" dT="2024-09-16T12:12:26.85" personId="{4232887B-6F74-4501-885D-8735C5662726}" id="{7BB5D4D4-8106-4215-B7D6-F0EB876C7033}" parentId="{0AD3ACBC-D6B8-44E1-858E-6B3F9085D8CC}">
    <text>37.5kW allocation reduced due to live reading of 7.8kW</text>
  </threadedComment>
  <threadedComment ref="N39" personId="{31CF382B-C4A6-482E-AE04-28CACDB6A63A}" id="{1C680FCD-CFF5-4B59-9491-3CB89440CCA4}">
    <text>Was 5kW, live reading of 2.5kW so reduced</text>
  </threadedComment>
  <threadedComment ref="N39" dT="2023-11-02T10:52:36.19" personId="{F6E7EC2D-8E6E-4BA1-BCDD-6D7FECF08119}" id="{A3AC5334-559B-4263-BCC4-B572B77B4DCD}" parentId="{1C680FCD-CFF5-4B59-9491-3CB89440CCA4}">
    <text>5kW allocation reduced due to live reading of 2.9kW</text>
  </threadedComment>
  <threadedComment ref="N39" dT="2023-12-12T11:28:22.04" personId="{F6E7EC2D-8E6E-4BA1-BCDD-6D7FECF08119}" id="{D46B08B3-609D-4A5F-B95F-BC676D958C67}" parentId="{1C680FCD-CFF5-4B59-9491-3CB89440CCA4}">
    <text>5kW allocation reduced due to live reading of 3kW</text>
  </threadedComment>
  <threadedComment ref="N39" dT="2024-01-10T01:56:24.99" personId="{F6E7EC2D-8E6E-4BA1-BCDD-6D7FECF08119}" id="{C99E4AFA-26E0-422C-9F93-2B0FF4D26A12}" parentId="{1C680FCD-CFF5-4B59-9491-3CB89440CCA4}">
    <text>5kW allocation reduced due to live reading of 3kW</text>
  </threadedComment>
  <threadedComment ref="N39" dT="2024-02-14T11:04:43.06" personId="{F6E7EC2D-8E6E-4BA1-BCDD-6D7FECF08119}" id="{D25E4EA9-18B3-4DC6-832B-B58E1CB32083}" parentId="{1C680FCD-CFF5-4B59-9491-3CB89440CCA4}">
    <text>5kW allocation reduced due to live reading of 3kW</text>
  </threadedComment>
  <threadedComment ref="N39" dT="2024-03-14T08:43:03.21" personId="{F6E7EC2D-8E6E-4BA1-BCDD-6D7FECF08119}" id="{CC57E1E2-578C-4482-87CF-4887E7F01253}" parentId="{1C680FCD-CFF5-4B59-9491-3CB89440CCA4}">
    <text>5kW allocation reduced due to live reading of 3kW</text>
  </threadedComment>
  <threadedComment ref="N39" dT="2024-08-20T10:33:07.71" personId="{4232887B-6F74-4501-885D-8735C5662726}" id="{077061D8-4D94-47A9-8BB6-DF4ADC967B4A}" parentId="{1C680FCD-CFF5-4B59-9491-3CB89440CCA4}">
    <text>5kW allocation reduced due to live reading of 3kW</text>
  </threadedComment>
  <threadedComment ref="P39" personId="{31CF382B-C4A6-482E-AE04-28CACDB6A63A}" id="{34CA145A-A04B-4B65-AE50-E53C91E969BE}">
    <text>Was 8kW, live reading of 6kW so reduced.</text>
  </threadedComment>
  <threadedComment ref="P39" dT="2023-11-02T10:55:09.17" personId="{F6E7EC2D-8E6E-4BA1-BCDD-6D7FECF08119}" id="{C24D76B8-99CE-44DC-9589-9466B49FBF79}" parentId="{34CA145A-A04B-4B65-AE50-E53C91E969BE}">
    <text>8kW allocation reduced due to live reading of 7.2kW</text>
  </threadedComment>
  <threadedComment ref="P39" dT="2023-12-12T11:31:30.87" personId="{F6E7EC2D-8E6E-4BA1-BCDD-6D7FECF08119}" id="{05E740FB-81B3-475D-891B-B74F786D9458}" parentId="{34CA145A-A04B-4B65-AE50-E53C91E969BE}">
    <text>8kW allocation reduced due to live reading of 7.3kW</text>
  </threadedComment>
  <threadedComment ref="P39" dT="2024-01-10T01:57:11.14" personId="{F6E7EC2D-8E6E-4BA1-BCDD-6D7FECF08119}" id="{8D23F9DE-B738-4EA4-B419-08D76D56E3CD}" parentId="{34CA145A-A04B-4B65-AE50-E53C91E969BE}">
    <text>8kW allocation reduced due to live reading of 7.3kW</text>
  </threadedComment>
  <threadedComment ref="P39" dT="2024-02-14T11:05:30.38" personId="{F6E7EC2D-8E6E-4BA1-BCDD-6D7FECF08119}" id="{685479AC-54DB-402C-86A9-311C04E3207D}" parentId="{34CA145A-A04B-4B65-AE50-E53C91E969BE}">
    <text>8kW allocation reduced due to live reading of 7.3kW</text>
  </threadedComment>
  <threadedComment ref="P39" dT="2024-03-14T08:43:39.74" personId="{F6E7EC2D-8E6E-4BA1-BCDD-6D7FECF08119}" id="{056D0B3F-F13C-4933-A7E2-0FC9B46D1F8D}" parentId="{34CA145A-A04B-4B65-AE50-E53C91E969BE}">
    <text>8kW allocation reduced due to live reading of 7.2kW</text>
  </threadedComment>
  <threadedComment ref="P39" dT="2024-08-20T10:41:43.05" personId="{4232887B-6F74-4501-885D-8735C5662726}" id="{20A3F6A9-D271-4AB2-9C4A-6B1C606A5C45}" parentId="{34CA145A-A04B-4B65-AE50-E53C91E969BE}">
    <text>8kW allocation reduced due to live reading of 7.5kW</text>
  </threadedComment>
  <threadedComment ref="R39" dT="2023-01-12T13:57:06.11" personId="{BC55F889-AFD3-4AD4-B814-0EDFA8411758}" id="{2E62CA02-6F17-4F05-BDA7-382839C5B163}">
    <text>Live reading 50A, so 4kW allocation reduced by 2.7kW</text>
  </threadedComment>
  <threadedComment ref="R39" dT="2023-11-02T10:25:43.13" personId="{F6E7EC2D-8E6E-4BA1-BCDD-6D7FECF08119}" id="{8E177733-AED0-4CF1-854E-0CA31DA680CD}" parentId="{2E62CA02-6F17-4F05-BDA7-382839C5B163}">
    <text>4kW allocation reduced due to live reading of 3kW</text>
  </threadedComment>
  <threadedComment ref="R39" dT="2023-12-12T11:50:29.80" personId="{F6E7EC2D-8E6E-4BA1-BCDD-6D7FECF08119}" id="{D90E5156-FA96-4C1D-AADE-62109A038DCA}" parentId="{2E62CA02-6F17-4F05-BDA7-382839C5B163}">
    <text>4kW allocation reduced due to live reading of 3kW</text>
  </threadedComment>
  <threadedComment ref="R39" dT="2024-01-10T01:47:58.60" personId="{F6E7EC2D-8E6E-4BA1-BCDD-6D7FECF08119}" id="{9F8CD9B9-B372-479D-B43E-05473CC7B85B}" parentId="{2E62CA02-6F17-4F05-BDA7-382839C5B163}">
    <text>4kW allocation reduced due to live reading of 3kW</text>
  </threadedComment>
  <threadedComment ref="R39" dT="2024-02-14T11:01:18.33" personId="{F6E7EC2D-8E6E-4BA1-BCDD-6D7FECF08119}" id="{A5F7B2C9-4000-41AF-826C-C2FB6BFA1142}" parentId="{2E62CA02-6F17-4F05-BDA7-382839C5B163}">
    <text>4kW allocation reduced due to live reading of 3kW</text>
  </threadedComment>
  <threadedComment ref="R39" dT="2024-03-14T08:38:02.74" personId="{F6E7EC2D-8E6E-4BA1-BCDD-6D7FECF08119}" id="{3A073BE2-2D25-4D08-9101-03D1B69DC80B}" parentId="{2E62CA02-6F17-4F05-BDA7-382839C5B163}">
    <text>4kW allocation reduced due to live reading of 3.3kW</text>
  </threadedComment>
  <threadedComment ref="R39" dT="2024-08-20T10:25:43.12" personId="{4232887B-6F74-4501-885D-8735C5662726}" id="{886F34FC-A8F5-4440-BF9F-04E002547CA0}" parentId="{2E62CA02-6F17-4F05-BDA7-382839C5B163}">
    <text>4kW allocation reduced due to live reading of 3.3kW</text>
  </threadedComment>
  <threadedComment ref="T39" dT="2023-01-12T13:57:56.72" personId="{BC55F889-AFD3-4AD4-B814-0EDFA8411758}" id="{00C749D7-58E7-493E-839D-806910D877B6}">
    <text>Live reading 43.5A, so 4kW allocation reduced by 2.4kW</text>
  </threadedComment>
  <threadedComment ref="T39" dT="2023-11-02T10:26:27.62" personId="{F6E7EC2D-8E6E-4BA1-BCDD-6D7FECF08119}" id="{2AA4F3FC-184D-443C-97D8-9399BBE43506}" parentId="{00C749D7-58E7-493E-839D-806910D877B6}">
    <text>4kW allocation reduced due to live reading of 2.4kW</text>
  </threadedComment>
  <threadedComment ref="T39" dT="2023-12-12T11:51:01.24" personId="{F6E7EC2D-8E6E-4BA1-BCDD-6D7FECF08119}" id="{22E4968E-2979-4497-95A3-6F7BB9AECA83}" parentId="{00C749D7-58E7-493E-839D-806910D877B6}">
    <text>4kW allocation reduced due to live reading of 2.4kW</text>
  </threadedComment>
  <threadedComment ref="T39" dT="2024-01-10T01:48:44.87" personId="{F6E7EC2D-8E6E-4BA1-BCDD-6D7FECF08119}" id="{F3192507-90A5-4D53-A6B9-2EF5D996F7B6}" parentId="{00C749D7-58E7-493E-839D-806910D877B6}">
    <text>4kW allocation reduced due to live reading of 2.4kW</text>
  </threadedComment>
  <threadedComment ref="T39" dT="2024-02-14T11:02:31.83" personId="{F6E7EC2D-8E6E-4BA1-BCDD-6D7FECF08119}" id="{49697B26-B5A1-46EF-B75D-CFBA7884F535}" parentId="{00C749D7-58E7-493E-839D-806910D877B6}">
    <text>4kW allocation reduced due to live reading of 3kW</text>
  </threadedComment>
  <threadedComment ref="T39" dT="2024-03-14T08:38:54.62" personId="{F6E7EC2D-8E6E-4BA1-BCDD-6D7FECF08119}" id="{647D3C45-78B5-4C26-A745-407E1F488506}" parentId="{00C749D7-58E7-493E-839D-806910D877B6}">
    <text>4kW allocation reduced due to live reading of 3kW</text>
  </threadedComment>
  <threadedComment ref="T39" dT="2024-08-20T10:28:53.86" personId="{4232887B-6F74-4501-885D-8735C5662726}" id="{31EB78B7-343E-400E-B549-98778760FD8F}" parentId="{00C749D7-58E7-493E-839D-806910D877B6}">
    <text>4kW allocation reduced due to live reading of 3.2kW</text>
  </threadedComment>
  <threadedComment ref="V39" dT="2023-01-12T13:59:21.37" personId="{BC55F889-AFD3-4AD4-B814-0EDFA8411758}" id="{38702FA8-0F84-4EFB-848C-A5CE71AB178D}">
    <text>Live reading 20A, so 4kW allocation reduced by 1.1kW</text>
  </threadedComment>
  <threadedComment ref="V39" dT="2023-11-02T10:27:40.37" personId="{F6E7EC2D-8E6E-4BA1-BCDD-6D7FECF08119}" id="{3BBB230D-CCC3-49E5-BC48-FD4AC86A07AA}" parentId="{38702FA8-0F84-4EFB-848C-A5CE71AB178D}">
    <text>4kW allocation reduced due to live reading of 2.7kW</text>
  </threadedComment>
  <threadedComment ref="V39" dT="2023-12-12T11:51:59.53" personId="{F6E7EC2D-8E6E-4BA1-BCDD-6D7FECF08119}" id="{04E59B73-15EA-4E75-A553-5C1EEB1D6B01}" parentId="{38702FA8-0F84-4EFB-848C-A5CE71AB178D}">
    <text>4kW allocation reduced due to live reading of 2.7kW</text>
  </threadedComment>
  <threadedComment ref="V39" dT="2024-01-10T01:49:26.09" personId="{F6E7EC2D-8E6E-4BA1-BCDD-6D7FECF08119}" id="{95FF7EA1-AF39-4057-A2BD-2E86B50FD206}" parentId="{38702FA8-0F84-4EFB-848C-A5CE71AB178D}">
    <text>4kW allocation reduced due to live reading of 2.7kW</text>
  </threadedComment>
  <threadedComment ref="V39" dT="2024-02-14T11:03:13.43" personId="{F6E7EC2D-8E6E-4BA1-BCDD-6D7FECF08119}" id="{6F9E2B4C-4C03-48BE-BC71-42C33137AEF8}" parentId="{38702FA8-0F84-4EFB-848C-A5CE71AB178D}">
    <text>4kW allocation reduced due to live reading of 3.1kW</text>
  </threadedComment>
  <threadedComment ref="V39" dT="2024-03-14T08:39:24.85" personId="{F6E7EC2D-8E6E-4BA1-BCDD-6D7FECF08119}" id="{60063971-386A-4F4A-9026-9B3AD382225C}" parentId="{38702FA8-0F84-4EFB-848C-A5CE71AB178D}">
    <text>4kW allocation reduced due to live reading of 3.1kW</text>
  </threadedComment>
  <threadedComment ref="V39" dT="2024-08-20T10:27:15.53" personId="{4232887B-6F74-4501-885D-8735C5662726}" id="{AF505C2D-AB0C-480B-ACAB-43524AA6B6DF}" parentId="{38702FA8-0F84-4EFB-848C-A5CE71AB178D}">
    <text>4kW allocation reduced due to live reading of 3.3kW</text>
  </threadedComment>
  <threadedComment ref="X39" dT="2023-01-12T14:11:24.95" personId="{BC55F889-AFD3-4AD4-B814-0EDFA8411758}" id="{EF4B79AF-569F-48B8-A4F8-DFCD1BC3DFDA}">
    <text>Live reading 64A, so 4.75kW allocation reduced by 3.5kW</text>
  </threadedComment>
  <threadedComment ref="X39" dT="2023-11-02T13:45:26.65" personId="{F6E7EC2D-8E6E-4BA1-BCDD-6D7FECF08119}" id="{71F2817C-4FF7-4CE3-ABEF-CC99ED5ED974}" parentId="{EF4B79AF-569F-48B8-A4F8-DFCD1BC3DFDA}">
    <text>4.75kW allocation reduced due to live reading of 4.3kW</text>
  </threadedComment>
  <threadedComment ref="X39" dT="2023-12-12T12:34:38.79" personId="{F6E7EC2D-8E6E-4BA1-BCDD-6D7FECF08119}" id="{FCEBA227-FB7E-4701-B196-1260D212DEDA}" parentId="{EF4B79AF-569F-48B8-A4F8-DFCD1BC3DFDA}">
    <text>4.75kW allocation reduced due to live reading of 4.3kW</text>
  </threadedComment>
  <threadedComment ref="X39" dT="2024-01-10T02:04:53.87" personId="{F6E7EC2D-8E6E-4BA1-BCDD-6D7FECF08119}" id="{B9D8E6B9-5411-4E38-8ABC-31C864ACA707}" parentId="{EF4B79AF-569F-48B8-A4F8-DFCD1BC3DFDA}">
    <text>4.75kW allocation reduced due to live reading of 4.3kW</text>
  </threadedComment>
  <threadedComment ref="X39" dT="2024-02-14T11:52:10.70" personId="{F6E7EC2D-8E6E-4BA1-BCDD-6D7FECF08119}" id="{23DFF9F8-8F7E-4453-B644-4F971D02DD52}" parentId="{EF4B79AF-569F-48B8-A4F8-DFCD1BC3DFDA}">
    <text>4.75kW allocation reduced due to live reading of 4.3kW</text>
  </threadedComment>
  <threadedComment ref="X39" dT="2024-03-14T08:48:04.59" personId="{F6E7EC2D-8E6E-4BA1-BCDD-6D7FECF08119}" id="{2716F70B-5BEC-4FEE-9263-C2BE2DF6B896}" parentId="{EF4B79AF-569F-48B8-A4F8-DFCD1BC3DFDA}">
    <text>4.75kW allocation reduced due to live reading of 4.3kW</text>
  </threadedComment>
  <threadedComment ref="X39" dT="2024-08-20T10:59:18.19" personId="{4232887B-6F74-4501-885D-8735C5662726}" id="{B85C3CCB-3C47-4665-9AA4-C3560D334D3D}" parentId="{EF4B79AF-569F-48B8-A4F8-DFCD1BC3DFDA}">
    <text>4.75kW allocation reduced due to live reading of 4.3kW</text>
  </threadedComment>
  <threadedComment ref="Z39" dT="2023-01-12T14:11:24.95" personId="{BC55F889-AFD3-4AD4-B814-0EDFA8411758}" id="{4FC8D574-6208-4DD0-92ED-7AA22946BCA1}">
    <text>Live reading 64A, so 4.75kW allocation reduced by 3.5kW</text>
  </threadedComment>
  <threadedComment ref="Z39" dT="2023-11-02T16:36:22.45" personId="{F6E7EC2D-8E6E-4BA1-BCDD-6D7FECF08119}" id="{83F3A523-D9C5-4701-AB0F-F5B925C4D1EB}" parentId="{4FC8D574-6208-4DD0-92ED-7AA22946BCA1}">
    <text>4.75kW allocation reduced due to live reading of 4.3kW</text>
  </threadedComment>
  <threadedComment ref="Z39" dT="2023-12-12T12:37:08.24" personId="{F6E7EC2D-8E6E-4BA1-BCDD-6D7FECF08119}" id="{497F1B8C-FB6D-4A2D-B1A1-F9DBC011D6CC}" parentId="{4FC8D574-6208-4DD0-92ED-7AA22946BCA1}">
    <text>4.75kW allocation reduced due to live reading of 4.3kW</text>
  </threadedComment>
  <threadedComment ref="Z39" dT="2024-01-10T02:06:02.90" personId="{F6E7EC2D-8E6E-4BA1-BCDD-6D7FECF08119}" id="{92B414CE-C3E2-416D-BBE2-D28EA7BB46E1}" parentId="{4FC8D574-6208-4DD0-92ED-7AA22946BCA1}">
    <text>4.75kW allocation reduced due to live reading of 4.3kW</text>
  </threadedComment>
  <threadedComment ref="Z39" dT="2024-02-14T11:52:49.47" personId="{F6E7EC2D-8E6E-4BA1-BCDD-6D7FECF08119}" id="{F6A42992-11D8-4CD8-B047-B31BCC7C2390}" parentId="{4FC8D574-6208-4DD0-92ED-7AA22946BCA1}">
    <text>4.75kW allocation reduced due to live reading of 4.3kW</text>
  </threadedComment>
  <threadedComment ref="Z39" dT="2024-03-14T08:49:10.52" personId="{F6E7EC2D-8E6E-4BA1-BCDD-6D7FECF08119}" id="{3EF50701-5CC5-4724-A7A8-85312AACCE4C}" parentId="{4FC8D574-6208-4DD0-92ED-7AA22946BCA1}">
    <text>4.75kW allocation reduced due to live reading of 4.3kW</text>
  </threadedComment>
  <threadedComment ref="Z39" dT="2024-08-20T11:01:03.74" personId="{4232887B-6F74-4501-885D-8735C5662726}" id="{68563B24-7596-451D-A2CF-37968FE325FC}" parentId="{4FC8D574-6208-4DD0-92ED-7AA22946BCA1}">
    <text>4.75kW allocation reduced due to live reading of 4.3kW</text>
  </threadedComment>
  <threadedComment ref="AB39" dT="2023-01-12T14:04:12.09" personId="{BC55F889-AFD3-4AD4-B814-0EDFA8411758}" id="{0E04530A-D39A-44E7-8FEC-DF8C28740CA2}">
    <text>Live reading 60A, so 6kW allocation reduced by 3.2kW</text>
  </threadedComment>
  <threadedComment ref="AB39" dT="2023-11-02T13:41:58.19" personId="{F6E7EC2D-8E6E-4BA1-BCDD-6D7FECF08119}" id="{E3F4B2EF-4B95-4A4C-ACE5-F22DC8D3AE54}" parentId="{0E04530A-D39A-44E7-8FEC-DF8C28740CA2}">
    <text>6kW allocation reduced due to live reading of 3.4kW</text>
  </threadedComment>
  <threadedComment ref="AB39" dT="2023-12-12T12:33:18.68" personId="{F6E7EC2D-8E6E-4BA1-BCDD-6D7FECF08119}" id="{B8BDAEBB-19AF-405D-9FC4-B7B1CEA66880}" parentId="{0E04530A-D39A-44E7-8FEC-DF8C28740CA2}">
    <text>6kW allocation reduced due to live reading of 4.2kW</text>
  </threadedComment>
  <threadedComment ref="AB39" dT="2024-01-10T02:04:17.80" personId="{F6E7EC2D-8E6E-4BA1-BCDD-6D7FECF08119}" id="{22FE49DB-FEB7-462A-B325-2D8ED74C099C}" parentId="{0E04530A-D39A-44E7-8FEC-DF8C28740CA2}">
    <text>6kW allocation reduced due to live reading of 4.2kW</text>
  </threadedComment>
  <threadedComment ref="AB39" dT="2024-02-14T11:34:41.00" personId="{F6E7EC2D-8E6E-4BA1-BCDD-6D7FECF08119}" id="{E96150BF-0001-447A-B636-54C987B36CFD}" parentId="{0E04530A-D39A-44E7-8FEC-DF8C28740CA2}">
    <text>6kW allocation reduced due to live reading of 4.2kW</text>
  </threadedComment>
  <threadedComment ref="AB39" dT="2024-03-14T08:47:12.18" personId="{F6E7EC2D-8E6E-4BA1-BCDD-6D7FECF08119}" id="{C4772342-C48E-49F7-807D-598E2E36EA58}" parentId="{0E04530A-D39A-44E7-8FEC-DF8C28740CA2}">
    <text>6kW allocation reduced due to live reading of 4.6kW</text>
  </threadedComment>
  <threadedComment ref="AB39" dT="2024-08-20T10:57:47.17" personId="{4232887B-6F74-4501-885D-8735C5662726}" id="{B978EE59-A6CC-4B5F-9C4D-C3A6DA7A0E3E}" parentId="{0E04530A-D39A-44E7-8FEC-DF8C28740CA2}">
    <text>6kW allocation reduced due to live reading of 4.6kW</text>
  </threadedComment>
  <threadedComment ref="AD39" dT="2023-01-12T14:02:07.29" personId="{BC55F889-AFD3-4AD4-B814-0EDFA8411758}" id="{6D845D93-7317-46D9-ACBD-8F7BDA9E7F44}">
    <text>Live reading 101A, so 6.5kW allocation reduced by 5.5kW</text>
  </threadedComment>
  <threadedComment ref="AD39" dT="2023-11-02T10:18:54.93" personId="{F6E7EC2D-8E6E-4BA1-BCDD-6D7FECF08119}" id="{22AEC28E-9D9A-40B4-85B0-F60378E67C11}" parentId="{6D845D93-7317-46D9-ACBD-8F7BDA9E7F44}">
    <text>6.5kW allocation reduced due to live reading of 5.5kW</text>
  </threadedComment>
  <threadedComment ref="AD39" dT="2023-12-12T11:49:07.27" personId="{F6E7EC2D-8E6E-4BA1-BCDD-6D7FECF08119}" id="{7F8117ED-CDA1-4C7C-A51E-FDD641F32219}" parentId="{6D845D93-7317-46D9-ACBD-8F7BDA9E7F44}">
    <text>6.5kW allocation reduced due to live reading of 5.5kW</text>
  </threadedComment>
  <threadedComment ref="AD39" dT="2024-01-10T01:47:04.17" personId="{F6E7EC2D-8E6E-4BA1-BCDD-6D7FECF08119}" id="{30E765DF-C5EE-4DB9-A94A-9EECA6C73FD1}" parentId="{6D845D93-7317-46D9-ACBD-8F7BDA9E7F44}">
    <text>6.5kW allocation reduced due to live reading of 5.5kW</text>
  </threadedComment>
  <threadedComment ref="AD39" dT="2024-02-14T10:59:28.04" personId="{F6E7EC2D-8E6E-4BA1-BCDD-6D7FECF08119}" id="{831C04A9-C179-4BB8-8DAA-91573F4341EC}" parentId="{6D845D93-7317-46D9-ACBD-8F7BDA9E7F44}">
    <text>6.5kW allocation reduced due to live reading of 5.6kW</text>
  </threadedComment>
  <threadedComment ref="AD39" dT="2024-03-14T08:37:07.58" personId="{F6E7EC2D-8E6E-4BA1-BCDD-6D7FECF08119}" id="{6755174D-8313-4877-8CBD-78734E412836}" parentId="{6D845D93-7317-46D9-ACBD-8F7BDA9E7F44}">
    <text>6.5kW allocation reduced due to live reading of 5.5kW</text>
  </threadedComment>
  <threadedComment ref="AD39" dT="2024-08-20T10:24:19.39" personId="{4232887B-6F74-4501-885D-8735C5662726}" id="{09F0493B-AB7D-495E-AD22-441F7969E990}" parentId="{6D845D93-7317-46D9-ACBD-8F7BDA9E7F44}">
    <text>6.5kW allocation reduced due to live reading of 5.5kW</text>
  </threadedComment>
  <threadedComment ref="AF39" dT="2023-11-02T13:44:19.03" personId="{F6E7EC2D-8E6E-4BA1-BCDD-6D7FECF08119}" id="{6EFEBB33-3B9B-49DA-8F02-351FB5706FA9}">
    <text>4kW allocation reduced due to live reading of 1.2kW</text>
  </threadedComment>
  <threadedComment ref="AF39" dT="2023-12-12T12:32:26.24" personId="{F6E7EC2D-8E6E-4BA1-BCDD-6D7FECF08119}" id="{32D41229-E417-4C96-A821-E0B3B5EA8E69}" parentId="{6EFEBB33-3B9B-49DA-8F02-351FB5706FA9}">
    <text>4kW allocation reduced due to live reading of 1.2kW</text>
  </threadedComment>
  <threadedComment ref="AF39" dT="2024-01-10T02:03:21.82" personId="{F6E7EC2D-8E6E-4BA1-BCDD-6D7FECF08119}" id="{A82EB809-F375-4A91-B17B-BA1EFE83BC90}" parentId="{6EFEBB33-3B9B-49DA-8F02-351FB5706FA9}">
    <text>4kW allocation reduced due to live reading of 1.2kW</text>
  </threadedComment>
  <threadedComment ref="AF39" dT="2024-02-14T11:10:45.40" personId="{F6E7EC2D-8E6E-4BA1-BCDD-6D7FECF08119}" id="{E819A540-5B5F-4C50-A2C2-73DEEFB16432}" parentId="{6EFEBB33-3B9B-49DA-8F02-351FB5706FA9}">
    <text>4kW allocation reduced due to live reading of 1.2kW</text>
  </threadedComment>
  <threadedComment ref="AF39" dT="2024-03-14T08:40:49.75" personId="{F6E7EC2D-8E6E-4BA1-BCDD-6D7FECF08119}" id="{6E1F4C93-518C-4113-8A64-BD272A79AB31}" parentId="{6EFEBB33-3B9B-49DA-8F02-351FB5706FA9}">
    <text>4kW allocation reduced due to live reading of 2.1kW</text>
  </threadedComment>
  <threadedComment ref="AF39" dT="2024-08-20T10:43:42.10" personId="{4232887B-6F74-4501-885D-8735C5662726}" id="{DA8029EB-7D38-4B7A-A52C-D90A90351B31}" parentId="{6EFEBB33-3B9B-49DA-8F02-351FB5706FA9}">
    <text>4kW allocation reduced due to live reading of 1kW</text>
  </threadedComment>
  <threadedComment ref="AF39" dT="2024-09-16T12:50:00.88" personId="{2F866B83-624F-48C3-9D64-E2156FA23622}" id="{4978937B-5BDA-4EE2-BDD3-4FD56DCC025B}" parentId="{6EFEBB33-3B9B-49DA-8F02-351FB5706FA9}">
    <text xml:space="preserve">Allocation change to be 1.6kW per side for new equipment </text>
  </threadedComment>
  <threadedComment ref="AN39" dT="2023-11-03T11:54:12.10" personId="{F6E7EC2D-8E6E-4BA1-BCDD-6D7FECF08119}" id="{22AA85B4-BC5D-4220-9004-D5978E67DDD9}">
    <text>14.2kW allocation reduced due to live reading of 2kW</text>
  </threadedComment>
  <threadedComment ref="AN39" dT="2023-12-12T12:29:28.80" personId="{F6E7EC2D-8E6E-4BA1-BCDD-6D7FECF08119}" id="{EA093ED9-388F-4F46-AA29-E9033A22202D}" parentId="{22AA85B4-BC5D-4220-9004-D5978E67DDD9}">
    <text>14.2kW allocation reduced due to live reading of 2.1kW</text>
  </threadedComment>
  <threadedComment ref="AN39" dT="2024-02-14T11:33:50.25" personId="{F6E7EC2D-8E6E-4BA1-BCDD-6D7FECF08119}" id="{8C91D4ED-C931-4D59-9159-25D809DDDBDF}" parentId="{22AA85B4-BC5D-4220-9004-D5978E67DDD9}">
    <text>14.2kW allocation reduced due to live reading of 2.1kW</text>
  </threadedComment>
  <threadedComment ref="AN39" dT="2024-03-14T08:45:45.52" personId="{F6E7EC2D-8E6E-4BA1-BCDD-6D7FECF08119}" id="{51D92027-59BA-409F-BA41-7360B3A21008}" parentId="{22AA85B4-BC5D-4220-9004-D5978E67DDD9}">
    <text>14.2kW allocation reduced due to live reading of 2.1kW</text>
  </threadedComment>
  <threadedComment ref="AN39" dT="2024-08-20T10:54:45.28" personId="{4232887B-6F74-4501-885D-8735C5662726}" id="{EF80634F-BB0C-4548-AD1A-C6379C8DA82D}" parentId="{22AA85B4-BC5D-4220-9004-D5978E67DDD9}">
    <text>14.2kW allocation reduced due to live reading of 0.6kW</text>
  </threadedComment>
  <threadedComment ref="AP39" dT="2023-09-28T09:51:28.79" personId="{BFC1E846-99FF-44B5-92AE-66A4D353BDC7}" id="{F68256EF-317F-4EA4-9D67-CF4F17ED683C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R39" dT="2023-11-12T18:07:50.38" personId="{F6E7EC2D-8E6E-4BA1-BCDD-6D7FECF08119}" id="{3CDE350D-AADF-40E5-A33C-2CBE733FD82B}">
    <text>Allocated under ORMT_SAP_231109_20_10335416</text>
  </threadedComment>
  <threadedComment ref="J40" dT="2023-01-12T14:17:39.21" personId="{BC55F889-AFD3-4AD4-B814-0EDFA8411758}" id="{6C73629A-F682-4036-8714-8A14DF3B8070}">
    <text>Live reading 74A, so 38kW allocation reduced by 4kW</text>
  </threadedComment>
  <threadedComment ref="J40" dT="2023-07-13T13:51:48.21" personId="{4232887B-6F74-4501-885D-8735C5662726}" id="{EEA38EC8-8251-4F71-864C-4D20A83A00E4}" parentId="{6C73629A-F682-4036-8714-8A14DF3B8070}">
    <text>19kW allocation reduced due to live reading of 0.8kW</text>
  </threadedComment>
  <threadedComment ref="J40" dT="2023-09-08T11:00:23.55" personId="{F6E7EC2D-8E6E-4BA1-BCDD-6D7FECF08119}" id="{55B2886E-D1E0-4EA5-B930-0D844B45AFA4}" parentId="{6C73629A-F682-4036-8714-8A14DF3B8070}">
    <text>19kW allocation reduced due to live reading of 0.2kW</text>
  </threadedComment>
  <threadedComment ref="J40" dT="2023-11-02T13:27:09.49" personId="{F6E7EC2D-8E6E-4BA1-BCDD-6D7FECF08119}" id="{2ED3ACBB-ECFF-4F13-B45E-B14689ABADD0}" parentId="{6C73629A-F682-4036-8714-8A14DF3B8070}">
    <text>19kW allocation reduced due to live reading of 0.1kW</text>
  </threadedComment>
  <threadedComment ref="J40" dT="2023-12-12T12:17:50.86" personId="{F6E7EC2D-8E6E-4BA1-BCDD-6D7FECF08119}" id="{CAD65C4F-3D4E-4FF1-B248-2BBE45418504}" parentId="{6C73629A-F682-4036-8714-8A14DF3B8070}">
    <text>38kW allocation reduced due to live reading of 1.8kW</text>
  </threadedComment>
  <threadedComment ref="J40" dT="2024-01-10T02:01:39.30" personId="{F6E7EC2D-8E6E-4BA1-BCDD-6D7FECF08119}" id="{0E3C092F-53BB-4B06-8459-7C480850C9B7}" parentId="{6C73629A-F682-4036-8714-8A14DF3B8070}">
    <text>38kW allocation reduced due to live reading of 3.9kW</text>
  </threadedComment>
  <threadedComment ref="J40" dT="2024-02-14T11:26:26.60" personId="{F6E7EC2D-8E6E-4BA1-BCDD-6D7FECF08119}" id="{55908AFB-5698-425C-ACF8-4F7D75AD5BC5}" parentId="{6C73629A-F682-4036-8714-8A14DF3B8070}">
    <text>38kW allocation reduced due to live reading of 1.8kW</text>
  </threadedComment>
  <threadedComment ref="J40" dT="2024-03-14T08:45:06.23" personId="{F6E7EC2D-8E6E-4BA1-BCDD-6D7FECF08119}" id="{2544B039-EAF6-4030-9C08-00074C601234}" parentId="{6C73629A-F682-4036-8714-8A14DF3B8070}">
    <text>38kW allocation reduced due to live reading of 1.8kW</text>
  </threadedComment>
  <threadedComment ref="J40" dT="2024-03-26T16:38:49.64" personId="{BC55F889-AFD3-4AD4-B814-0EDFA8411758}" id="{2B80B993-88CE-4313-83C3-E12C0FEE1C5B}" parentId="{6C73629A-F682-4036-8714-8A14DF3B8070}">
    <text>38kW allocation reduced due to live reading of 3.8kW</text>
  </threadedComment>
  <threadedComment ref="J40" dT="2024-08-20T10:52:33.58" personId="{4232887B-6F74-4501-885D-8735C5662726}" id="{42E242A2-7C51-4136-A32D-991A446272CA}" parentId="{6C73629A-F682-4036-8714-8A14DF3B8070}">
    <text>38kW allocation reduced due to live reading of 1.8kW</text>
  </threadedComment>
  <threadedComment ref="L40" dT="2023-04-03T11:55:05.93" personId="{BC55F889-AFD3-4AD4-B814-0EDFA8411758}" id="{3FB2B93C-D463-4D99-B769-8ECB16F0D6DE}">
    <text>Live reading 249A, so allocation of 67kW reduced to 53.43kW</text>
  </threadedComment>
  <threadedComment ref="L40" dT="2023-11-02T10:33:28.95" personId="{F6E7EC2D-8E6E-4BA1-BCDD-6D7FECF08119}" id="{D3087A7F-C2D5-4F19-B869-DE5FAAE58525}" parentId="{3FB2B93C-D463-4D99-B769-8ECB16F0D6DE}">
    <text>67kW allocation reduced due to live reading of 14kW</text>
  </threadedComment>
  <threadedComment ref="L40" dT="2023-12-12T11:34:36.41" personId="{F6E7EC2D-8E6E-4BA1-BCDD-6D7FECF08119}" id="{2D1625DE-FD9F-4BC4-8880-2C0998C883CB}" parentId="{3FB2B93C-D463-4D99-B769-8ECB16F0D6DE}">
    <text>67kW allocation reduced due to live reading of 14kW</text>
  </threadedComment>
  <threadedComment ref="L40" dT="2024-01-10T01:44:52.39" personId="{F6E7EC2D-8E6E-4BA1-BCDD-6D7FECF08119}" id="{A4EC6E73-BEF0-4383-A323-0D8C5A0C308A}" parentId="{3FB2B93C-D463-4D99-B769-8ECB16F0D6DE}">
    <text>67kW allocation reduced due to live reading of 14kW</text>
  </threadedComment>
  <threadedComment ref="L40" dT="2024-02-14T10:57:07.78" personId="{F6E7EC2D-8E6E-4BA1-BCDD-6D7FECF08119}" id="{2BA73377-5AC0-44BF-B6BD-13474357F009}" parentId="{3FB2B93C-D463-4D99-B769-8ECB16F0D6DE}">
    <text>67kW allocation reduced due to live reading of 13.4kW</text>
  </threadedComment>
  <threadedComment ref="L40" dT="2024-03-14T08:35:01.89" personId="{F6E7EC2D-8E6E-4BA1-BCDD-6D7FECF08119}" id="{BB7048DF-B1A9-46FA-B068-82098629D453}" parentId="{3FB2B93C-D463-4D99-B769-8ECB16F0D6DE}">
    <text>67kW allocation reduced due to live reading of 13.5kW</text>
  </threadedComment>
  <threadedComment ref="L40" dT="2024-08-20T10:16:21.48" personId="{4232887B-6F74-4501-885D-8735C5662726}" id="{ED6595C2-8FEA-4622-BE3F-3B94A732DE5C}" parentId="{3FB2B93C-D463-4D99-B769-8ECB16F0D6DE}">
    <text>37.5kW allocation reduced due to live reading of 8.8kW</text>
  </threadedComment>
  <threadedComment ref="N40" personId="{31CF382B-C4A6-482E-AE04-28CACDB6A63A}" id="{9C92A76F-B194-495D-AA2F-CDD07A35E395}">
    <text>Was 5kW, live reading of 2.5kW so reduced</text>
  </threadedComment>
  <threadedComment ref="N40" dT="2023-11-02T10:53:04.20" personId="{F6E7EC2D-8E6E-4BA1-BCDD-6D7FECF08119}" id="{387144CB-7B10-43B8-8A67-824BC76D8505}" parentId="{9C92A76F-B194-495D-AA2F-CDD07A35E395}">
    <text>5kW allocation reduced due to live reading of 2.9kW</text>
  </threadedComment>
  <threadedComment ref="N40" dT="2023-12-12T11:29:11.40" personId="{F6E7EC2D-8E6E-4BA1-BCDD-6D7FECF08119}" id="{E144D360-88FE-4B38-BB3F-C907B676B6F8}" parentId="{9C92A76F-B194-495D-AA2F-CDD07A35E395}">
    <text>5kW allocation reduced due to live reading of 3kW</text>
  </threadedComment>
  <threadedComment ref="N40" dT="2024-01-10T01:56:38.75" personId="{F6E7EC2D-8E6E-4BA1-BCDD-6D7FECF08119}" id="{DC4A177A-3906-4902-90F4-1438EEA53BFD}" parentId="{9C92A76F-B194-495D-AA2F-CDD07A35E395}">
    <text>5kW allocation reduced due to live reading of 3kW</text>
  </threadedComment>
  <threadedComment ref="N40" dT="2024-02-14T11:04:56.02" personId="{F6E7EC2D-8E6E-4BA1-BCDD-6D7FECF08119}" id="{2FC7F71D-6A8D-4C19-A9DB-2E7BD56C2D09}" parentId="{9C92A76F-B194-495D-AA2F-CDD07A35E395}">
    <text>5kW allocation reduced due to live reading of 3kW</text>
  </threadedComment>
  <threadedComment ref="N40" dT="2024-03-14T08:43:07.82" personId="{F6E7EC2D-8E6E-4BA1-BCDD-6D7FECF08119}" id="{B8B9851E-F99E-42AA-804B-9271CBC983D9}" parentId="{9C92A76F-B194-495D-AA2F-CDD07A35E395}">
    <text>5kW allocation reduced due to live reading of 3kW</text>
  </threadedComment>
  <threadedComment ref="P40" personId="{31CF382B-C4A6-482E-AE04-28CACDB6A63A}" id="{B6A8439F-99E2-4DAC-B939-2B83A8EA23D2}">
    <text>Was 8kW, live reading of 6kW so reduced.</text>
  </threadedComment>
  <threadedComment ref="P40" dT="2024-01-10T01:58:11.43" personId="{F6E7EC2D-8E6E-4BA1-BCDD-6D7FECF08119}" id="{466C158E-4B22-4C02-99BD-4B06E95BC69B}" parentId="{B6A8439F-99E2-4DAC-B939-2B83A8EA23D2}">
    <text>8kW allocation reduced due to live reading of 7.3kW</text>
  </threadedComment>
  <threadedComment ref="P40" dT="2024-02-14T11:05:39.86" personId="{F6E7EC2D-8E6E-4BA1-BCDD-6D7FECF08119}" id="{87464098-DDE7-4E8F-A14E-6ADA62866EC5}" parentId="{B6A8439F-99E2-4DAC-B939-2B83A8EA23D2}">
    <text>8kW allocation reduced due to live reading of 7.3kW</text>
  </threadedComment>
  <threadedComment ref="P40" dT="2024-03-14T08:43:44.32" personId="{F6E7EC2D-8E6E-4BA1-BCDD-6D7FECF08119}" id="{2090AEDD-0A78-487B-A3DE-DF2A0EB879EA}" parentId="{B6A8439F-99E2-4DAC-B939-2B83A8EA23D2}">
    <text>8kW allocation reduced due to live reading of 7.2kW</text>
  </threadedComment>
  <threadedComment ref="R40" dT="2023-01-12T13:57:06.11" personId="{BC55F889-AFD3-4AD4-B814-0EDFA8411758}" id="{C6C790BE-5A4D-4C52-B197-B8531D3A335D}">
    <text>Live reading 50A, so 4kW allocation reduced by 2.7kW</text>
  </threadedComment>
  <threadedComment ref="R40" dT="2023-11-02T10:25:59.68" personId="{F6E7EC2D-8E6E-4BA1-BCDD-6D7FECF08119}" id="{107056B4-D687-48CF-A768-B1D7B7D81DAB}" parentId="{C6C790BE-5A4D-4C52-B197-B8531D3A335D}">
    <text>4kW allocation reduced due to live reading of 3kW</text>
  </threadedComment>
  <threadedComment ref="R40" dT="2024-01-10T01:48:10.27" personId="{F6E7EC2D-8E6E-4BA1-BCDD-6D7FECF08119}" id="{89177093-AEAF-4B36-95BA-B9536EFAF5EA}" parentId="{C6C790BE-5A4D-4C52-B197-B8531D3A335D}">
    <text>4kW allocation reduced due to live reading of 3kW</text>
  </threadedComment>
  <threadedComment ref="R40" dT="2024-02-14T11:01:29.13" personId="{F6E7EC2D-8E6E-4BA1-BCDD-6D7FECF08119}" id="{7B50A1DF-8F50-467B-B22E-77133F1FACFD}" parentId="{C6C790BE-5A4D-4C52-B197-B8531D3A335D}">
    <text>4kW allocation reduced due to live reading of 3kW</text>
  </threadedComment>
  <threadedComment ref="T40" dT="2023-01-12T13:57:56.72" personId="{BC55F889-AFD3-4AD4-B814-0EDFA8411758}" id="{357209B6-6C66-41C7-83AC-681648F882C2}">
    <text>Live reading 43.5A, so 4kW allocation reduced by 2.4kW</text>
  </threadedComment>
  <threadedComment ref="T40" dT="2023-11-02T10:26:48.42" personId="{F6E7EC2D-8E6E-4BA1-BCDD-6D7FECF08119}" id="{7FAC6A67-8A05-4A84-A83A-29A8A47D1091}" parentId="{357209B6-6C66-41C7-83AC-681648F882C2}">
    <text>4kW allocation reduced due to live reading of 2.4kW</text>
  </threadedComment>
  <threadedComment ref="T40" dT="2023-12-12T11:51:13.16" personId="{F6E7EC2D-8E6E-4BA1-BCDD-6D7FECF08119}" id="{D6D44C5B-FE01-4F8A-8DBC-7BBAFBB9B045}" parentId="{357209B6-6C66-41C7-83AC-681648F882C2}">
    <text>4kW allocation reduced due to live reading of 2.4kW</text>
  </threadedComment>
  <threadedComment ref="T40" dT="2024-01-10T01:48:53.94" personId="{F6E7EC2D-8E6E-4BA1-BCDD-6D7FECF08119}" id="{2A3793FD-3C1B-45B5-A457-6F1856A2C35D}" parentId="{357209B6-6C66-41C7-83AC-681648F882C2}">
    <text>4kW allocation reduced due to live reading of 2.4kW</text>
  </threadedComment>
  <threadedComment ref="T40" dT="2024-02-14T11:02:35.76" personId="{F6E7EC2D-8E6E-4BA1-BCDD-6D7FECF08119}" id="{79C17D5C-7DF6-449D-A1F3-2798FA9B522B}" parentId="{357209B6-6C66-41C7-83AC-681648F882C2}">
    <text>4kW allocation reduced due to live reading of 3kW</text>
  </threadedComment>
  <threadedComment ref="T40" dT="2024-03-14T08:38:58.03" personId="{F6E7EC2D-8E6E-4BA1-BCDD-6D7FECF08119}" id="{78BE0818-D2D6-4A0A-AE7C-9B621A7837FA}" parentId="{357209B6-6C66-41C7-83AC-681648F882C2}">
    <text>4kW allocation reduced due to live reading of 3kW</text>
  </threadedComment>
  <threadedComment ref="V40" dT="2023-01-12T13:59:21.37" personId="{BC55F889-AFD3-4AD4-B814-0EDFA8411758}" id="{27D6CE06-5932-4526-A623-CF70835C03B7}">
    <text>Live reading 20A, so 4kW allocation reduced by 1.1kW</text>
  </threadedComment>
  <threadedComment ref="V40" dT="2023-11-02T10:28:28.17" personId="{F6E7EC2D-8E6E-4BA1-BCDD-6D7FECF08119}" id="{5022B9BA-EA13-42DC-B393-6E1E4E580548}" parentId="{27D6CE06-5932-4526-A623-CF70835C03B7}">
    <text>4kW allocation reduced due to live reading of 2.7kW</text>
  </threadedComment>
  <threadedComment ref="V40" dT="2023-12-12T11:52:05.14" personId="{F6E7EC2D-8E6E-4BA1-BCDD-6D7FECF08119}" id="{532929EA-6B60-4628-BFE4-4073DD18804D}" parentId="{27D6CE06-5932-4526-A623-CF70835C03B7}">
    <text>4kW allocation reduced due to live reading of 2.7kW</text>
  </threadedComment>
  <threadedComment ref="V40" dT="2024-01-10T01:49:29.83" personId="{F6E7EC2D-8E6E-4BA1-BCDD-6D7FECF08119}" id="{223989DF-16FD-4DF5-A898-3B93071D93BD}" parentId="{27D6CE06-5932-4526-A623-CF70835C03B7}">
    <text>4kW allocation reduced due to live reading of 2.7kW</text>
  </threadedComment>
  <threadedComment ref="V40" dT="2024-02-14T11:03:27.46" personId="{F6E7EC2D-8E6E-4BA1-BCDD-6D7FECF08119}" id="{A6B92D13-A636-453E-8C3A-9925C5786252}" parentId="{27D6CE06-5932-4526-A623-CF70835C03B7}">
    <text>4kW allocation reduced due to live reading of 3.1kW</text>
  </threadedComment>
  <threadedComment ref="V40" dT="2024-03-14T08:39:27.92" personId="{F6E7EC2D-8E6E-4BA1-BCDD-6D7FECF08119}" id="{12C5AF20-9622-4F01-B5AD-F038794DC6B2}" parentId="{27D6CE06-5932-4526-A623-CF70835C03B7}">
    <text>4kW allocation reduced due to live reading of 3.1kW</text>
  </threadedComment>
  <threadedComment ref="X40" dT="2023-01-12T14:11:24.95" personId="{BC55F889-AFD3-4AD4-B814-0EDFA8411758}" id="{15BEA44F-4FB1-4EC2-A073-12324C0E6919}">
    <text>Live reading 64A, so 4.75kW allocation reduced by 3.5kW</text>
  </threadedComment>
  <threadedComment ref="X40" dT="2023-11-02T13:45:26.65" personId="{F6E7EC2D-8E6E-4BA1-BCDD-6D7FECF08119}" id="{6168FBBD-BCB6-4A7D-AC8B-0FC9867CA6A6}" parentId="{15BEA44F-4FB1-4EC2-A073-12324C0E6919}">
    <text>4.75kW allocation reduced due to live reading of 4.3kW</text>
  </threadedComment>
  <threadedComment ref="X40" dT="2024-01-10T02:04:57.90" personId="{F6E7EC2D-8E6E-4BA1-BCDD-6D7FECF08119}" id="{D813A4DD-2F7D-4644-BAC1-0C49F4E55A05}" parentId="{15BEA44F-4FB1-4EC2-A073-12324C0E6919}">
    <text>4.75kW allocation reduced due to live reading of 4.3kW</text>
  </threadedComment>
  <threadedComment ref="X40" dT="2024-02-14T11:52:14.42" personId="{F6E7EC2D-8E6E-4BA1-BCDD-6D7FECF08119}" id="{343DE111-9BD9-4F80-9EDF-0C74DE4CD2B1}" parentId="{15BEA44F-4FB1-4EC2-A073-12324C0E6919}">
    <text>4.75kW allocation reduced due to live reading of 4.3kW</text>
  </threadedComment>
  <threadedComment ref="X40" dT="2024-03-14T08:48:41.45" personId="{F6E7EC2D-8E6E-4BA1-BCDD-6D7FECF08119}" id="{6DE7AA7C-8668-4DEE-B301-D22C268D63F1}" parentId="{15BEA44F-4FB1-4EC2-A073-12324C0E6919}">
    <text>4.75kW allocation reduced due to live reading of 4.3kW</text>
  </threadedComment>
  <threadedComment ref="Z40" dT="2023-01-12T14:11:24.95" personId="{BC55F889-AFD3-4AD4-B814-0EDFA8411758}" id="{2328735B-C0DC-4E5A-A39A-1C51A9CA1903}">
    <text>Live reading 64A, so 4.75kW allocation reduced by 3.5kW</text>
  </threadedComment>
  <threadedComment ref="Z40" dT="2023-11-02T16:36:22.45" personId="{F6E7EC2D-8E6E-4BA1-BCDD-6D7FECF08119}" id="{3AFBFA9C-62C7-4730-BFC6-F66B728BE309}" parentId="{2328735B-C0DC-4E5A-A39A-1C51A9CA1903}">
    <text>4.75kW allocation reduced due to live reading of 4.3kW</text>
  </threadedComment>
  <threadedComment ref="Z40" dT="2023-12-12T12:37:29.99" personId="{F6E7EC2D-8E6E-4BA1-BCDD-6D7FECF08119}" id="{1F6083F7-D3D9-45BE-BB41-B35D8F5484B4}" parentId="{2328735B-C0DC-4E5A-A39A-1C51A9CA1903}">
    <text>4.75kW allocation reduced due to live reading of 4.3kW</text>
  </threadedComment>
  <threadedComment ref="Z40" dT="2024-01-10T02:06:07.43" personId="{F6E7EC2D-8E6E-4BA1-BCDD-6D7FECF08119}" id="{FCC1C08C-35EB-4376-BBCC-BA8BE7500E87}" parentId="{2328735B-C0DC-4E5A-A39A-1C51A9CA1903}">
    <text>4.75kW allocation reduced due to live reading of 4.3kW</text>
  </threadedComment>
  <threadedComment ref="Z40" dT="2024-02-14T11:52:52.92" personId="{F6E7EC2D-8E6E-4BA1-BCDD-6D7FECF08119}" id="{720D01C3-50E7-4379-B259-CB4C75D63411}" parentId="{2328735B-C0DC-4E5A-A39A-1C51A9CA1903}">
    <text>4.75kW allocation reduced due to live reading of 4.3kW</text>
  </threadedComment>
  <threadedComment ref="Z40" dT="2024-03-14T08:49:18.73" personId="{F6E7EC2D-8E6E-4BA1-BCDD-6D7FECF08119}" id="{EC230909-3F2E-42FB-B048-DB799685E39D}" parentId="{2328735B-C0DC-4E5A-A39A-1C51A9CA1903}">
    <text>4.75kW allocation reduced due to live reading of 4.3kW</text>
  </threadedComment>
  <threadedComment ref="AB40" dT="2023-01-12T14:04:12.09" personId="{BC55F889-AFD3-4AD4-B814-0EDFA8411758}" id="{5DE34FEC-9ED0-4660-8D31-416BE6491EF8}">
    <text>Live reading 60A, so 6kW allocation reduced by 3.2kW</text>
  </threadedComment>
  <threadedComment ref="AB40" dT="2023-11-02T13:41:58.19" personId="{F6E7EC2D-8E6E-4BA1-BCDD-6D7FECF08119}" id="{53E27CFA-AAE7-4C8A-964A-A8CC711D5589}" parentId="{5DE34FEC-9ED0-4660-8D31-416BE6491EF8}">
    <text>6kW allocation reduced due to live reading of 3.4kW</text>
  </threadedComment>
  <threadedComment ref="AB40" dT="2023-12-12T12:33:44.41" personId="{F6E7EC2D-8E6E-4BA1-BCDD-6D7FECF08119}" id="{26D0E1DB-D8EC-439F-B804-F6465E5F3A9E}" parentId="{5DE34FEC-9ED0-4660-8D31-416BE6491EF8}">
    <text>6kW allocation reduced due to live reading of 4.2kW</text>
  </threadedComment>
  <threadedComment ref="AB40" dT="2024-01-10T02:04:22.60" personId="{F6E7EC2D-8E6E-4BA1-BCDD-6D7FECF08119}" id="{58E8858B-6D7C-4C2E-A878-7B6390F9C06E}" parentId="{5DE34FEC-9ED0-4660-8D31-416BE6491EF8}">
    <text>6kW allocation reduced due to live reading of 4.2kW</text>
  </threadedComment>
  <threadedComment ref="AB40" dT="2024-02-14T11:34:51.11" personId="{F6E7EC2D-8E6E-4BA1-BCDD-6D7FECF08119}" id="{2C12C448-293E-4550-AC19-E6BBD6F304BB}" parentId="{5DE34FEC-9ED0-4660-8D31-416BE6491EF8}">
    <text>6kW allocation reduced due to live reading of 4.2kW</text>
  </threadedComment>
  <threadedComment ref="AB40" dT="2024-03-14T08:47:16.28" personId="{F6E7EC2D-8E6E-4BA1-BCDD-6D7FECF08119}" id="{BC1A7127-AAFF-494A-9EC2-AD1F29272A53}" parentId="{5DE34FEC-9ED0-4660-8D31-416BE6491EF8}">
    <text>6kW allocation reduced due to live reading of 4.6kW</text>
  </threadedComment>
  <threadedComment ref="AD40" dT="2023-01-12T14:02:07.29" personId="{BC55F889-AFD3-4AD4-B814-0EDFA8411758}" id="{BA3843D2-8DB5-474A-8A7C-CEFEA860A60A}">
    <text>Live reading 101A, so 6.5kW allocation reduced by 5.5kW</text>
  </threadedComment>
  <threadedComment ref="AD40" dT="2023-12-12T11:49:29.59" personId="{F6E7EC2D-8E6E-4BA1-BCDD-6D7FECF08119}" id="{714DA480-DF83-4DBF-836E-C684924552BB}" parentId="{BA3843D2-8DB5-474A-8A7C-CEFEA860A60A}">
    <text>6.5kW allocation reduced due to live reading of 5.5kW</text>
  </threadedComment>
  <threadedComment ref="AD40" dT="2024-01-10T01:47:09.56" personId="{F6E7EC2D-8E6E-4BA1-BCDD-6D7FECF08119}" id="{8EC6B779-1DB5-44C8-BDF5-CF7D271665A7}" parentId="{BA3843D2-8DB5-474A-8A7C-CEFEA860A60A}">
    <text>6.5kW allocation reduced due to live reading of 5.5kW</text>
  </threadedComment>
  <threadedComment ref="AD40" dT="2024-02-14T11:00:17.19" personId="{F6E7EC2D-8E6E-4BA1-BCDD-6D7FECF08119}" id="{DF796872-E4AA-4153-B4D4-7F9FF44DC699}" parentId="{BA3843D2-8DB5-474A-8A7C-CEFEA860A60A}">
    <text>6.5kW allocation reduced due to live reading of 5.6kW</text>
  </threadedComment>
  <threadedComment ref="AD40" dT="2024-03-14T08:37:11.68" personId="{F6E7EC2D-8E6E-4BA1-BCDD-6D7FECF08119}" id="{CE3A6354-757A-4BEA-9009-3EC2146651F0}" parentId="{BA3843D2-8DB5-474A-8A7C-CEFEA860A60A}">
    <text>6.5kW allocation reduced due to live reading of 5.5kW</text>
  </threadedComment>
  <threadedComment ref="AF40" dT="2023-11-02T13:44:19.03" personId="{F6E7EC2D-8E6E-4BA1-BCDD-6D7FECF08119}" id="{07705D21-F6A2-4CE4-B80D-ADB88F322DD1}">
    <text>4kW allocation reduced due to live reading of 1.2kW</text>
  </threadedComment>
  <threadedComment ref="AF40" dT="2023-12-12T12:32:31.04" personId="{F6E7EC2D-8E6E-4BA1-BCDD-6D7FECF08119}" id="{3E4AE2B1-12D8-4E0E-979D-2CF79E08C535}" parentId="{07705D21-F6A2-4CE4-B80D-ADB88F322DD1}">
    <text>4kW allocation reduced due to live reading of 1.2kW</text>
  </threadedComment>
  <threadedComment ref="AF40" dT="2024-01-10T02:03:26.35" personId="{F6E7EC2D-8E6E-4BA1-BCDD-6D7FECF08119}" id="{243C40D5-6834-4AF1-9878-85813B50BA65}" parentId="{07705D21-F6A2-4CE4-B80D-ADB88F322DD1}">
    <text>4kW allocation reduced due to live reading of 1.2kW</text>
  </threadedComment>
  <threadedComment ref="AF40" dT="2024-02-14T11:10:52.68" personId="{F6E7EC2D-8E6E-4BA1-BCDD-6D7FECF08119}" id="{953DB98D-753F-4058-AD99-890EF2E13946}" parentId="{07705D21-F6A2-4CE4-B80D-ADB88F322DD1}">
    <text>4kW allocation reduced due to live reading of 1.2kW</text>
  </threadedComment>
  <threadedComment ref="AF40" dT="2024-03-14T08:41:20.41" personId="{F6E7EC2D-8E6E-4BA1-BCDD-6D7FECF08119}" id="{DF388D54-793A-4AB7-B720-8A64DF372B06}" parentId="{07705D21-F6A2-4CE4-B80D-ADB88F322DD1}">
    <text>4kW allocation reduced due to live reading of 2.1kW</text>
  </threadedComment>
  <threadedComment ref="AF40" dT="2024-08-20T10:45:34.93" personId="{4232887B-6F74-4501-885D-8735C5662726}" id="{0A568FA0-1BAE-447C-B138-CBFD3CEF19E8}" parentId="{07705D21-F6A2-4CE4-B80D-ADB88F322DD1}">
    <text>4kW allocation reduced due to live reading of 1kW</text>
  </threadedComment>
  <threadedComment ref="AF40" dT="2024-09-16T12:50:22.43" personId="{2F866B83-624F-48C3-9D64-E2156FA23622}" id="{69CE99F2-55A7-463F-9E03-A2838A31C12E}" parentId="{07705D21-F6A2-4CE4-B80D-ADB88F322DD1}">
    <text xml:space="preserve">Allocation change to be 1.6kW per side for new equipment </text>
  </threadedComment>
  <threadedComment ref="AN40" dT="2023-11-03T11:54:12.10" personId="{F6E7EC2D-8E6E-4BA1-BCDD-6D7FECF08119}" id="{643BD6BE-2309-4128-87B4-ED79D6DE5129}">
    <text>14.2kW allocation reduced due to live reading of 2kW</text>
  </threadedComment>
  <threadedComment ref="AN40" dT="2023-12-12T12:29:38.24" personId="{F6E7EC2D-8E6E-4BA1-BCDD-6D7FECF08119}" id="{F0B5DB17-BC66-418A-9C55-C86587896778}" parentId="{643BD6BE-2309-4128-87B4-ED79D6DE5129}">
    <text>14.2kW allocation reduced due to live reading of 2.1kW</text>
  </threadedComment>
  <threadedComment ref="AN40" dT="2024-02-14T11:33:54.81" personId="{F6E7EC2D-8E6E-4BA1-BCDD-6D7FECF08119}" id="{F5AB122B-EAF4-44E5-8B5F-39291BB012DF}" parentId="{643BD6BE-2309-4128-87B4-ED79D6DE5129}">
    <text>14.2kW allocation reduced due to live reading of 2.1kW</text>
  </threadedComment>
  <threadedComment ref="AN40" dT="2024-03-14T08:45:48.40" personId="{F6E7EC2D-8E6E-4BA1-BCDD-6D7FECF08119}" id="{80AEBDFC-500F-4981-AA1B-D87B9E76501F}" parentId="{643BD6BE-2309-4128-87B4-ED79D6DE5129}">
    <text>14.2kW allocation reduced due to live reading of 2.1kW</text>
  </threadedComment>
  <threadedComment ref="AN40" dT="2024-08-20T10:55:49.62" personId="{4232887B-6F74-4501-885D-8735C5662726}" id="{AF11C6CA-7589-4B01-B5C9-CCCAE7567188}" parentId="{643BD6BE-2309-4128-87B4-ED79D6DE5129}">
    <text>14.2kW allocation reduced due to live reading of 1.4kW</text>
  </threadedComment>
  <threadedComment ref="AP40" dT="2023-09-28T09:51:39.87" personId="{BFC1E846-99FF-44B5-92AE-66A4D353BDC7}" id="{C13D477D-0663-4641-A7F1-723929696CC7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R40" dT="2023-11-12T18:07:50.38" personId="{F6E7EC2D-8E6E-4BA1-BCDD-6D7FECF08119}" id="{1DD6DA1A-ED11-4C31-BB28-D77457AD9E33}">
    <text>Allocated under ORMT_SAP_231109_20_10335416</text>
  </threadedComment>
  <threadedComment ref="K44" dT="2024-01-29T13:35:48.87" personId="{F6E7EC2D-8E6E-4BA1-BCDD-6D7FECF08119}" id="{C3ADAB3A-7D5F-459B-A5BA-82726305D972}">
    <text>DE4 utility rack is planned  under ORMT_SAP_230907_9_Y850155 </text>
  </threadedComment>
  <threadedComment ref="J46" dT="2024-02-12T12:01:45.80" personId="{A4663B00-DB85-420B-AE65-1E515148FDF2}" id="{1828534A-FB48-4B2D-BCB3-3F97F0AA67C4}">
    <text>Ciena 6500-7slot[400Watts]  new rack has been planned- CPL Removal project ORMT_SAP_240123_21_Y850155</text>
  </threadedComment>
  <threadedComment ref="M47" dT="2024-08-12T10:31:06.02" personId="{23875134-620F-49C7-896C-147D628FB6EA}" id="{6E7BE9F4-725B-423A-87CD-4FB20962D753}">
    <text>ORMT_SAP_240517_1_11255170 planned for Nokia 7750 SR2s</text>
  </threadedComment>
  <threadedComment ref="G48" dT="2021-10-04T11:04:57.79" personId="{BC55F889-AFD3-4AD4-B814-0EDFA8411758}" id="{B5BEB0A1-8A2A-4C80-B741-1459AE2A52F6}">
    <text>BSHn08 iPDUs across Sys 1 and 2 so loads split</text>
  </threadedComment>
  <threadedComment ref="J48" personId="{31CF382B-C4A6-482E-AE04-28CACDB6A63A}" id="{07A796CA-0862-4234-B34B-E9ECA44D9E75}">
    <text>Was 5kw, live reading of 2.5kW so reduced down</text>
  </threadedComment>
  <threadedComment ref="J48" dT="2023-07-12T06:03:17.31" personId="{F6E7EC2D-8E6E-4BA1-BCDD-6D7FECF08119}" id="{A07DF7B5-F3FE-4470-B128-3A835D0C4DE7}" parentId="{07A796CA-0862-4234-B34B-E9ECA44D9E75}">
    <text>2.5kW allocation reduced due to live reading of 1.2KW</text>
  </threadedComment>
  <threadedComment ref="J48" dT="2023-08-01T13:22:25.67" personId="{4232887B-6F74-4501-885D-8735C5662726}" id="{0936FA95-FEBA-45A1-BBAC-7367C127F478}" parentId="{07A796CA-0862-4234-B34B-E9ECA44D9E75}">
    <text>2.5kW allocation reduced due to live reading of 1.3kW</text>
  </threadedComment>
  <threadedComment ref="J48" dT="2023-09-04T15:52:04.17" personId="{4232887B-6F74-4501-885D-8735C5662726}" id="{760286C0-BBBA-4B24-93BF-55F36F69BF63}" parentId="{07A796CA-0862-4234-B34B-E9ECA44D9E75}">
    <text>2.5kW allocation reduced due to live reading of 1.3kW</text>
  </threadedComment>
  <threadedComment ref="J48" dT="2023-10-23T11:28:52.38" personId="{F6E7EC2D-8E6E-4BA1-BCDD-6D7FECF08119}" id="{EEC48EE9-C1B5-4470-ACD9-43D991B557A8}" parentId="{07A796CA-0862-4234-B34B-E9ECA44D9E75}">
    <text>2.5kW allocation reduced due to live reading of 0.8kW</text>
  </threadedComment>
  <threadedComment ref="J48" dT="2023-11-13T10:53:25.96" personId="{4232887B-6F74-4501-885D-8735C5662726}" id="{1F2D6B69-8F5E-4762-A71B-C8109FFC3746}" parentId="{07A796CA-0862-4234-B34B-E9ECA44D9E75}">
    <text>2.5kW allocation reduced due to live reading of 1kW</text>
  </threadedComment>
  <threadedComment ref="J48" dT="2023-12-18T11:59:44.80" personId="{4232887B-6F74-4501-885D-8735C5662726}" id="{82493B4C-A72A-469E-B35F-224420A49B95}" parentId="{07A796CA-0862-4234-B34B-E9ECA44D9E75}">
    <text>2.5kW allocation reduced due to live reading of 1.1kW</text>
  </threadedComment>
  <threadedComment ref="J48" dT="2024-01-09T08:57:33.81" personId="{4232887B-6F74-4501-885D-8735C5662726}" id="{4D40A96E-C4CF-4927-9CB2-2D7737F22B1A}" parentId="{07A796CA-0862-4234-B34B-E9ECA44D9E75}">
    <text>2.5kW allocation reduced due to live reading of 1.1kW</text>
  </threadedComment>
  <threadedComment ref="J48" dT="2024-01-09T09:01:04.15" personId="{4232887B-6F74-4501-885D-8735C5662726}" id="{48E5343B-4BEF-4001-A257-57F60C0D6DEE}" parentId="{07A796CA-0862-4234-B34B-E9ECA44D9E75}">
    <text>2.5kW allocation reduced due to live reading of 1.4kW</text>
  </threadedComment>
  <threadedComment ref="J48" dT="2024-02-15T19:02:03.51" personId="{F6E7EC2D-8E6E-4BA1-BCDD-6D7FECF08119}" id="{9F823A28-1064-481D-9B4D-E6410503A1EC}" parentId="{07A796CA-0862-4234-B34B-E9ECA44D9E75}">
    <text>2.5kW allocation reduced due to live reading of 1kW</text>
  </threadedComment>
  <threadedComment ref="J48" dT="2024-03-14T18:48:07.56" personId="{F6E7EC2D-8E6E-4BA1-BCDD-6D7FECF08119}" id="{E7833EA0-186A-4B61-AF36-7A2D3039532C}" parentId="{07A796CA-0862-4234-B34B-E9ECA44D9E75}">
    <text>2.5kW allocation reduced due to live reading of 1.5kW</text>
  </threadedComment>
  <threadedComment ref="J48" dT="2024-04-16T12:25:13.42" personId="{4232887B-6F74-4501-885D-8735C5662726}" id="{FA00F25C-847C-40F3-892B-1A009CF6210B}" parentId="{07A796CA-0862-4234-B34B-E9ECA44D9E75}">
    <text>2.5kW allocation reduced due to live reading of 2kW</text>
  </threadedComment>
  <threadedComment ref="J48" dT="2024-04-16T12:26:16.22" personId="{4232887B-6F74-4501-885D-8735C5662726}" id="{A8E6B864-3CE2-4932-8F2B-54C4500EFF28}" parentId="{07A796CA-0862-4234-B34B-E9ECA44D9E75}">
    <text>2.5kW allocation reduced due to live reading of 0.8kW</text>
  </threadedComment>
  <threadedComment ref="L48" personId="{31CF382B-C4A6-482E-AE04-28CACDB6A63A}" id="{91C84CA5-BEEC-4C94-A9BD-4232BE012156}">
    <text>Was 8Kw, live reading of 6kW, so reduced down</text>
  </threadedComment>
  <threadedComment ref="L48" dT="2023-07-12T06:06:21.34" personId="{F6E7EC2D-8E6E-4BA1-BCDD-6D7FECF08119}" id="{7C045EE0-C420-4F2B-94BF-4C8E02D09B76}" parentId="{91C84CA5-BEEC-4C94-A9BD-4232BE012156}">
    <text>4kW allocation reduced due to live reading of 3.7KW</text>
  </threadedComment>
  <threadedComment ref="L48" dT="2023-08-01T13:25:30.48" personId="{4232887B-6F74-4501-885D-8735C5662726}" id="{28E6CBAC-46AB-4C11-8553-56866418B217}" parentId="{91C84CA5-BEEC-4C94-A9BD-4232BE012156}">
    <text>4kW allocation reduced due to live reading of 3.7kW</text>
  </threadedComment>
  <threadedComment ref="L48" dT="2023-09-04T15:55:15.54" personId="{4232887B-6F74-4501-885D-8735C5662726}" id="{49D4C93E-0ED9-4FF5-B930-1FC91042E114}" parentId="{91C84CA5-BEEC-4C94-A9BD-4232BE012156}">
    <text>4kW allocation reduced due to live reading of 3.7kW</text>
  </threadedComment>
  <threadedComment ref="L48" dT="2023-10-23T11:31:41.29" personId="{F6E7EC2D-8E6E-4BA1-BCDD-6D7FECF08119}" id="{690D1AD3-30CD-482F-88E5-52A24530C708}" parentId="{91C84CA5-BEEC-4C94-A9BD-4232BE012156}">
    <text>4kW allocation reduced due to live reading of 3.7kW</text>
  </threadedComment>
  <threadedComment ref="L48" dT="2023-11-13T10:56:03.63" personId="{4232887B-6F74-4501-885D-8735C5662726}" id="{F3CB8D1E-73F6-4F62-8F7B-F2AAC600F85B}" parentId="{91C84CA5-BEEC-4C94-A9BD-4232BE012156}">
    <text>4kW allocation reduced due to live reading of 3.7kW</text>
  </threadedComment>
  <threadedComment ref="L48" dT="2023-12-18T12:02:04.30" personId="{4232887B-6F74-4501-885D-8735C5662726}" id="{28A851D9-44E5-4BF0-99AD-CB8CDA592FCD}" parentId="{91C84CA5-BEEC-4C94-A9BD-4232BE012156}">
    <text>4kW allocation reduced due to live reading of 3.7kW</text>
  </threadedComment>
  <threadedComment ref="L48" dT="2024-01-09T09:00:35.91" personId="{4232887B-6F74-4501-885D-8735C5662726}" id="{B0C7270B-0DEF-43D9-BCAB-F7525A0FE135}" parentId="{91C84CA5-BEEC-4C94-A9BD-4232BE012156}">
    <text>4kW allocation reduced due to live reading of 3.7kW</text>
  </threadedComment>
  <threadedComment ref="L48" dT="2024-02-16T06:06:41.75" personId="{F6E7EC2D-8E6E-4BA1-BCDD-6D7FECF08119}" id="{7D24CA0C-994C-4DAE-A420-53D72E46FA57}" parentId="{91C84CA5-BEEC-4C94-A9BD-4232BE012156}">
    <text>4kW allocation reduced due to live reading of 3.7kW</text>
  </threadedComment>
  <threadedComment ref="L48" dT="2024-03-14T18:50:40.63" personId="{F6E7EC2D-8E6E-4BA1-BCDD-6D7FECF08119}" id="{85BE7384-DE5E-4319-B64B-DE8860309444}" parentId="{91C84CA5-BEEC-4C94-A9BD-4232BE012156}">
    <text>4kW allocation reduced due to live reading of 3.8kW</text>
  </threadedComment>
  <threadedComment ref="L48" dT="2024-04-16T12:28:18.07" personId="{4232887B-6F74-4501-885D-8735C5662726}" id="{59451421-9DCB-45CB-9150-9854FECF666E}" parentId="{91C84CA5-BEEC-4C94-A9BD-4232BE012156}">
    <text>4kW allocation reduced due to live reading of 3.8kW</text>
  </threadedComment>
  <threadedComment ref="N48" dT="2022-05-26T12:07:07.37" personId="{BC55F889-AFD3-4AD4-B814-0EDFA8411758}" id="{503A04E3-26B7-4853-ACF8-37E402CF1A6E}">
    <text>Total 4kW allocation reduced due to live reading of 1kW</text>
  </threadedComment>
  <threadedComment ref="N48" dT="2023-07-12T06:17:50.74" personId="{F6E7EC2D-8E6E-4BA1-BCDD-6D7FECF08119}" id="{5D560B31-6335-4B91-A68E-A3D3233AB27E}" parentId="{503A04E3-26B7-4853-ACF8-37E402CF1A6E}">
    <text>2kW allocation reduced due to live reading of 0.4KW</text>
  </threadedComment>
  <threadedComment ref="N48" dT="2023-08-01T13:28:21.12" personId="{4232887B-6F74-4501-885D-8735C5662726}" id="{DD504293-C026-4A15-B7E9-C314E9069BC3}" parentId="{503A04E3-26B7-4853-ACF8-37E402CF1A6E}">
    <text>2kW allocation reduced due to live reading of 0.4kW</text>
  </threadedComment>
  <threadedComment ref="N48" dT="2023-09-04T16:01:57.48" personId="{4232887B-6F74-4501-885D-8735C5662726}" id="{BFDC59D1-C434-4E2C-BCF6-D65CC846B697}" parentId="{503A04E3-26B7-4853-ACF8-37E402CF1A6E}">
    <text>2kW allocation reduced due to live reading of 0.4kW</text>
  </threadedComment>
  <threadedComment ref="N48" dT="2023-10-23T11:36:04.80" personId="{F6E7EC2D-8E6E-4BA1-BCDD-6D7FECF08119}" id="{21601E45-1809-4056-9997-7ABB76CE2E71}" parentId="{503A04E3-26B7-4853-ACF8-37E402CF1A6E}">
    <text>2kW allocation reduced due to live reading of 0.4kW</text>
  </threadedComment>
  <threadedComment ref="N48" dT="2023-11-13T11:17:06.29" personId="{4232887B-6F74-4501-885D-8735C5662726}" id="{DE59681B-1741-40EF-A375-E741D24C69AC}" parentId="{503A04E3-26B7-4853-ACF8-37E402CF1A6E}">
    <text>2kW allocation reduced due to live reading of 0.4kW</text>
  </threadedComment>
  <threadedComment ref="N48" dT="2023-12-18T12:05:35.28" personId="{4232887B-6F74-4501-885D-8735C5662726}" id="{6061673C-4DBC-4216-9B23-69E9EAF64327}" parentId="{503A04E3-26B7-4853-ACF8-37E402CF1A6E}">
    <text>2kW allocation reduced due to live reading of 0.4kW</text>
  </threadedComment>
  <threadedComment ref="N48" dT="2024-01-09T10:20:00.21" personId="{4232887B-6F74-4501-885D-8735C5662726}" id="{69DF2440-0C8F-4FAF-96C0-3364F77753D1}" parentId="{503A04E3-26B7-4853-ACF8-37E402CF1A6E}">
    <text>2kW allocation reduced due to live reading of 0.5kW</text>
  </threadedComment>
  <threadedComment ref="N48" dT="2024-02-16T06:10:01.65" personId="{F6E7EC2D-8E6E-4BA1-BCDD-6D7FECF08119}" id="{02B3920B-7D5B-4112-BE2D-A27587FEA8CD}" parentId="{503A04E3-26B7-4853-ACF8-37E402CF1A6E}">
    <text>2kW allocation reduced due to live reading of 0.4kW</text>
  </threadedComment>
  <threadedComment ref="N48" dT="2024-03-14T18:55:50.06" personId="{F6E7EC2D-8E6E-4BA1-BCDD-6D7FECF08119}" id="{A906E621-3F7B-4B3E-9B11-EEB07000221F}" parentId="{503A04E3-26B7-4853-ACF8-37E402CF1A6E}">
    <text>2kW allocation reduced due to live reading of 0.5kW</text>
  </threadedComment>
  <threadedComment ref="N48" dT="2024-04-16T12:34:19.85" personId="{4232887B-6F74-4501-885D-8735C5662726}" id="{8DD257B9-7D2A-4C23-A35A-3B360F026D8E}" parentId="{503A04E3-26B7-4853-ACF8-37E402CF1A6E}">
    <text>2kW allocation reduced due to live reading of 0.5kW</text>
  </threadedComment>
  <threadedComment ref="P48" dT="2022-05-26T12:08:00.30" personId="{BC55F889-AFD3-4AD4-B814-0EDFA8411758}" id="{01FA2568-BE12-483B-972C-D8232BF074A9}">
    <text>Total 4kW allocation reduced due to live reading of 700W</text>
  </threadedComment>
  <threadedComment ref="P48" dT="2023-07-12T06:19:54.87" personId="{F6E7EC2D-8E6E-4BA1-BCDD-6D7FECF08119}" id="{E9CF5B25-6E75-4741-9BD1-9F28C669F9A7}" parentId="{01FA2568-BE12-483B-972C-D8232BF074A9}">
    <text>2kW allocation reduced due to live reading of 0.5KW</text>
  </threadedComment>
  <threadedComment ref="P48" dT="2023-08-01T13:30:48.15" personId="{4232887B-6F74-4501-885D-8735C5662726}" id="{0BDE9D1E-060B-4DB9-9FC0-08462D2F51F6}" parentId="{01FA2568-BE12-483B-972C-D8232BF074A9}">
    <text>2kW allocation reduced due to live reading of 0.5kW</text>
  </threadedComment>
  <threadedComment ref="P48" dT="2023-09-04T16:02:47.66" personId="{4232887B-6F74-4501-885D-8735C5662726}" id="{24322C12-DE45-4486-93A4-36A3A166E6BA}" parentId="{01FA2568-BE12-483B-972C-D8232BF074A9}">
    <text>2kW allocation reduced due to live reading of 0.5kW</text>
  </threadedComment>
  <threadedComment ref="P48" dT="2023-10-23T11:37:19.46" personId="{F6E7EC2D-8E6E-4BA1-BCDD-6D7FECF08119}" id="{15F4B110-4C5C-4130-869E-1A9E6C5BD7D3}" parentId="{01FA2568-BE12-483B-972C-D8232BF074A9}">
    <text>2kW allocation reduced due to live reading of 0.5kW</text>
  </threadedComment>
  <threadedComment ref="P48" dT="2023-11-13T11:18:19.58" personId="{4232887B-6F74-4501-885D-8735C5662726}" id="{BF73D5EF-B7DC-466C-9C1C-2D349677D0CB}" parentId="{01FA2568-BE12-483B-972C-D8232BF074A9}">
    <text>2kW allocation reduced due to live reading of 0.5kW</text>
  </threadedComment>
  <threadedComment ref="P48" dT="2023-12-18T12:06:37.38" personId="{4232887B-6F74-4501-885D-8735C5662726}" id="{247284AC-CC5D-47D2-AC1D-CC5ADD8659E9}" parentId="{01FA2568-BE12-483B-972C-D8232BF074A9}">
    <text>2kW allocation reduced due to live reading of 0.5kW</text>
  </threadedComment>
  <threadedComment ref="P48" dT="2024-01-09T10:20:49.81" personId="{4232887B-6F74-4501-885D-8735C5662726}" id="{2EAC0FFE-20FC-4AEE-925F-E33B9E2A79EC}" parentId="{01FA2568-BE12-483B-972C-D8232BF074A9}">
    <text>2kW allocation reduced due to live reading of 0.5kW</text>
  </threadedComment>
  <threadedComment ref="P48" dT="2024-02-16T06:11:28.40" personId="{F6E7EC2D-8E6E-4BA1-BCDD-6D7FECF08119}" id="{D1DF079E-DC52-4062-A56F-8FAEE9D53D5D}" parentId="{01FA2568-BE12-483B-972C-D8232BF074A9}">
    <text>2kW allocation reduced due to live reading of 0.6kW</text>
  </threadedComment>
  <threadedComment ref="P48" dT="2024-03-14T18:56:50.03" personId="{F6E7EC2D-8E6E-4BA1-BCDD-6D7FECF08119}" id="{7E1723F3-9D19-467A-ADB8-3C2AD855BBD0}" parentId="{01FA2568-BE12-483B-972C-D8232BF074A9}">
    <text>2kW allocation reduced due to live reading of 0.6kW</text>
  </threadedComment>
  <threadedComment ref="P48" dT="2024-04-16T12:35:44.21" personId="{4232887B-6F74-4501-885D-8735C5662726}" id="{88806521-D58D-436E-BBC1-7EFE0EA3F896}" parentId="{01FA2568-BE12-483B-972C-D8232BF074A9}">
    <text>2kW allocation reduced due to live reading of 0.6kW</text>
  </threadedComment>
  <threadedComment ref="R48" dT="2022-05-26T12:08:00.30" personId="{BC55F889-AFD3-4AD4-B814-0EDFA8411758}" id="{E1724549-2316-44C1-BA6F-40254D6B6A03}">
    <text>Total 4kW allocation reduced due to live reading of 700W</text>
  </threadedComment>
  <threadedComment ref="R48" dT="2023-07-12T06:21:48.59" personId="{F6E7EC2D-8E6E-4BA1-BCDD-6D7FECF08119}" id="{44A1859E-3F63-46CE-B17C-B778062125BD}" parentId="{E1724549-2316-44C1-BA6F-40254D6B6A03}">
    <text>2kW allocation reduced due to live reading of 0.7KW</text>
  </threadedComment>
  <threadedComment ref="R48" dT="2023-08-01T13:32:37.02" personId="{4232887B-6F74-4501-885D-8735C5662726}" id="{E2D2B0F9-E19C-49F3-92BE-0450673953C0}" parentId="{E1724549-2316-44C1-BA6F-40254D6B6A03}">
    <text>2kW allocation reduced due to live reading of 0.7kW</text>
  </threadedComment>
  <threadedComment ref="R48" dT="2023-09-04T16:03:44.01" personId="{4232887B-6F74-4501-885D-8735C5662726}" id="{67A7CAC0-A384-468B-84BB-26ECB88A7129}" parentId="{E1724549-2316-44C1-BA6F-40254D6B6A03}">
    <text>2kW allocation reduced due to live reading of 0.7kW</text>
  </threadedComment>
  <threadedComment ref="R48" dT="2023-10-23T11:39:26.32" personId="{F6E7EC2D-8E6E-4BA1-BCDD-6D7FECF08119}" id="{D25756E3-3FCC-4BB9-A925-FFC9BAF2265B}" parentId="{E1724549-2316-44C1-BA6F-40254D6B6A03}">
    <text>2kW allocation reduced due to live reading of 0.6kW</text>
  </threadedComment>
  <threadedComment ref="R48" dT="2023-11-13T11:19:39.47" personId="{4232887B-6F74-4501-885D-8735C5662726}" id="{CD95C3FF-1784-4EB0-936D-C65CC59D7065}" parentId="{E1724549-2316-44C1-BA6F-40254D6B6A03}">
    <text>2kW allocation reduced due to live reading of 0.7kW</text>
  </threadedComment>
  <threadedComment ref="R48" dT="2023-12-18T12:35:02.56" personId="{4232887B-6F74-4501-885D-8735C5662726}" id="{96D6BF19-8520-4E78-9EF6-871193D43C59}" parentId="{E1724549-2316-44C1-BA6F-40254D6B6A03}">
    <text>2kW allocation reduced due to live reading of 0.7kW</text>
  </threadedComment>
  <threadedComment ref="R48" dT="2024-01-09T14:19:40.05" personId="{4232887B-6F74-4501-885D-8735C5662726}" id="{44C4C6E3-EDA5-4F00-915D-22DD61EC6218}" parentId="{E1724549-2316-44C1-BA6F-40254D6B6A03}">
    <text>2kW allocation reduced due to live reading of 0.7kW</text>
  </threadedComment>
  <threadedComment ref="R48" dT="2024-02-16T06:12:33.69" personId="{F6E7EC2D-8E6E-4BA1-BCDD-6D7FECF08119}" id="{A6A02FC2-B600-4CB0-A2B2-29E524CD9776}" parentId="{E1724549-2316-44C1-BA6F-40254D6B6A03}">
    <text>2kW allocation reduced due to live reading of 0.7kW</text>
  </threadedComment>
  <threadedComment ref="R48" dT="2024-03-14T18:57:59.98" personId="{F6E7EC2D-8E6E-4BA1-BCDD-6D7FECF08119}" id="{EE79F20A-15CF-4338-856F-428EEE4FB1F5}" parentId="{E1724549-2316-44C1-BA6F-40254D6B6A03}">
    <text>2kW allocation reduced due to live reading of 0.7kW</text>
  </threadedComment>
  <threadedComment ref="R48" dT="2024-04-16T12:37:28.97" personId="{4232887B-6F74-4501-885D-8735C5662726}" id="{5EA6115A-ED54-40C5-A6A4-83D79DD0B3E4}" parentId="{E1724549-2316-44C1-BA6F-40254D6B6A03}">
    <text>2kW allocation reduced due to live reading of 0.7kW</text>
  </threadedComment>
  <threadedComment ref="T48" dT="2022-05-26T12:08:00.30" personId="{BC55F889-AFD3-4AD4-B814-0EDFA8411758}" id="{78A0231D-6F82-4379-A9F9-7F53DC32404A}">
    <text>Total 4kW allocation reduced due to live reading of 700W</text>
  </threadedComment>
  <threadedComment ref="T48" dT="2023-07-12T06:24:18.56" personId="{F6E7EC2D-8E6E-4BA1-BCDD-6D7FECF08119}" id="{98A213FC-6541-47A0-9C59-AE9766D83A57}" parentId="{78A0231D-6F82-4379-A9F9-7F53DC32404A}">
    <text>2kW allocation reduced due to live reading of 0.3KW</text>
  </threadedComment>
  <threadedComment ref="T48" dT="2023-08-01T13:34:54.04" personId="{4232887B-6F74-4501-885D-8735C5662726}" id="{1B79744F-5BEC-4500-8226-458C9BB34E81}" parentId="{78A0231D-6F82-4379-A9F9-7F53DC32404A}">
    <text>2kW allocation reduced due to live reading of 0.4kW</text>
  </threadedComment>
  <threadedComment ref="T48" dT="2023-09-04T16:04:33.76" personId="{4232887B-6F74-4501-885D-8735C5662726}" id="{B726CEC9-E3CA-456A-928D-D0EF478D72D3}" parentId="{78A0231D-6F82-4379-A9F9-7F53DC32404A}">
    <text>2kW allocation reduced due to live reading of 0.4kW</text>
  </threadedComment>
  <threadedComment ref="T48" dT="2023-10-23T11:41:03.70" personId="{F6E7EC2D-8E6E-4BA1-BCDD-6D7FECF08119}" id="{06E88285-D2D0-4E10-BB1D-70DA39E61694}" parentId="{78A0231D-6F82-4379-A9F9-7F53DC32404A}">
    <text>2kW allocation reduced due to live reading of 0.5kW</text>
  </threadedComment>
  <threadedComment ref="T48" dT="2023-11-13T12:26:37.88" personId="{4232887B-6F74-4501-885D-8735C5662726}" id="{E7AE5165-2CBE-45D5-9EC4-70F19D54F26C}" parentId="{78A0231D-6F82-4379-A9F9-7F53DC32404A}">
    <text>2kW allocation reduced due to live reading of 0.5kW</text>
  </threadedComment>
  <threadedComment ref="T48" dT="2023-12-18T12:36:07.44" personId="{4232887B-6F74-4501-885D-8735C5662726}" id="{95ED680F-98FE-4741-80F9-746C9DABFA9D}" parentId="{78A0231D-6F82-4379-A9F9-7F53DC32404A}">
    <text>2kW allocation reduced due to live reading of 0.5kW</text>
  </threadedComment>
  <threadedComment ref="T48" dT="2024-01-09T14:20:38.77" personId="{4232887B-6F74-4501-885D-8735C5662726}" id="{52C4FA2B-A404-4D77-9DAD-48BCB0423F8F}" parentId="{78A0231D-6F82-4379-A9F9-7F53DC32404A}">
    <text>2kW allocation reduced due to live reading of 0.5kW</text>
  </threadedComment>
  <threadedComment ref="T48" dT="2024-02-16T06:15:30.80" personId="{F6E7EC2D-8E6E-4BA1-BCDD-6D7FECF08119}" id="{511B350A-EA6B-4562-8B43-885C738CB934}" parentId="{78A0231D-6F82-4379-A9F9-7F53DC32404A}">
    <text>2kW allocation reduced due to live reading of 0.5kW</text>
  </threadedComment>
  <threadedComment ref="T48" dT="2024-03-14T18:58:55.99" personId="{F6E7EC2D-8E6E-4BA1-BCDD-6D7FECF08119}" id="{15909379-5AAE-434D-BD72-C347F5209981}" parentId="{78A0231D-6F82-4379-A9F9-7F53DC32404A}">
    <text>2kW allocation reduced due to live reading of 0.5kW</text>
  </threadedComment>
  <threadedComment ref="T48" dT="2024-04-16T12:39:08.91" personId="{4232887B-6F74-4501-885D-8735C5662726}" id="{60DB8C5E-B53A-4052-A09B-8E3568A01134}" parentId="{78A0231D-6F82-4379-A9F9-7F53DC32404A}">
    <text>2kW allocation reduced due to live reading of 0.6kW</text>
  </threadedComment>
  <threadedComment ref="V48" dT="2023-07-12T06:59:03.11" personId="{F6E7EC2D-8E6E-4BA1-BCDD-6D7FECF08119}" id="{B1923DE8-1AFB-42A0-8BCB-B8672E8C8E8D}">
    <text>1kW allocation reduced due to live reading of 0.3KW</text>
  </threadedComment>
  <threadedComment ref="V48" dT="2023-08-01T15:01:42.32" personId="{4232887B-6F74-4501-885D-8735C5662726}" id="{F21C80E7-0861-41E6-AF2A-8996B31977BF}" parentId="{B1923DE8-1AFB-42A0-8BCB-B8672E8C8E8D}">
    <text>1kW allocation reduced due to live reading of 0.3kW</text>
  </threadedComment>
  <threadedComment ref="V48" dT="2023-09-06T16:02:30.09" personId="{4232887B-6F74-4501-885D-8735C5662726}" id="{30A32FF4-876F-4424-ABA7-03E2915C08BA}" parentId="{B1923DE8-1AFB-42A0-8BCB-B8672E8C8E8D}">
    <text>1kW allocation reduced due to live reading of 0.3kW</text>
  </threadedComment>
  <threadedComment ref="V48" dT="2023-12-19T11:04:16.76" personId="{4232887B-6F74-4501-885D-8735C5662726}" id="{E71FCCD8-3026-4403-84A7-8E0A038079F0}" parentId="{B1923DE8-1AFB-42A0-8BCB-B8672E8C8E8D}">
    <text>1kW allocation reduced due to live reading of 0.3kW</text>
  </threadedComment>
  <threadedComment ref="V48" dT="2024-01-10T12:33:24.91" personId="{4232887B-6F74-4501-885D-8735C5662726}" id="{CB779EFB-F589-4AC3-93F2-5E85389DB75D}" parentId="{B1923DE8-1AFB-42A0-8BCB-B8672E8C8E8D}">
    <text>1kW allocation reduced due to live reading of 0.3kW</text>
  </threadedComment>
  <threadedComment ref="V48" dT="2024-02-15T18:58:44.08" personId="{F6E7EC2D-8E6E-4BA1-BCDD-6D7FECF08119}" id="{DF63B764-F931-4809-B118-EA7F4BB12C8F}" parentId="{B1923DE8-1AFB-42A0-8BCB-B8672E8C8E8D}">
    <text>1kW allocation reduced due to live reading of 0.3kW</text>
  </threadedComment>
  <threadedComment ref="V48" dT="2024-03-14T18:43:05.51" personId="{F6E7EC2D-8E6E-4BA1-BCDD-6D7FECF08119}" id="{FD20561F-2DE3-4F49-99A2-FC290976A21F}" parentId="{B1923DE8-1AFB-42A0-8BCB-B8672E8C8E8D}">
    <text>1kW allocation reduced due to live reading of 0.3kW</text>
  </threadedComment>
  <threadedComment ref="X48" dT="2022-05-26T12:38:50.44" personId="{BC55F889-AFD3-4AD4-B814-0EDFA8411758}" id="{1DE26565-D892-4DA5-A617-7EA6D390CDC8}">
    <text>6kw allocation reduced due to live reading of 4kW</text>
  </threadedComment>
  <threadedComment ref="X48" dT="2023-07-12T06:43:54.82" personId="{F6E7EC2D-8E6E-4BA1-BCDD-6D7FECF08119}" id="{058DD65B-524C-49E3-AF66-CCD8E8E42976}" parentId="{1DE26565-D892-4DA5-A617-7EA6D390CDC8}">
    <text>3kW allocation reduced due to live reading of 1.8KW</text>
  </threadedComment>
  <threadedComment ref="X48" dT="2023-08-01T14:58:31.22" personId="{4232887B-6F74-4501-885D-8735C5662726}" id="{5AB694CB-31C1-4C1F-ADC8-E72093CAD1B5}" parentId="{1DE26565-D892-4DA5-A617-7EA6D390CDC8}">
    <text>3kW allocation reduced due to live reading of 1.8kW</text>
  </threadedComment>
  <threadedComment ref="X48" dT="2023-09-06T15:57:42.20" personId="{4232887B-6F74-4501-885D-8735C5662726}" id="{97D21D1C-3747-4261-A69F-686624AE87D4}" parentId="{1DE26565-D892-4DA5-A617-7EA6D390CDC8}">
    <text>3kW allocation reduced due to live reading of 1.8kW</text>
  </threadedComment>
  <threadedComment ref="X48" dT="2023-12-19T11:00:40.60" personId="{4232887B-6F74-4501-885D-8735C5662726}" id="{6F0E0004-E150-4646-9288-77E0A630A781}" parentId="{1DE26565-D892-4DA5-A617-7EA6D390CDC8}">
    <text>3kW allocation reduced due to live reading of 2kW</text>
  </threadedComment>
  <threadedComment ref="X48" dT="2024-01-10T12:26:58.77" personId="{4232887B-6F74-4501-885D-8735C5662726}" id="{91314713-AE94-45CC-9D05-B1C7AD88A656}" parentId="{1DE26565-D892-4DA5-A617-7EA6D390CDC8}">
    <text>3kW allocation reduced due to live reading of 1.9kW</text>
  </threadedComment>
  <threadedComment ref="X48" dT="2024-02-15T18:56:55.54" personId="{F6E7EC2D-8E6E-4BA1-BCDD-6D7FECF08119}" id="{2FF74330-954C-4108-977D-A8146A255E4C}" parentId="{1DE26565-D892-4DA5-A617-7EA6D390CDC8}">
    <text>3kW allocation reduced due to live reading of 1.9kW</text>
  </threadedComment>
  <threadedComment ref="X48" dT="2024-03-14T18:40:38.83" personId="{F6E7EC2D-8E6E-4BA1-BCDD-6D7FECF08119}" id="{5C955B54-70C1-4531-8FF2-3D67FAC34AC7}" parentId="{1DE26565-D892-4DA5-A617-7EA6D390CDC8}">
    <text>3kW allocation reduced due to live reading of 2kW</text>
  </threadedComment>
  <threadedComment ref="X48" dT="2024-04-17T11:57:55.90" personId="{4232887B-6F74-4501-885D-8735C5662726}" id="{7FDF51FE-0340-44D5-9A2C-13A1AC322636}" parentId="{1DE26565-D892-4DA5-A617-7EA6D390CDC8}">
    <text>3kW allocation reduced due to live reading of 2kW</text>
  </threadedComment>
  <threadedComment ref="Z48" dT="2023-07-12T06:51:46.25" personId="{F6E7EC2D-8E6E-4BA1-BCDD-6D7FECF08119}" id="{3F28F63C-3C46-496C-93F3-F17311DA2CC4}">
    <text>2kW allocation reduced due to live reading of 0.9KW</text>
  </threadedComment>
  <threadedComment ref="Z48" dT="2023-08-01T15:00:19.16" personId="{4232887B-6F74-4501-885D-8735C5662726}" id="{3DAC882B-C3D9-41C6-880D-DBE5C63E03E4}" parentId="{3F28F63C-3C46-496C-93F3-F17311DA2CC4}">
    <text>2kW allocation reduced due to live reading of 0.9kW</text>
  </threadedComment>
  <threadedComment ref="Z48" dT="2023-09-06T16:01:16.81" personId="{4232887B-6F74-4501-885D-8735C5662726}" id="{7A35ECF9-9EB9-48DC-8710-EC3A25E66D6A}" parentId="{3F28F63C-3C46-496C-93F3-F17311DA2CC4}">
    <text>2kW allocation reduced due to live reading of 0.9kW</text>
  </threadedComment>
  <threadedComment ref="Z48" dT="2023-12-19T11:03:16.01" personId="{4232887B-6F74-4501-885D-8735C5662726}" id="{2D8B6F13-B3BF-4A83-BBCD-5E400911C489}" parentId="{3F28F63C-3C46-496C-93F3-F17311DA2CC4}">
    <text>2kW allocation reduced due to live reading of 0.9kW</text>
  </threadedComment>
  <threadedComment ref="Z48" dT="2024-01-10T12:30:08.40" personId="{4232887B-6F74-4501-885D-8735C5662726}" id="{345978BD-7ADB-438B-9F9A-AE5FE7299DE1}" parentId="{3F28F63C-3C46-496C-93F3-F17311DA2CC4}">
    <text>2kW allocation reduced due to live reading of 0.9kW</text>
  </threadedComment>
  <threadedComment ref="Z48" dT="2024-02-15T18:57:54.72" personId="{F6E7EC2D-8E6E-4BA1-BCDD-6D7FECF08119}" id="{04AA339F-C7CA-4DBF-BECA-048D7D2652D6}" parentId="{3F28F63C-3C46-496C-93F3-F17311DA2CC4}">
    <text>2kW allocation reduced due to live reading of 0.9kW</text>
  </threadedComment>
  <threadedComment ref="Z48" dT="2024-03-14T18:42:09.23" personId="{F6E7EC2D-8E6E-4BA1-BCDD-6D7FECF08119}" id="{E8B962EF-952E-414B-8586-57081E622E34}" parentId="{3F28F63C-3C46-496C-93F3-F17311DA2CC4}">
    <text>2kW allocation reduced due to live reading of 0.9kW</text>
  </threadedComment>
  <threadedComment ref="Z48" dT="2024-04-17T12:00:27.53" personId="{4232887B-6F74-4501-885D-8735C5662726}" id="{F5CF9717-9D8F-4343-ADB8-7523F0248862}" parentId="{3F28F63C-3C46-496C-93F3-F17311DA2CC4}">
    <text>2kW allocation reduced due to live reading of 0.9kW</text>
  </threadedComment>
  <threadedComment ref="AD48" dT="2024-04-17T12:02:19.54" personId="{4232887B-6F74-4501-885D-8735C5662726}" id="{C7C28005-3894-432D-83F1-C1D8E671385E}">
    <text>2.5kW allocation reduced due to live reading of 0.3kW</text>
  </threadedComment>
  <threadedComment ref="AF48" dT="2022-06-21T09:52:00.28" personId="{A2EEB511-B106-4ABB-A0A9-198E22579A21}" id="{5F9B61CE-EAAF-463F-B157-4B3A97797112}">
    <text>2x N9K – 674W
1x ISR4331 – 42W
4x QB500 – 2414W</text>
  </threadedComment>
  <threadedComment ref="AH48" dT="2023-07-12T06:39:09.42" personId="{F6E7EC2D-8E6E-4BA1-BCDD-6D7FECF08119}" id="{39C19080-D308-4C50-9A2B-0413514E439F}">
    <text>4kW allocation reduced due to live reading of 2.9KW</text>
  </threadedComment>
  <threadedComment ref="AH48" dT="2023-08-01T14:55:37.00" personId="{4232887B-6F74-4501-885D-8735C5662726}" id="{3C7172D3-2584-4513-9D93-22DA2BC0D5F0}" parentId="{39C19080-D308-4C50-9A2B-0413514E439F}">
    <text>4kW allocation reduced due to live reading of 2.9kW</text>
  </threadedComment>
  <threadedComment ref="AH48" dT="2023-09-06T15:56:08.35" personId="{4232887B-6F74-4501-885D-8735C5662726}" id="{8B8C0D2D-3353-4BC6-9AC2-E0270B53DAD8}" parentId="{39C19080-D308-4C50-9A2B-0413514E439F}">
    <text>4kW allocation reduced due to live reading of 2.9kW</text>
  </threadedComment>
  <threadedComment ref="AH48" dT="2023-12-19T10:58:17.53" personId="{4232887B-6F74-4501-885D-8735C5662726}" id="{9F9FD138-AE97-4A3F-8F7E-77953F412648}" parentId="{39C19080-D308-4C50-9A2B-0413514E439F}">
    <text>4kW allocation reduced due to live reading of 2.9kW</text>
  </threadedComment>
  <threadedComment ref="AH48" dT="2024-01-10T12:24:09.18" personId="{4232887B-6F74-4501-885D-8735C5662726}" id="{924B4F3E-ED91-4105-BF41-0C13E83D6283}" parentId="{39C19080-D308-4C50-9A2B-0413514E439F}">
    <text>4kW allocation reduced due to live reading of 2.9kW</text>
  </threadedComment>
  <threadedComment ref="AH48" dT="2024-02-15T18:54:33.88" personId="{F6E7EC2D-8E6E-4BA1-BCDD-6D7FECF08119}" id="{8F2696FB-FC4E-45B8-BBFB-1751BCB25470}" parentId="{39C19080-D308-4C50-9A2B-0413514E439F}">
    <text>4kW allocation reduced due to live reading of 2.9kW</text>
  </threadedComment>
  <threadedComment ref="AH48" dT="2024-03-14T18:38:58.19" personId="{F6E7EC2D-8E6E-4BA1-BCDD-6D7FECF08119}" id="{7BACBCB6-6CBE-47D1-A09D-57BF05A57F0F}" parentId="{39C19080-D308-4C50-9A2B-0413514E439F}">
    <text>4kW allocation reduced due to live reading of 2.9kW</text>
  </threadedComment>
  <threadedComment ref="AH48" dT="2024-04-17T11:55:47.14" personId="{4232887B-6F74-4501-885D-8735C5662726}" id="{6EF30C7E-C5C2-4987-9064-D942D714292C}" parentId="{39C19080-D308-4C50-9A2B-0413514E439F}">
    <text>4kW allocation reduced due to live reading of 2.9kW</text>
  </threadedComment>
  <threadedComment ref="AL48" dT="2023-07-12T06:09:26.85" personId="{F6E7EC2D-8E6E-4BA1-BCDD-6D7FECF08119}" id="{8D18B05B-A0C7-42EF-90B4-EE98A53ED411}">
    <text>0.5kW allocation reduced due to live reading of 0.1KW</text>
  </threadedComment>
  <threadedComment ref="AL48" dT="2024-04-16T12:33:01.33" personId="{4232887B-6F74-4501-885D-8735C5662726}" id="{27F3B443-67C6-4292-BBEB-C70F988B0D31}" parentId="{8D18B05B-A0C7-42EF-90B4-EE98A53ED411}">
    <text>0.5kW allocation reduced due to live reading of 0.1KW</text>
  </threadedComment>
  <threadedComment ref="J49" personId="{31CF382B-C4A6-482E-AE04-28CACDB6A63A}" id="{8C99A49F-8782-4256-BFAD-4627AB00E89F}">
    <text>Was 5kw, live reading of 2.5kW so reduced down</text>
  </threadedComment>
  <threadedComment ref="J49" dT="2023-07-12T06:04:15.60" personId="{F6E7EC2D-8E6E-4BA1-BCDD-6D7FECF08119}" id="{631847F9-EB20-4236-B86F-447623ED7178}" parentId="{8C99A49F-8782-4256-BFAD-4627AB00E89F}">
    <text>2.5kW allocation reduced due to live reading of 1.6KW</text>
  </threadedComment>
  <threadedComment ref="J49" dT="2023-08-01T13:22:37.00" personId="{4232887B-6F74-4501-885D-8735C5662726}" id="{4D896B32-65AB-4234-8020-B7DE7A99CE70}" parentId="{8C99A49F-8782-4256-BFAD-4627AB00E89F}">
    <text>2.5kW allocation reduced due to live reading of 1.5kW</text>
  </threadedComment>
  <threadedComment ref="J49" dT="2023-09-04T15:54:20.00" personId="{4232887B-6F74-4501-885D-8735C5662726}" id="{0CA5B6F4-5D8D-4DD0-B316-EF38BDE26CCF}" parentId="{8C99A49F-8782-4256-BFAD-4627AB00E89F}">
    <text>2.5kW allocation reduced due to live reading of 1.5kW</text>
  </threadedComment>
  <threadedComment ref="J49" dT="2023-10-23T11:29:34.51" personId="{F6E7EC2D-8E6E-4BA1-BCDD-6D7FECF08119}" id="{828C5A98-C7A5-4938-BDCE-9F50835A444C}" parentId="{8C99A49F-8782-4256-BFAD-4627AB00E89F}">
    <text>2.5kW allocation reduced due to live reading of 2kW</text>
  </threadedComment>
  <threadedComment ref="J49" dT="2023-11-13T10:54:50.37" personId="{4232887B-6F74-4501-885D-8735C5662726}" id="{562D19E9-210C-48CD-9847-B0482C681AE9}" parentId="{8C99A49F-8782-4256-BFAD-4627AB00E89F}">
    <text>2.5kW allocation reduced due to live reading of 1.8kW</text>
  </threadedComment>
  <threadedComment ref="J49" dT="2023-12-18T12:00:13.38" personId="{4232887B-6F74-4501-885D-8735C5662726}" id="{2577BF6F-C084-4F68-B8B8-A5C69AE1F45D}" parentId="{8C99A49F-8782-4256-BFAD-4627AB00E89F}">
    <text>2.5kW allocation reduced due to live reading of 1.7kW</text>
  </threadedComment>
  <threadedComment ref="J49" dT="2024-01-09T08:58:57.27" personId="{4232887B-6F74-4501-885D-8735C5662726}" id="{EEFF5594-E1BC-46FF-B926-B4387E1FFCAD}" parentId="{8C99A49F-8782-4256-BFAD-4627AB00E89F}">
    <text>2.5kW allocation reduced due to live reading of 1.4kW</text>
  </threadedComment>
  <threadedComment ref="J49" dT="2024-02-15T19:02:24.01" personId="{F6E7EC2D-8E6E-4BA1-BCDD-6D7FECF08119}" id="{AD2C2B7B-8C70-4876-ABE1-82276CCE0F4A}" parentId="{8C99A49F-8782-4256-BFAD-4627AB00E89F}">
    <text>2.5kW allocation reduced due to live reading of 1.8kW</text>
  </threadedComment>
  <threadedComment ref="J49" dT="2024-03-14T18:48:27.08" personId="{F6E7EC2D-8E6E-4BA1-BCDD-6D7FECF08119}" id="{4462DC0F-E492-4C93-BBE6-7EAC5680CD50}" parentId="{8C99A49F-8782-4256-BFAD-4627AB00E89F}">
    <text>2.5kW allocation reduced due to live reading of 1.4kW</text>
  </threadedComment>
  <threadedComment ref="L49" personId="{31CF382B-C4A6-482E-AE04-28CACDB6A63A}" id="{C14FFD09-919E-42A6-8545-320A26B79C30}">
    <text>Was 2Kw, live reading of 6kW, so reduced down</text>
  </threadedComment>
  <threadedComment ref="L49" dT="2023-07-12T06:07:06.12" personId="{F6E7EC2D-8E6E-4BA1-BCDD-6D7FECF08119}" id="{68415E19-CA7E-4732-B9C4-3FD563655228}" parentId="{C14FFD09-919E-42A6-8545-320A26B79C30}">
    <text>4kW allocation reduced due to live reading of 3.5KW</text>
  </threadedComment>
  <threadedComment ref="L49" dT="2023-08-01T13:25:42.05" personId="{4232887B-6F74-4501-885D-8735C5662726}" id="{44839CF0-158D-4B05-AD6C-B29B216C7ACA}" parentId="{C14FFD09-919E-42A6-8545-320A26B79C30}">
    <text>4kW allocation reduced due to live reading of 3.5kW</text>
  </threadedComment>
  <threadedComment ref="L49" dT="2023-09-04T15:56:00.55" personId="{4232887B-6F74-4501-885D-8735C5662726}" id="{DBB8CC2A-DED3-41AF-8A61-1B8D03F11C48}" parentId="{C14FFD09-919E-42A6-8545-320A26B79C30}">
    <text>4kW allocation reduced due to live reading of 3.5kW</text>
  </threadedComment>
  <threadedComment ref="L49" dT="2023-10-23T11:32:08.15" personId="{F6E7EC2D-8E6E-4BA1-BCDD-6D7FECF08119}" id="{5AF156E9-751E-4A2B-A718-657B5A20DBDB}" parentId="{C14FFD09-919E-42A6-8545-320A26B79C30}">
    <text>4kW allocation reduced due to live reading of 3.5kW</text>
  </threadedComment>
  <threadedComment ref="L49" dT="2023-11-13T10:58:32.29" personId="{4232887B-6F74-4501-885D-8735C5662726}" id="{4F2EB015-AAC8-4880-B4DD-8F06FFCF0A00}" parentId="{C14FFD09-919E-42A6-8545-320A26B79C30}">
    <text>4kW allocation reduced due to live reading of 3.5kW</text>
  </threadedComment>
  <threadedComment ref="L49" dT="2023-12-18T12:02:26.91" personId="{4232887B-6F74-4501-885D-8735C5662726}" id="{8A31E985-8A02-49D7-A223-E5AF78DBA1E1}" parentId="{C14FFD09-919E-42A6-8545-320A26B79C30}">
    <text>4kW allocation reduced due to live reading of 3.5kW</text>
  </threadedComment>
  <threadedComment ref="L49" dT="2024-01-09T09:05:15.84" personId="{4232887B-6F74-4501-885D-8735C5662726}" id="{FD9962AE-FB86-4EF6-9A15-701100DA4798}" parentId="{C14FFD09-919E-42A6-8545-320A26B79C30}">
    <text>4kW allocation reduced due to live reading of 3.5kW</text>
  </threadedComment>
  <threadedComment ref="L49" dT="2024-02-16T06:07:00.00" personId="{F6E7EC2D-8E6E-4BA1-BCDD-6D7FECF08119}" id="{0DBD25D5-3A61-41E3-8A19-21DCEEC11538}" parentId="{C14FFD09-919E-42A6-8545-320A26B79C30}">
    <text>4kW allocation reduced due to live reading of 3.5kW</text>
  </threadedComment>
  <threadedComment ref="L49" dT="2024-03-14T18:51:31.10" personId="{F6E7EC2D-8E6E-4BA1-BCDD-6D7FECF08119}" id="{A6339F23-0E47-4A5D-8AAA-6B8E3367BBD6}" parentId="{C14FFD09-919E-42A6-8545-320A26B79C30}">
    <text>4kW allocation reduced due to live reading of 3.6kW</text>
  </threadedComment>
  <threadedComment ref="L49" dT="2024-04-16T12:27:48.44" personId="{4232887B-6F74-4501-885D-8735C5662726}" id="{CADB37E6-824C-409D-B9CD-06EE085D815E}" parentId="{C14FFD09-919E-42A6-8545-320A26B79C30}">
    <text>4kW allocation reduced due to live reading of 3.5kW</text>
  </threadedComment>
  <threadedComment ref="N49" dT="2022-05-26T12:07:07.37" personId="{BC55F889-AFD3-4AD4-B814-0EDFA8411758}" id="{A7521DF4-68B0-4C32-B24B-BBA6F5DF8E95}">
    <text>Total 4kW allocation reduced due to live reading of 1kW</text>
  </threadedComment>
  <threadedComment ref="N49" dT="2023-07-12T05:54:16.41" personId="{F6E7EC2D-8E6E-4BA1-BCDD-6D7FECF08119}" id="{707FD392-A24E-4F2D-A3AB-098752A5CCA3}" parentId="{A7521DF4-68B0-4C32-B24B-BBA6F5DF8E95}">
    <text>2kW allocation reduced due to live reading of 0.5KW</text>
  </threadedComment>
  <threadedComment ref="N49" dT="2023-08-01T13:28:39.62" personId="{4232887B-6F74-4501-885D-8735C5662726}" id="{A0AA7812-1698-4757-9B7A-7D5B7BCECB17}" parentId="{A7521DF4-68B0-4C32-B24B-BBA6F5DF8E95}">
    <text>2kW allocation reduced due to live reading of 0.5kW</text>
  </threadedComment>
  <threadedComment ref="N49" dT="2023-09-04T16:02:12.16" personId="{4232887B-6F74-4501-885D-8735C5662726}" id="{0B595B57-0659-41BC-A8BA-0783829B7802}" parentId="{A7521DF4-68B0-4C32-B24B-BBA6F5DF8E95}">
    <text>2kW allocation reduced due to live reading of 0.5kW</text>
  </threadedComment>
  <threadedComment ref="N49" dT="2023-10-23T11:36:21.77" personId="{F6E7EC2D-8E6E-4BA1-BCDD-6D7FECF08119}" id="{62211CE4-5106-4720-B2DF-B52B3B295F06}" parentId="{A7521DF4-68B0-4C32-B24B-BBA6F5DF8E95}">
    <text>2kW allocation reduced due to live reading of 0.6kW</text>
  </threadedComment>
  <threadedComment ref="N49" dT="2023-11-13T11:17:24.22" personId="{4232887B-6F74-4501-885D-8735C5662726}" id="{EDB7E4D8-97F3-4F63-B88A-AD31F821CDE5}" parentId="{A7521DF4-68B0-4C32-B24B-BBA6F5DF8E95}">
    <text>2kW allocation reduced due to live reading of 0.6kW</text>
  </threadedComment>
  <threadedComment ref="N49" dT="2023-12-18T12:05:45.87" personId="{4232887B-6F74-4501-885D-8735C5662726}" id="{0EFA1052-A814-4C28-9331-2D68DE4E6EF9}" parentId="{A7521DF4-68B0-4C32-B24B-BBA6F5DF8E95}">
    <text>2kW allocation reduced due to live reading of 0.6kW</text>
  </threadedComment>
  <threadedComment ref="N49" dT="2024-01-09T10:20:16.77" personId="{4232887B-6F74-4501-885D-8735C5662726}" id="{C13CF9C7-7610-4F94-88C3-F02A12910435}" parentId="{A7521DF4-68B0-4C32-B24B-BBA6F5DF8E95}">
    <text>2kW allocation reduced due to live reading of 0.5kW</text>
  </threadedComment>
  <threadedComment ref="N49" dT="2024-02-16T06:10:24.12" personId="{F6E7EC2D-8E6E-4BA1-BCDD-6D7FECF08119}" id="{BCF7F667-F67B-47BF-B2DD-1CBAA6E437A6}" parentId="{A7521DF4-68B0-4C32-B24B-BBA6F5DF8E95}">
    <text>2kW allocation reduced due to live reading of 0.6kW</text>
  </threadedComment>
  <threadedComment ref="N49" dT="2024-03-14T18:56:08.97" personId="{F6E7EC2D-8E6E-4BA1-BCDD-6D7FECF08119}" id="{5DEE4864-020B-45F7-9DB0-7BE0FA3FA749}" parentId="{A7521DF4-68B0-4C32-B24B-BBA6F5DF8E95}">
    <text>2kW allocation reduced due to live reading of 0.5kW</text>
  </threadedComment>
  <threadedComment ref="N49" dT="2024-04-16T12:34:32.24" personId="{4232887B-6F74-4501-885D-8735C5662726}" id="{69D8F844-71ED-4273-8661-0F16DA157E57}" parentId="{A7521DF4-68B0-4C32-B24B-BBA6F5DF8E95}">
    <text>2kW allocation reduced due to live reading of 0.5kW</text>
  </threadedComment>
  <threadedComment ref="P49" dT="2022-05-26T12:08:00.30" personId="{BC55F889-AFD3-4AD4-B814-0EDFA8411758}" id="{F014E83B-EE0A-496B-A992-EFC0E234A972}">
    <text>Total 4kW allocation reduced due to live reading of 700W</text>
  </threadedComment>
  <threadedComment ref="P49" dT="2023-07-12T06:20:21.42" personId="{F6E7EC2D-8E6E-4BA1-BCDD-6D7FECF08119}" id="{C3075CB1-505F-41AB-BB8D-108EF26FA4FA}" parentId="{F014E83B-EE0A-496B-A992-EFC0E234A972}">
    <text>2kW allocation reduced due to live reading of 0.5KW</text>
  </threadedComment>
  <threadedComment ref="P49" dT="2023-08-01T13:30:54.46" personId="{4232887B-6F74-4501-885D-8735C5662726}" id="{85B67E5A-9E69-46B0-8397-A2161AE10834}" parentId="{F014E83B-EE0A-496B-A992-EFC0E234A972}">
    <text>2kW allocation reduced due to live reading of 0.5kW</text>
  </threadedComment>
  <threadedComment ref="P49" dT="2023-09-04T16:02:52.82" personId="{4232887B-6F74-4501-885D-8735C5662726}" id="{9D876E6A-3D51-45E7-82B2-82E95F896DDA}" parentId="{F014E83B-EE0A-496B-A992-EFC0E234A972}">
    <text>2kW allocation reduced due to live reading of 0.5kW</text>
  </threadedComment>
  <threadedComment ref="P49" dT="2023-10-23T11:37:38.82" personId="{F6E7EC2D-8E6E-4BA1-BCDD-6D7FECF08119}" id="{56F9C49E-F8AC-4211-9988-3AFFE144231F}" parentId="{F014E83B-EE0A-496B-A992-EFC0E234A972}">
    <text>2kW allocation reduced due to live reading of 0.6kW</text>
  </threadedComment>
  <threadedComment ref="P49" dT="2023-11-13T11:18:52.09" personId="{4232887B-6F74-4501-885D-8735C5662726}" id="{B9F64BE5-FFCC-475C-8503-2B4AE1F4D209}" parentId="{F014E83B-EE0A-496B-A992-EFC0E234A972}">
    <text>2kW allocation reduced due to live reading of 0.6kW</text>
  </threadedComment>
  <threadedComment ref="P49" dT="2023-12-18T12:06:47.00" personId="{4232887B-6F74-4501-885D-8735C5662726}" id="{51B8E290-279F-4FEB-8C6C-4C2728859270}" parentId="{F014E83B-EE0A-496B-A992-EFC0E234A972}">
    <text>2kW allocation reduced due to live reading of 0.6kW</text>
  </threadedComment>
  <threadedComment ref="P49" dT="2024-01-09T10:20:57.39" personId="{4232887B-6F74-4501-885D-8735C5662726}" id="{3B1D8362-AAA0-4191-9189-9C6AA43DAC41}" parentId="{F014E83B-EE0A-496B-A992-EFC0E234A972}">
    <text>2kW allocation reduced due to live reading of 0.6kW</text>
  </threadedComment>
  <threadedComment ref="P49" dT="2024-02-16T06:11:48.60" personId="{F6E7EC2D-8E6E-4BA1-BCDD-6D7FECF08119}" id="{185AEA64-C713-433E-ACEB-2A912647F656}" parentId="{F014E83B-EE0A-496B-A992-EFC0E234A972}">
    <text>2kW allocation reduced due to live reading of 0.7kW</text>
  </threadedComment>
  <threadedComment ref="P49" dT="2024-03-14T18:57:03.25" personId="{F6E7EC2D-8E6E-4BA1-BCDD-6D7FECF08119}" id="{C6F85121-B547-4957-B513-1EEE7B37E0F0}" parentId="{F014E83B-EE0A-496B-A992-EFC0E234A972}">
    <text>2kW allocation reduced due to live reading of 0.6kW</text>
  </threadedComment>
  <threadedComment ref="P49" dT="2024-04-16T12:35:54.84" personId="{4232887B-6F74-4501-885D-8735C5662726}" id="{E6B02B84-2BB4-4130-B688-87EF7C49D32B}" parentId="{F014E83B-EE0A-496B-A992-EFC0E234A972}">
    <text>2kW allocation reduced due to live reading of 0.7kW</text>
  </threadedComment>
  <threadedComment ref="R49" dT="2022-05-26T12:08:00.30" personId="{BC55F889-AFD3-4AD4-B814-0EDFA8411758}" id="{4656BABB-5C05-462E-BEE1-50BE54E1E275}">
    <text>Total 4kW allocation reduced due to live reading of 700W</text>
  </threadedComment>
  <threadedComment ref="R49" dT="2023-07-12T06:21:48.59" personId="{F6E7EC2D-8E6E-4BA1-BCDD-6D7FECF08119}" id="{14FD4AC8-954B-488B-8B37-132C25A85882}" parentId="{4656BABB-5C05-462E-BEE1-50BE54E1E275}">
    <text>2kW allocation reduced due to live reading of 0.7KW</text>
  </threadedComment>
  <threadedComment ref="R49" dT="2023-08-01T13:32:51.66" personId="{4232887B-6F74-4501-885D-8735C5662726}" id="{807E512C-D595-4EE7-BBBD-BBE254BA66B3}" parentId="{4656BABB-5C05-462E-BEE1-50BE54E1E275}">
    <text>2kW allocation reduced due to live reading of 0.7kW</text>
  </threadedComment>
  <threadedComment ref="R49" dT="2023-09-04T16:03:48.13" personId="{4232887B-6F74-4501-885D-8735C5662726}" id="{94C16E8E-2D6E-4D6C-B182-77E27DD72384}" parentId="{4656BABB-5C05-462E-BEE1-50BE54E1E275}">
    <text>2kW allocation reduced due to live reading of 0.7kW</text>
  </threadedComment>
  <threadedComment ref="R49" dT="2023-10-23T11:39:55.88" personId="{F6E7EC2D-8E6E-4BA1-BCDD-6D7FECF08119}" id="{5ACE6A43-0057-4D5B-824D-C308BADF9C87}" parentId="{4656BABB-5C05-462E-BEE1-50BE54E1E275}">
    <text>2kW allocation reduced due to live reading of 0.7kW</text>
  </threadedComment>
  <threadedComment ref="R49" dT="2023-11-13T11:20:15.95" personId="{4232887B-6F74-4501-885D-8735C5662726}" id="{7A4F5FD7-16E7-4769-B3D4-F6E017365DA5}" parentId="{4656BABB-5C05-462E-BEE1-50BE54E1E275}">
    <text>2kW allocation reduced due to live reading of 0.7kW</text>
  </threadedComment>
  <threadedComment ref="R49" dT="2023-12-18T12:35:12.82" personId="{4232887B-6F74-4501-885D-8735C5662726}" id="{7791F665-6905-4670-85AE-00086D9C2FDF}" parentId="{4656BABB-5C05-462E-BEE1-50BE54E1E275}">
    <text>2kW allocation reduced due to live reading of 0.7kW</text>
  </threadedComment>
  <threadedComment ref="R49" dT="2024-01-09T14:19:50.69" personId="{4232887B-6F74-4501-885D-8735C5662726}" id="{2BAF428E-154D-4E5F-8936-709854E6A3D2}" parentId="{4656BABB-5C05-462E-BEE1-50BE54E1E275}">
    <text>2kW allocation reduced due to live reading of 0.7kW</text>
  </threadedComment>
  <threadedComment ref="R49" dT="2024-02-16T06:13:15.27" personId="{F6E7EC2D-8E6E-4BA1-BCDD-6D7FECF08119}" id="{132451A0-B72C-4473-9116-68CDFB28A6E5}" parentId="{4656BABB-5C05-462E-BEE1-50BE54E1E275}">
    <text>2kW allocation reduced due to live reading of 0.7kW</text>
  </threadedComment>
  <threadedComment ref="R49" dT="2024-03-14T18:58:16.45" personId="{F6E7EC2D-8E6E-4BA1-BCDD-6D7FECF08119}" id="{5757ED97-3974-4303-BED5-609B5A07AA88}" parentId="{4656BABB-5C05-462E-BEE1-50BE54E1E275}">
    <text>2kW allocation reduced due to live reading of 0.7kW</text>
  </threadedComment>
  <threadedComment ref="R49" dT="2024-04-16T12:37:16.06" personId="{4232887B-6F74-4501-885D-8735C5662726}" id="{77AB275D-23D4-4BB2-80DD-5992D30150AE}" parentId="{4656BABB-5C05-462E-BEE1-50BE54E1E275}">
    <text>2kW allocation reduced due to live reading of 0.7kW</text>
  </threadedComment>
  <threadedComment ref="T49" dT="2022-05-26T12:08:00.30" personId="{BC55F889-AFD3-4AD4-B814-0EDFA8411758}" id="{56673078-DFE3-49D8-A9C2-4A00DD2C0BD0}">
    <text>Total 4kW allocation reduced due to live reading of 700W</text>
  </threadedComment>
  <threadedComment ref="T49" dT="2023-07-12T06:25:10.69" personId="{F6E7EC2D-8E6E-4BA1-BCDD-6D7FECF08119}" id="{DA22A79F-FB6E-4B37-820E-FA89F1F87ED8}" parentId="{56673078-DFE3-49D8-A9C2-4A00DD2C0BD0}">
    <text>2kW allocation reduced due to live reading of 0.4KW</text>
  </threadedComment>
  <threadedComment ref="T49" dT="2023-08-01T13:34:59.29" personId="{4232887B-6F74-4501-885D-8735C5662726}" id="{FAE70CA8-9230-435C-BAF8-2716212EDE8A}" parentId="{56673078-DFE3-49D8-A9C2-4A00DD2C0BD0}">
    <text>2kW allocation reduced due to live reading of 0.4kW</text>
  </threadedComment>
  <threadedComment ref="T49" dT="2023-09-04T16:04:37.67" personId="{4232887B-6F74-4501-885D-8735C5662726}" id="{4FD20C04-4E72-4032-B51A-FDFF61C8D224}" parentId="{56673078-DFE3-49D8-A9C2-4A00DD2C0BD0}">
    <text>2kW allocation reduced due to live reading of 0.4kW</text>
  </threadedComment>
  <threadedComment ref="T49" dT="2023-10-23T11:41:21.38" personId="{F6E7EC2D-8E6E-4BA1-BCDD-6D7FECF08119}" id="{7E71C733-C8E3-42F2-94CC-13E043A3B721}" parentId="{56673078-DFE3-49D8-A9C2-4A00DD2C0BD0}">
    <text>2kW allocation reduced due to live reading of 0.6kW</text>
  </threadedComment>
  <threadedComment ref="T49" dT="2023-11-13T12:26:45.21" personId="{4232887B-6F74-4501-885D-8735C5662726}" id="{00D02925-5D2B-4464-A9FB-866FD108FBDA}" parentId="{56673078-DFE3-49D8-A9C2-4A00DD2C0BD0}">
    <text>2kW allocation reduced due to live reading of 0.6kW</text>
  </threadedComment>
  <threadedComment ref="T49" dT="2023-12-18T12:36:19.70" personId="{4232887B-6F74-4501-885D-8735C5662726}" id="{236B97E5-1EDE-4DB3-802E-23B5995CDE8A}" parentId="{56673078-DFE3-49D8-A9C2-4A00DD2C0BD0}">
    <text>2kW allocation reduced due to live reading of 0.6kW</text>
  </threadedComment>
  <threadedComment ref="T49" dT="2024-01-09T14:20:52.71" personId="{4232887B-6F74-4501-885D-8735C5662726}" id="{5A07B675-14EB-4CED-8ED2-6BF10B904F42}" parentId="{56673078-DFE3-49D8-A9C2-4A00DD2C0BD0}">
    <text>2kW allocation reduced due to live reading of 0.5kW</text>
  </threadedComment>
  <threadedComment ref="T49" dT="2024-02-16T06:15:42.35" personId="{F6E7EC2D-8E6E-4BA1-BCDD-6D7FECF08119}" id="{182B6E7B-28CC-4386-A502-FA7A9C7A9968}" parentId="{56673078-DFE3-49D8-A9C2-4A00DD2C0BD0}">
    <text>2kW allocation reduced due to live reading of 0.6kW</text>
  </threadedComment>
  <threadedComment ref="T49" dT="2024-03-14T18:59:08.77" personId="{F6E7EC2D-8E6E-4BA1-BCDD-6D7FECF08119}" id="{92F158B9-1EB9-4229-BCD1-505A9B9295BA}" parentId="{56673078-DFE3-49D8-A9C2-4A00DD2C0BD0}">
    <text>2kW allocation reduced due to live reading of 0.5kW</text>
  </threadedComment>
  <threadedComment ref="T49" dT="2024-04-16T12:39:24.19" personId="{4232887B-6F74-4501-885D-8735C5662726}" id="{F6D0135E-AC12-4A3A-A1C7-145F4C307E9B}" parentId="{56673078-DFE3-49D8-A9C2-4A00DD2C0BD0}">
    <text>2kW allocation reduced due to live reading of 0.5kW</text>
  </threadedComment>
  <threadedComment ref="V49" dT="2023-07-12T06:59:03.11" personId="{F6E7EC2D-8E6E-4BA1-BCDD-6D7FECF08119}" id="{1A71BE2A-73CC-4792-880D-5C7B13F2C9E4}">
    <text>1kW allocation reduced due to live reading of 0.3KW</text>
  </threadedComment>
  <threadedComment ref="V49" dT="2023-08-01T15:01:47.03" personId="{4232887B-6F74-4501-885D-8735C5662726}" id="{66732B3B-35BA-4B89-B9AE-98A887B9D43D}" parentId="{1A71BE2A-73CC-4792-880D-5C7B13F2C9E4}">
    <text>1kW allocation reduced due to live reading of 0.3kW</text>
  </threadedComment>
  <threadedComment ref="V49" dT="2023-09-06T16:02:37.70" personId="{4232887B-6F74-4501-885D-8735C5662726}" id="{974D6457-B893-4069-A4F6-BCD06B94F173}" parentId="{1A71BE2A-73CC-4792-880D-5C7B13F2C9E4}">
    <text>1kW allocation reduced due to live reading of 0.3kW</text>
  </threadedComment>
  <threadedComment ref="V49" dT="2023-10-23T11:45:45.44" personId="{F6E7EC2D-8E6E-4BA1-BCDD-6D7FECF08119}" id="{B14C571E-F475-4285-B767-FF3570011529}" parentId="{1A71BE2A-73CC-4792-880D-5C7B13F2C9E4}">
    <text>1kW allocation reduced due to live reading of 0.3kW</text>
  </threadedComment>
  <threadedComment ref="V49" dT="2023-12-19T11:04:32.88" personId="{4232887B-6F74-4501-885D-8735C5662726}" id="{A7493EEF-6CC8-4CC0-B87B-08C93A82141B}" parentId="{1A71BE2A-73CC-4792-880D-5C7B13F2C9E4}">
    <text>1kW allocation reduced due to live reading of 0.3kW</text>
  </threadedComment>
  <threadedComment ref="V49" dT="2024-01-10T12:33:30.10" personId="{4232887B-6F74-4501-885D-8735C5662726}" id="{31792010-72F0-44D2-8589-1C5BA04D8EFE}" parentId="{1A71BE2A-73CC-4792-880D-5C7B13F2C9E4}">
    <text>1kW allocation reduced due to live reading of 0.3kW</text>
  </threadedComment>
  <threadedComment ref="V49" dT="2024-02-15T18:58:58.58" personId="{F6E7EC2D-8E6E-4BA1-BCDD-6D7FECF08119}" id="{A192A52A-DAAB-4B03-93AB-37D9AE61842C}" parentId="{1A71BE2A-73CC-4792-880D-5C7B13F2C9E4}">
    <text>1kW allocation reduced due to live reading of 0.3kW</text>
  </threadedComment>
  <threadedComment ref="V49" dT="2024-03-14T18:43:18.68" personId="{F6E7EC2D-8E6E-4BA1-BCDD-6D7FECF08119}" id="{5EFE71E6-B54D-4954-AD05-C5C2119E8F98}" parentId="{1A71BE2A-73CC-4792-880D-5C7B13F2C9E4}">
    <text>1kW allocation reduced due to live reading of 0.3kW</text>
  </threadedComment>
  <threadedComment ref="X49" dT="2022-05-26T12:38:50.44" personId="{BC55F889-AFD3-4AD4-B814-0EDFA8411758}" id="{27FE6CB5-213B-49EC-8BF4-1AC62D799892}">
    <text>6kw allocation reduced due to live reading of 4kW</text>
  </threadedComment>
  <threadedComment ref="X49" dT="2023-07-12T06:44:34.44" personId="{F6E7EC2D-8E6E-4BA1-BCDD-6D7FECF08119}" id="{75B5953C-94E1-4F73-AED6-55EB5FBD2D0D}" parentId="{27FE6CB5-213B-49EC-8BF4-1AC62D799892}">
    <text>3kW allocation reduced due to live reading of 2.1KW</text>
  </threadedComment>
  <threadedComment ref="X49" dT="2023-08-01T14:58:44.44" personId="{4232887B-6F74-4501-885D-8735C5662726}" id="{5351B9B7-C1CA-4DFC-9857-E4314BE20F5D}" parentId="{27FE6CB5-213B-49EC-8BF4-1AC62D799892}">
    <text>3kW allocation reduced due to live reading of 2.1kW</text>
  </threadedComment>
  <threadedComment ref="X49" dT="2023-09-06T16:00:03.10" personId="{4232887B-6F74-4501-885D-8735C5662726}" id="{297E4A24-3B6E-4296-8FC1-83B603BF9F28}" parentId="{27FE6CB5-213B-49EC-8BF4-1AC62D799892}">
    <text>3kW allocation reduced due to live reading of 2.2kW</text>
  </threadedComment>
  <threadedComment ref="X49" dT="2023-10-23T11:44:58.06" personId="{F6E7EC2D-8E6E-4BA1-BCDD-6D7FECF08119}" id="{AD7BD206-DD13-44BB-98F7-2334903032DC}" parentId="{27FE6CB5-213B-49EC-8BF4-1AC62D799892}">
    <text>3kW allocation reduced due to live reading of 2.3kW</text>
  </threadedComment>
  <threadedComment ref="X49" dT="2023-11-13T12:48:10.45" personId="{4232887B-6F74-4501-885D-8735C5662726}" id="{33CBABEE-233D-4EDC-A03A-CE9948EC4512}" parentId="{27FE6CB5-213B-49EC-8BF4-1AC62D799892}">
    <text>3kW allocation reduced due to live reading of 2.3kW</text>
  </threadedComment>
  <threadedComment ref="X49" dT="2023-12-19T11:01:29.57" personId="{4232887B-6F74-4501-885D-8735C5662726}" id="{33128B6F-CE49-4F9E-A7A5-0CF6ADC33489}" parentId="{27FE6CB5-213B-49EC-8BF4-1AC62D799892}">
    <text>3kW allocation reduced due to live reading of 2.3kW</text>
  </threadedComment>
  <threadedComment ref="X49" dT="2024-01-10T12:27:42.66" personId="{4232887B-6F74-4501-885D-8735C5662726}" id="{34DD39E7-232D-45CB-AE47-CAC054ECC5FC}" parentId="{27FE6CB5-213B-49EC-8BF4-1AC62D799892}">
    <text>3kW allocation reduced due to live reading of 2.3kW</text>
  </threadedComment>
  <threadedComment ref="X49" dT="2024-02-15T18:57:14.33" personId="{F6E7EC2D-8E6E-4BA1-BCDD-6D7FECF08119}" id="{4A552B2E-4FAF-4C16-A537-945434259036}" parentId="{27FE6CB5-213B-49EC-8BF4-1AC62D799892}">
    <text>3kW allocation reduced due to live reading of 2.3kW</text>
  </threadedComment>
  <threadedComment ref="X49" dT="2024-03-14T18:41:02.69" personId="{F6E7EC2D-8E6E-4BA1-BCDD-6D7FECF08119}" id="{67238BF3-6702-4472-A858-D974163E5148}" parentId="{27FE6CB5-213B-49EC-8BF4-1AC62D799892}">
    <text>3kW allocation reduced due to live reading of 2.3kW</text>
  </threadedComment>
  <threadedComment ref="X49" dT="2024-04-17T11:58:07.63" personId="{4232887B-6F74-4501-885D-8735C5662726}" id="{F3B7B348-122B-4271-98EA-FBD9BD870B77}" parentId="{27FE6CB5-213B-49EC-8BF4-1AC62D799892}">
    <text>3kW allocation reduced due to live reading of 2.3kW</text>
  </threadedComment>
  <threadedComment ref="Z49" dT="2023-07-12T06:51:46.25" personId="{F6E7EC2D-8E6E-4BA1-BCDD-6D7FECF08119}" id="{22A6C7F4-56BB-4BD5-AE21-C67EEFA4B7BC}">
    <text>2kW allocation reduced due to live reading of 0.9KW</text>
  </threadedComment>
  <threadedComment ref="Z49" dT="2023-08-01T15:00:24.43" personId="{4232887B-6F74-4501-885D-8735C5662726}" id="{86E3ACAE-7D45-4EFE-B582-3C1B40E3316C}" parentId="{22A6C7F4-56BB-4BD5-AE21-C67EEFA4B7BC}">
    <text>2kW allocation reduced due to live reading of 0.9kW</text>
  </threadedComment>
  <threadedComment ref="Z49" dT="2023-09-06T16:01:21.12" personId="{4232887B-6F74-4501-885D-8735C5662726}" id="{FFE02511-9B40-4032-B4C0-CABBF0133BAF}" parentId="{22A6C7F4-56BB-4BD5-AE21-C67EEFA4B7BC}">
    <text>2kW allocation reduced due to live reading of 0.9kW</text>
  </threadedComment>
  <threadedComment ref="Z49" dT="2023-10-23T11:45:19.31" personId="{F6E7EC2D-8E6E-4BA1-BCDD-6D7FECF08119}" id="{8DA7B30E-62D9-43B5-9355-EEC7D39405D8}" parentId="{22A6C7F4-56BB-4BD5-AE21-C67EEFA4B7BC}">
    <text>2kW allocation reduced due to live reading of 0.9kW</text>
  </threadedComment>
  <threadedComment ref="Z49" dT="2023-11-13T12:49:30.50" personId="{4232887B-6F74-4501-885D-8735C5662726}" id="{D5A89D76-2077-41A4-8049-51E3707316B5}" parentId="{22A6C7F4-56BB-4BD5-AE21-C67EEFA4B7BC}">
    <text>2kW allocation reduced due to live reading of 0.9kW</text>
  </threadedComment>
  <threadedComment ref="Z49" dT="2023-12-19T11:03:27.76" personId="{4232887B-6F74-4501-885D-8735C5662726}" id="{F2B0D51A-051A-43DC-A1AD-439833C5F042}" parentId="{22A6C7F4-56BB-4BD5-AE21-C67EEFA4B7BC}">
    <text>2kW allocation reduced due to live reading of 0.9kW</text>
  </threadedComment>
  <threadedComment ref="Z49" dT="2024-01-10T12:30:17.48" personId="{4232887B-6F74-4501-885D-8735C5662726}" id="{3488ADB9-3BF7-40B8-BB3E-9D3D58670360}" parentId="{22A6C7F4-56BB-4BD5-AE21-C67EEFA4B7BC}">
    <text>2kW allocation reduced due to live reading of 0.9kW</text>
  </threadedComment>
  <threadedComment ref="Z49" dT="2024-02-15T18:58:09.67" personId="{F6E7EC2D-8E6E-4BA1-BCDD-6D7FECF08119}" id="{E82AC5EF-31D0-436C-AA8F-79B86DADF0E2}" parentId="{22A6C7F4-56BB-4BD5-AE21-C67EEFA4B7BC}">
    <text>2kW allocation reduced due to live reading of 0.9kW</text>
  </threadedComment>
  <threadedComment ref="Z49" dT="2024-03-14T18:42:20.76" personId="{F6E7EC2D-8E6E-4BA1-BCDD-6D7FECF08119}" id="{122001CF-D48D-4B3B-A484-92E468F8EB79}" parentId="{22A6C7F4-56BB-4BD5-AE21-C67EEFA4B7BC}">
    <text>2kW allocation reduced due to live reading of 0.9kW</text>
  </threadedComment>
  <threadedComment ref="Z49" dT="2024-04-17T12:00:34.48" personId="{4232887B-6F74-4501-885D-8735C5662726}" id="{CC803A44-B286-4A23-A0E1-5639E74F73CB}" parentId="{22A6C7F4-56BB-4BD5-AE21-C67EEFA4B7BC}">
    <text>2kW allocation reduced due to live reading of 0.9kW</text>
  </threadedComment>
  <threadedComment ref="AD49" dT="2023-11-13T12:50:37.94" personId="{4232887B-6F74-4501-885D-8735C5662726}" id="{AED84940-5C9C-483A-A066-396E15A17C09}">
    <text>2.5kW allocation reduced due to live reading of 0.3kW</text>
  </threadedComment>
  <threadedComment ref="AD49" dT="2024-04-17T12:01:41.97" personId="{4232887B-6F74-4501-885D-8735C5662726}" id="{F0FF73A6-37C0-49D2-8B7E-CA984D505C0D}" parentId="{AED84940-5C9C-483A-A066-396E15A17C09}">
    <text>2.5kW allocation reduced due to live reading of 0.3kW</text>
  </threadedComment>
  <threadedComment ref="AF49" dT="2022-06-21T09:52:00.28" personId="{A2EEB511-B106-4ABB-A0A9-198E22579A21}" id="{9D19F34B-BD70-49EB-BBD0-2B5FFDE0C68D}">
    <text>2x N9K – 674W
1x ISR4331 – 42W
4x QB500 – 2414W</text>
  </threadedComment>
  <threadedComment ref="AH49" dT="2023-07-12T06:41:28.36" personId="{F6E7EC2D-8E6E-4BA1-BCDD-6D7FECF08119}" id="{E42D9B39-9B6F-404A-A687-04587FF247F3}">
    <text>4kW allocation reduced due to live reading of 2.8KW</text>
  </threadedComment>
  <threadedComment ref="AH49" dT="2023-08-01T14:55:50.64" personId="{4232887B-6F74-4501-885D-8735C5662726}" id="{AE2B9AEF-32B0-46D0-863A-DDB3C1DFF6EB}" parentId="{E42D9B39-9B6F-404A-A687-04587FF247F3}">
    <text>4kW allocation reduced due to live reading of 2.8kW</text>
  </threadedComment>
  <threadedComment ref="AH49" dT="2023-09-06T15:56:33.57" personId="{4232887B-6F74-4501-885D-8735C5662726}" id="{1C8F61C6-AA80-4C9B-873B-96923AC5D55F}" parentId="{E42D9B39-9B6F-404A-A687-04587FF247F3}">
    <text>4kW allocation reduced due to live reading of 2.8kW</text>
  </threadedComment>
  <threadedComment ref="AH49" dT="2023-10-23T11:43:03.84" personId="{F6E7EC2D-8E6E-4BA1-BCDD-6D7FECF08119}" id="{58F9668E-1253-4F18-A634-05587EF103D7}" parentId="{E42D9B39-9B6F-404A-A687-04587FF247F3}">
    <text>4kW allocation reduced due to live reading of 2.8kW</text>
  </threadedComment>
  <threadedComment ref="AH49" dT="2023-11-13T12:42:28.53" personId="{4232887B-6F74-4501-885D-8735C5662726}" id="{F0D97248-A69F-47D5-B6E4-AE390DAA8192}" parentId="{E42D9B39-9B6F-404A-A687-04587FF247F3}">
    <text>4kW allocation reduced due to live reading of 2.8kW</text>
  </threadedComment>
  <threadedComment ref="AH49" dT="2023-12-19T10:58:30.16" personId="{4232887B-6F74-4501-885D-8735C5662726}" id="{10D01F23-F6B3-4B12-B914-79D4B60739B7}" parentId="{E42D9B39-9B6F-404A-A687-04587FF247F3}">
    <text>4kW allocation reduced due to live reading of 2.8kW</text>
  </threadedComment>
  <threadedComment ref="AH49" dT="2024-01-10T12:24:22.32" personId="{4232887B-6F74-4501-885D-8735C5662726}" id="{B4E6FA11-610C-46FC-95A2-2503636030A4}" parentId="{E42D9B39-9B6F-404A-A687-04587FF247F3}">
    <text>4kW allocation reduced due to live reading of 2.1kW</text>
  </threadedComment>
  <threadedComment ref="AH49" dT="2024-02-15T18:54:55.45" personId="{F6E7EC2D-8E6E-4BA1-BCDD-6D7FECF08119}" id="{9EE4495C-7E53-4D33-9AB0-D1C3D936682E}" parentId="{E42D9B39-9B6F-404A-A687-04587FF247F3}">
    <text>4kW allocation reduced due to live reading of 2.8kW</text>
  </threadedComment>
  <threadedComment ref="AH49" dT="2024-03-14T18:39:17.92" personId="{F6E7EC2D-8E6E-4BA1-BCDD-6D7FECF08119}" id="{EC5321FF-557E-4E19-9510-89079410B0EB}" parentId="{E42D9B39-9B6F-404A-A687-04587FF247F3}">
    <text>4kW allocation reduced due to live reading of 2.8kW</text>
  </threadedComment>
  <threadedComment ref="AH49" dT="2024-04-17T11:56:01.49" personId="{4232887B-6F74-4501-885D-8735C5662726}" id="{31A6B2F7-1EC5-47DD-9EC4-9605E66431F2}" parentId="{E42D9B39-9B6F-404A-A687-04587FF247F3}">
    <text>4kW allocation reduced due to live reading of 2.8kW</text>
  </threadedComment>
  <threadedComment ref="AL49" dT="2023-06-08T09:14:40.59" personId="{7807B229-714C-4AA1-8F83-E7F46ACB7D83}" id="{54175C59-C6DB-43E8-BCFA-2592E06049C9}">
    <text>Live reading of .06 KW so original 1kW</text>
  </threadedComment>
  <threadedComment ref="AL49" dT="2023-10-23T11:33:27.14" personId="{F6E7EC2D-8E6E-4BA1-BCDD-6D7FECF08119}" id="{5A74CAB5-BA28-457A-B971-349F90D852C9}" parentId="{54175C59-C6DB-43E8-BCFA-2592E06049C9}">
    <text>0.5kW allocation reduced due to live reading of 0.1KW</text>
  </threadedComment>
  <threadedComment ref="AL49" dT="2023-11-13T11:09:53.19" personId="{4232887B-6F74-4501-885D-8735C5662726}" id="{F008FC8C-F3B8-4B67-A8C2-D651709101F4}" parentId="{54175C59-C6DB-43E8-BCFA-2592E06049C9}">
    <text>0.5kW allocation reduced due to live reading of 0.1KW</text>
  </threadedComment>
  <threadedComment ref="AL49" dT="2023-12-18T11:57:57.92" personId="{4232887B-6F74-4501-885D-8735C5662726}" id="{5C31D990-7D33-4466-A336-F3E6E0F234C5}" parentId="{54175C59-C6DB-43E8-BCFA-2592E06049C9}">
    <text>0.5kW allocation reduced due to live reading of 0.1KW</text>
  </threadedComment>
  <threadedComment ref="AL49" dT="2024-02-16T06:07:50.19" personId="{F6E7EC2D-8E6E-4BA1-BCDD-6D7FECF08119}" id="{646293B0-65E3-4BFB-ABF5-1C924776EB67}" parentId="{54175C59-C6DB-43E8-BCFA-2592E06049C9}">
    <text>0.5kW allocation reduced due to live reading of 0.1KW</text>
  </threadedComment>
  <threadedComment ref="AN49" dT="2023-08-02T15:32:18.79" personId="{BFC1E846-99FF-44B5-92AE-66A4D353BDC7}" id="{0D67E864-725B-4B02-89B1-7275A51621DA}">
    <text>BSHN04 G08.  Load transfer from ground floor systems to take place later this year 2023. Loads currently fed from ground floor.</text>
  </threadedComment>
  <threadedComment ref="J50" dT="2023-01-12T17:28:05.49" personId="{BC55F889-AFD3-4AD4-B814-0EDFA8411758}" id="{3F298A34-89B4-4768-AECC-2245C2FFFB45}">
    <text>Live reading 40A, so 3kW allocation reduced by 2.2kW</text>
  </threadedComment>
  <threadedComment ref="L50" dT="2023-01-12T17:28:05.49" personId="{BC55F889-AFD3-4AD4-B814-0EDFA8411758}" id="{138D846F-ABBB-459D-9361-8E4B8DFD5130}">
    <text>Live reading 36A, so 3kW allocation reduced by 2kW</text>
  </threadedComment>
  <threadedComment ref="N51" dT="2023-08-01T15:43:36.37" personId="{ABF5BCE6-B512-42E2-8B64-A070C9ED38DE}" id="{ACE297BC-5B05-4D6B-8EB4-4AC6BFCC4D28}">
    <text>8.7kW Load transfer from ground floor systems to take place later this year 2023. Loads currently fed from ground floor.</text>
  </threadedComment>
  <threadedComment ref="N51" dT="2024-06-25T13:59:12.49" personId="{ABF5BCE6-B512-42E2-8B64-A070C9ED38DE}" id="{48C1CDE5-25C7-4677-A623-7D480540442F}" parentId="{ACE297BC-5B05-4D6B-8EB4-4AC6BFCC4D28}">
    <text>Load transfers completed June 2024. 0.0kW of allocation remaining</text>
  </threadedComment>
  <threadedComment ref="P51" dT="2023-08-02T15:31:12.56" personId="{BFC1E846-99FF-44B5-92AE-66A4D353BDC7}" id="{35BCA058-C988-4707-B96B-3C571501E65F}">
    <text>BSHN04 G08.  Load transfer from ground floor systems to take place later this year 2023. Loads currently fed from ground floor.</text>
  </threadedComment>
  <threadedComment ref="R51" dT="2024-01-09T14:42:36.35" personId="{A4663B00-DB85-420B-AE65-1E515148FDF2}" id="{258DBC26-043B-42A1-BEC6-BE5575670661}">
    <text>additional 40 amps power upgrade for virgin media NTE rack BH18- ORMT_SAP_240102_12_Y855684</text>
  </threadedComment>
  <threadedComment ref="S51" dT="2024-05-08T12:10:51.90" personId="{4232887B-6F74-4501-885D-8735C5662726}" id="{6BEE253A-7840-4C23-B4EA-7A303AB27199}">
    <text>additional 40 amps power upgrade for Cisco 6300 rack C02- ORMT_SAP_240425_5_10330814x</text>
  </threadedComment>
  <threadedComment ref="U51" dT="2024-05-08T12:10:28.89" personId="{4232887B-6F74-4501-885D-8735C5662726}" id="{7722FFD4-11AC-4A11-93CE-AE539F441C36}">
    <text>additional 40 amps power upgrade for Cisco 6300 rack C04- ORMT_SAP_240425_5_10330814x</text>
  </threadedComment>
  <threadedComment ref="N52" dT="2023-08-01T15:43:46.44" personId="{ABF5BCE6-B512-42E2-8B64-A070C9ED38DE}" id="{7E1EA305-B226-410E-BEFA-E9952F98C7EE}">
    <text>8.7kW Load transfer from ground floor systems to take place later this year 2023. Loads currently fed from ground floor.</text>
  </threadedComment>
  <threadedComment ref="N52" dT="2024-06-25T13:59:29.79" personId="{ABF5BCE6-B512-42E2-8B64-A070C9ED38DE}" id="{61E1C149-802C-472E-B419-A4F35702F2D8}" parentId="{7E1EA305-B226-410E-BEFA-E9952F98C7EE}">
    <text>Load transfers completed June 2024. 0.0kW of allocation remaining..</text>
  </threadedComment>
  <threadedComment ref="P52" dT="2023-08-03T08:55:50.57" personId="{BFC1E846-99FF-44B5-92AE-66A4D353BDC7}" id="{F2C3FE7F-A675-437D-B2FB-0764F5035F3C}">
    <text>BSHN04 G08.  Load transfer from ground floor systems to take place later this year 2023. Loads currently fed from ground floor.</text>
  </threadedComment>
  <threadedComment ref="R52" dT="2024-01-09T14:42:36.35" personId="{A4663B00-DB85-420B-AE65-1E515148FDF2}" id="{42C483D2-3EE7-448C-94E5-8F4E0EBE2EAA}">
    <text>additional 40 amps power upgrade for virgin media NTE rack BH18- ORMT_SAP_240102_12_Y855684</text>
  </threadedComment>
  <threadedComment ref="S52" dT="2024-05-08T12:10:51.90" personId="{4232887B-6F74-4501-885D-8735C5662726}" id="{295825A4-ABD1-4734-989F-45195881DFCE}">
    <text>additional 40 amps power upgrade for Cisco 6300 rack C02- ORMT_SAP_240425_5_10330814x</text>
  </threadedComment>
  <threadedComment ref="U52" dT="2024-05-08T12:10:28.89" personId="{4232887B-6F74-4501-885D-8735C5662726}" id="{1D98B439-0D21-4026-A2DF-D4A5EC5E3067}">
    <text>additional 40 amps power upgrade for Cisco 6300 rack C04- ORMT_SAP_240425_5_10330814x</text>
  </threadedComment>
  <threadedComment ref="J54" dT="2022-01-28T11:26:37.59" personId="{ABF5BCE6-B512-42E2-8B64-A070C9ED38DE}" id="{1E8AC428-D1A0-450F-94B7-22D82A07336B}">
    <text>Reduced from 5kW to 3kW based on figures for other RA's</text>
  </threadedComment>
  <threadedComment ref="J54" dT="2023-07-11T10:55:38.39" personId="{F6E7EC2D-8E6E-4BA1-BCDD-6D7FECF08119}" id="{F0A64C7B-7AB9-40C0-9294-07EE133C176C}" parentId="{1E8AC428-D1A0-450F-94B7-22D82A07336B}">
    <text>5kW allocation reduced due to live reading of 2.5KW</text>
  </threadedComment>
  <threadedComment ref="J54" dT="2023-08-02T08:59:42.66" personId="{F6E7EC2D-8E6E-4BA1-BCDD-6D7FECF08119}" id="{62672F95-FBC2-4856-B9FA-4CC50DA6DF48}" parentId="{1E8AC428-D1A0-450F-94B7-22D82A07336B}">
    <text>5kW allocation reduced due to live reading of 2.5KW</text>
  </threadedComment>
  <threadedComment ref="J54" dT="2023-09-05T13:04:27.82" personId="{F6E7EC2D-8E6E-4BA1-BCDD-6D7FECF08119}" id="{D824E635-C3DF-40AA-A3D9-6532007447AF}" parentId="{1E8AC428-D1A0-450F-94B7-22D82A07336B}">
    <text>5kW allocation reduced due to live reading of 2.5KW</text>
  </threadedComment>
  <threadedComment ref="J54" dT="2023-10-20T12:13:35.57" personId="{F6E7EC2D-8E6E-4BA1-BCDD-6D7FECF08119}" id="{8D52A5B1-B24E-4DCC-96C5-E5E66D608044}" parentId="{1E8AC428-D1A0-450F-94B7-22D82A07336B}">
    <text>5kW allocation reduced due to live reading of 2.5KW</text>
  </threadedComment>
  <threadedComment ref="J54" dT="2023-11-22T12:57:16.68" personId="{4232887B-6F74-4501-885D-8735C5662726}" id="{ED9D5294-D3BF-4F90-B304-DCA2426616C2}" parentId="{1E8AC428-D1A0-450F-94B7-22D82A07336B}">
    <text>5kW allocation reduced due to live reading of 2.5KW</text>
  </threadedComment>
  <threadedComment ref="J54" dT="2023-12-13T11:39:42.87" personId="{F6E7EC2D-8E6E-4BA1-BCDD-6D7FECF08119}" id="{DC6F2E6A-9635-4AA2-BC52-FC3AA3DF144F}" parentId="{1E8AC428-D1A0-450F-94B7-22D82A07336B}">
    <text>5kW allocation reduced due to live reading of 2.5KW</text>
  </threadedComment>
  <threadedComment ref="J54" dT="2024-01-10T02:11:54.70" personId="{F6E7EC2D-8E6E-4BA1-BCDD-6D7FECF08119}" id="{3145D89B-E45A-4D24-9A63-705A655BB5B5}" parentId="{1E8AC428-D1A0-450F-94B7-22D82A07336B}">
    <text>5kW allocation reduced due to live reading of 2.5KW</text>
  </threadedComment>
  <threadedComment ref="J54" dT="2024-02-14T11:55:56.58" personId="{F6E7EC2D-8E6E-4BA1-BCDD-6D7FECF08119}" id="{6D4F8211-2B5A-44C1-B8A3-B57AC0692817}" parentId="{1E8AC428-D1A0-450F-94B7-22D82A07336B}">
    <text>5kW allocation reduced due to live reading of 2.5KW</text>
  </threadedComment>
  <threadedComment ref="J54" dT="2024-03-14T08:19:21.36" personId="{F6E7EC2D-8E6E-4BA1-BCDD-6D7FECF08119}" id="{71B5BA83-4A08-42DE-88C6-B1916B6C93BD}" parentId="{1E8AC428-D1A0-450F-94B7-22D82A07336B}">
    <text>5kW allocation reduced due to live reading of 2.5KW</text>
  </threadedComment>
  <threadedComment ref="J54" dT="2024-04-17T14:53:50.11" personId="{4232887B-6F74-4501-885D-8735C5662726}" id="{141FB9D7-01ED-47B8-A910-5695B29A0BF3}" parentId="{1E8AC428-D1A0-450F-94B7-22D82A07336B}">
    <text>5kW allocation reduced due to live reading of 2.5KW</text>
  </threadedComment>
  <threadedComment ref="L54" personId="{31CF382B-C4A6-482E-AE04-28CACDB6A63A}" id="{E927540A-3D80-4EDA-A8C0-75239CFC5A50}">
    <text>Was 8kw, live readings show running at 6.7kW currently</text>
  </threadedComment>
  <threadedComment ref="L54" dT="2023-07-11T11:05:32.33" personId="{F6E7EC2D-8E6E-4BA1-BCDD-6D7FECF08119}" id="{CF740162-7F61-4DC2-B7C8-826E0E534BD7}" parentId="{E927540A-3D80-4EDA-A8C0-75239CFC5A50}">
    <text>8kW allocation reduced due to live reading of 7KW</text>
  </threadedComment>
  <threadedComment ref="L54" dT="2023-08-02T11:37:36.50" personId="{F6E7EC2D-8E6E-4BA1-BCDD-6D7FECF08119}" id="{30F835A1-63E3-4DC4-902D-A40BEBC2F102}" parentId="{E927540A-3D80-4EDA-A8C0-75239CFC5A50}">
    <text>8kW allocation reduced due to live reading of 7.1KW</text>
  </threadedComment>
  <threadedComment ref="L54" dT="2023-09-05T14:31:39.90" personId="{F6E7EC2D-8E6E-4BA1-BCDD-6D7FECF08119}" id="{E911297F-7CD2-4D61-B23C-285D8AC4992C}" parentId="{E927540A-3D80-4EDA-A8C0-75239CFC5A50}">
    <text>8kW allocation reduced due to live reading of 7.1KW</text>
  </threadedComment>
  <threadedComment ref="L54" dT="2023-10-20T12:27:22.66" personId="{F6E7EC2D-8E6E-4BA1-BCDD-6D7FECF08119}" id="{3948739E-5CB8-46D3-BD07-9D6B44B2DA91}" parentId="{E927540A-3D80-4EDA-A8C0-75239CFC5A50}">
    <text>8kW allocation reduced due to live reading of 7KW</text>
  </threadedComment>
  <threadedComment ref="L54" dT="2023-11-22T12:58:35.67" personId="{4232887B-6F74-4501-885D-8735C5662726}" id="{AA6EB997-0B05-40E2-8DEB-0916105DFE35}" parentId="{E927540A-3D80-4EDA-A8C0-75239CFC5A50}">
    <text>8kW allocation reduced due to live reading of 7KW</text>
  </threadedComment>
  <threadedComment ref="L54" dT="2023-12-13T11:48:50.77" personId="{F6E7EC2D-8E6E-4BA1-BCDD-6D7FECF08119}" id="{0AFB4908-903A-4745-A3CC-3E6D4C7391A1}" parentId="{E927540A-3D80-4EDA-A8C0-75239CFC5A50}">
    <text>8kW allocation reduced due to live reading of 7KW</text>
  </threadedComment>
  <threadedComment ref="L54" dT="2024-01-10T08:55:41.76" personId="{F6E7EC2D-8E6E-4BA1-BCDD-6D7FECF08119}" id="{A12965DD-4F1B-4014-84F1-4283831FDB68}" parentId="{E927540A-3D80-4EDA-A8C0-75239CFC5A50}">
    <text>8kW allocation reduced due to live reading of 7.1KW</text>
  </threadedComment>
  <threadedComment ref="L54" dT="2024-02-14T12:19:58.01" personId="{F6E7EC2D-8E6E-4BA1-BCDD-6D7FECF08119}" id="{E10E789F-737B-4274-88E3-3EBA72F90B8C}" parentId="{E927540A-3D80-4EDA-A8C0-75239CFC5A50}">
    <text>8kW allocation reduced due to live reading of 7KW</text>
  </threadedComment>
  <threadedComment ref="L54" dT="2024-03-14T08:23:23.60" personId="{F6E7EC2D-8E6E-4BA1-BCDD-6D7FECF08119}" id="{E651F01D-FA46-4E6B-8BD1-F2870DF89E06}" parentId="{E927540A-3D80-4EDA-A8C0-75239CFC5A50}">
    <text>8kW allocation reduced due to live reading of 7.1KW</text>
  </threadedComment>
  <threadedComment ref="L54" dT="2024-04-17T15:03:22.92" personId="{4232887B-6F74-4501-885D-8735C5662726}" id="{E5461E9B-920F-433E-84E8-D6BFC0523FBF}" parentId="{E927540A-3D80-4EDA-A8C0-75239CFC5A50}">
    <text>8kW allocation reduced due to live reading of 7KW</text>
  </threadedComment>
  <threadedComment ref="N54" dT="2022-05-26T11:22:59.41" personId="{BC55F889-AFD3-4AD4-B814-0EDFA8411758}" id="{1C71D630-9DAA-4537-A058-6D9D7CFB96C4}">
    <text>4kW allocation reduced due to live reading of 2kW</text>
  </threadedComment>
  <threadedComment ref="N54" dT="2023-07-11T11:00:52.81" personId="{F6E7EC2D-8E6E-4BA1-BCDD-6D7FECF08119}" id="{2145B5CD-D982-471F-B8E4-72449ECDFD94}" parentId="{1C71D630-9DAA-4537-A058-6D9D7CFB96C4}">
    <text>4kW allocation reduced due to live reading of 1.8KW</text>
  </threadedComment>
  <threadedComment ref="N54" dT="2023-08-02T09:18:05.24" personId="{F6E7EC2D-8E6E-4BA1-BCDD-6D7FECF08119}" id="{6DD7EC36-B5BB-4CDD-931B-54368BE59B06}" parentId="{1C71D630-9DAA-4537-A058-6D9D7CFB96C4}">
    <text>4kW allocation reduced due to live reading of 1.8KW</text>
  </threadedComment>
  <threadedComment ref="N54" dT="2023-09-05T13:07:57.23" personId="{F6E7EC2D-8E6E-4BA1-BCDD-6D7FECF08119}" id="{98619449-9E47-465C-93D5-B0E3CFA80578}" parentId="{1C71D630-9DAA-4537-A058-6D9D7CFB96C4}">
    <text>4kW allocation reduced due to live reading of 1.8KW</text>
  </threadedComment>
  <threadedComment ref="N54" dT="2023-10-20T12:19:47.14" personId="{F6E7EC2D-8E6E-4BA1-BCDD-6D7FECF08119}" id="{B687DBBB-A0D9-4736-B877-DD8B9E204550}" parentId="{1C71D630-9DAA-4537-A058-6D9D7CFB96C4}">
    <text>4kW allocation reduced due to live reading of 2.2KW</text>
  </threadedComment>
  <threadedComment ref="N54" dT="2023-11-22T12:58:48.44" personId="{4232887B-6F74-4501-885D-8735C5662726}" id="{AFD744C4-88E0-41A9-8560-D3A1083E1BDD}" parentId="{1C71D630-9DAA-4537-A058-6D9D7CFB96C4}">
    <text>4kW allocation reduced due to live reading of 2.2KW</text>
  </threadedComment>
  <threadedComment ref="N54" dT="2023-12-13T11:44:02.03" personId="{F6E7EC2D-8E6E-4BA1-BCDD-6D7FECF08119}" id="{F928A8B7-926B-457E-B378-7FA987D1E214}" parentId="{1C71D630-9DAA-4537-A058-6D9D7CFB96C4}">
    <text>4kW allocation reduced due to live reading of 2.2KW</text>
  </threadedComment>
  <threadedComment ref="N54" dT="2024-01-10T08:51:24.56" personId="{F6E7EC2D-8E6E-4BA1-BCDD-6D7FECF08119}" id="{2F7FECBB-7550-4F25-B77E-60776E17EF36}" parentId="{1C71D630-9DAA-4537-A058-6D9D7CFB96C4}">
    <text>4kW allocation reduced due to live reading of 2.2KW</text>
  </threadedComment>
  <threadedComment ref="N54" dT="2024-02-14T12:13:40.12" personId="{F6E7EC2D-8E6E-4BA1-BCDD-6D7FECF08119}" id="{86840658-8708-4E6C-8129-AF9A6E57C3D7}" parentId="{1C71D630-9DAA-4537-A058-6D9D7CFB96C4}">
    <text>4kW allocation reduced due to live reading of 2.2KW</text>
  </threadedComment>
  <threadedComment ref="N54" dT="2024-03-14T08:20:48.19" personId="{F6E7EC2D-8E6E-4BA1-BCDD-6D7FECF08119}" id="{B10B9CBD-6267-4E70-A4F3-24FF70B72057}" parentId="{1C71D630-9DAA-4537-A058-6D9D7CFB96C4}">
    <text>4kW allocation reduced due to live reading of 2.3KW</text>
  </threadedComment>
  <threadedComment ref="N54" dT="2024-04-17T14:56:58.66" personId="{4232887B-6F74-4501-885D-8735C5662726}" id="{64F7F749-CF28-45E3-9F62-61493F4B11FB}" parentId="{1C71D630-9DAA-4537-A058-6D9D7CFB96C4}">
    <text>4kW allocation reduced due to live reading of 2.2KW</text>
  </threadedComment>
  <threadedComment ref="P54" dT="2022-05-26T11:24:17.84" personId="{BC55F889-AFD3-4AD4-B814-0EDFA8411758}" id="{E3E3B31B-DCC7-4172-AACA-B44E2F5F9E25}">
    <text>4kW allocation reduced due to live reading of 2.5kW</text>
  </threadedComment>
  <threadedComment ref="P54" dT="2023-07-11T10:59:37.35" personId="{F6E7EC2D-8E6E-4BA1-BCDD-6D7FECF08119}" id="{B027705A-137C-4A9C-930F-27A2E0B80341}" parentId="{E3E3B31B-DCC7-4172-AACA-B44E2F5F9E25}">
    <text>4kW allocation reduced due to live reading of 2.9KW</text>
  </threadedComment>
  <threadedComment ref="P54" dT="2023-08-02T09:15:02.56" personId="{F6E7EC2D-8E6E-4BA1-BCDD-6D7FECF08119}" id="{A45C5EF3-A44D-404C-B856-FAFE2637EAF0}" parentId="{E3E3B31B-DCC7-4172-AACA-B44E2F5F9E25}">
    <text>4kW allocation reduced due to live reading of 2.9KW</text>
  </threadedComment>
  <threadedComment ref="P54" dT="2023-09-05T13:06:23.89" personId="{F6E7EC2D-8E6E-4BA1-BCDD-6D7FECF08119}" id="{4CB7A889-9B9B-45BD-9535-C948F6E1FBE8}" parentId="{E3E3B31B-DCC7-4172-AACA-B44E2F5F9E25}">
    <text>4kW allocation reduced due to live reading of 3KW</text>
  </threadedComment>
  <threadedComment ref="P54" dT="2023-10-20T12:16:00.07" personId="{F6E7EC2D-8E6E-4BA1-BCDD-6D7FECF08119}" id="{B892408E-6E0F-4699-90C7-40E7957D2052}" parentId="{E3E3B31B-DCC7-4172-AACA-B44E2F5F9E25}">
    <text>4kW allocation reduced due to live reading of 2.8KW</text>
  </threadedComment>
  <threadedComment ref="P54" dT="2023-11-22T13:14:30.57" personId="{4232887B-6F74-4501-885D-8735C5662726}" id="{81B454DC-8048-4763-A7DC-177F3D746398}" parentId="{E3E3B31B-DCC7-4172-AACA-B44E2F5F9E25}">
    <text>4kW allocation reduced due to live reading of 2.9KW</text>
  </threadedComment>
  <threadedComment ref="P54" dT="2023-12-13T11:43:00.25" personId="{F6E7EC2D-8E6E-4BA1-BCDD-6D7FECF08119}" id="{5FCC7FBD-4D6C-487E-9A35-98ECF166A6DC}" parentId="{E3E3B31B-DCC7-4172-AACA-B44E2F5F9E25}">
    <text>4kW allocation reduced due to live reading of 2.8KW</text>
  </threadedComment>
  <threadedComment ref="P54" dT="2024-01-10T08:50:32.92" personId="{F6E7EC2D-8E6E-4BA1-BCDD-6D7FECF08119}" id="{B83B28F1-6ECA-49D4-A0C1-1CC688AEC760}" parentId="{E3E3B31B-DCC7-4172-AACA-B44E2F5F9E25}">
    <text>4kW allocation reduced due to live reading of 3.4KW</text>
  </threadedComment>
  <threadedComment ref="P54" dT="2024-02-14T12:12:32.59" personId="{F6E7EC2D-8E6E-4BA1-BCDD-6D7FECF08119}" id="{9A0B1F7D-02CB-41FE-AD92-B7C3950D023A}" parentId="{E3E3B31B-DCC7-4172-AACA-B44E2F5F9E25}">
    <text>4kW allocation reduced due to live reading of 3.2KW</text>
  </threadedComment>
  <threadedComment ref="P54" dT="2024-03-14T08:20:06.82" personId="{F6E7EC2D-8E6E-4BA1-BCDD-6D7FECF08119}" id="{E62A8147-B74B-4E39-92EE-0FAAA76555BB}" parentId="{E3E3B31B-DCC7-4172-AACA-B44E2F5F9E25}">
    <text>4kW allocation reduced due to live reading of 3KW</text>
  </threadedComment>
  <threadedComment ref="P54" dT="2024-04-17T14:55:35.02" personId="{4232887B-6F74-4501-885D-8735C5662726}" id="{F999334A-2AD7-4A38-8020-0094D844F0CC}" parentId="{E3E3B31B-DCC7-4172-AACA-B44E2F5F9E25}">
    <text>4kW allocation reduced due to live reading of 2.7KW</text>
  </threadedComment>
  <threadedComment ref="R54" dT="2022-05-26T11:25:38.36" personId="{BC55F889-AFD3-4AD4-B814-0EDFA8411758}" id="{5F47F3AA-57D9-4081-B9BC-669A2283BCF2}">
    <text>16kW allocations reduced due to live reading of 4kW</text>
  </threadedComment>
  <threadedComment ref="R54" dT="2023-03-29T11:23:10.10" personId="{ABF5BCE6-B512-42E2-8B64-A070C9ED38DE}" id="{E616FFCA-E3BD-4A5B-8BC4-00CD2423B7E3}" parentId="{5F47F3AA-57D9-4081-B9BC-669A2283BCF2}">
    <text>Live reading of 5kW allocated load remaining 11kW</text>
  </threadedComment>
  <threadedComment ref="R54" dT="2023-07-11T11:04:17.06" personId="{F6E7EC2D-8E6E-4BA1-BCDD-6D7FECF08119}" id="{30C8EA56-507E-423A-993F-86DD59AD01B1}" parentId="{5F47F3AA-57D9-4081-B9BC-669A2283BCF2}">
    <text>16kW allocation reduced due to live reading of 5KW</text>
  </threadedComment>
  <threadedComment ref="R54" dT="2023-08-02T11:36:29.07" personId="{F6E7EC2D-8E6E-4BA1-BCDD-6D7FECF08119}" id="{E2422908-D6D5-4225-A8B9-D438628232F3}" parentId="{5F47F3AA-57D9-4081-B9BC-669A2283BCF2}">
    <text>16kW allocation reduced due to live reading of 5KW</text>
  </threadedComment>
  <threadedComment ref="R54" dT="2023-09-05T13:28:03.75" personId="{F6E7EC2D-8E6E-4BA1-BCDD-6D7FECF08119}" id="{D79DBCC2-4EB9-41A3-ADE0-530CB56D5709}" parentId="{5F47F3AA-57D9-4081-B9BC-669A2283BCF2}">
    <text>16kW allocation reduced due to live reading of 5.1KW</text>
  </threadedComment>
  <threadedComment ref="R54" dT="2023-10-20T12:24:39.02" personId="{F6E7EC2D-8E6E-4BA1-BCDD-6D7FECF08119}" id="{20D36B59-73CA-445A-A57C-2B6C8A5A2182}" parentId="{5F47F3AA-57D9-4081-B9BC-669A2283BCF2}">
    <text>16kW allocation reduced due to live reading of 5.1KW</text>
  </threadedComment>
  <threadedComment ref="R54" dT="2023-11-22T13:14:58.16" personId="{4232887B-6F74-4501-885D-8735C5662726}" id="{8CD669C7-8857-430B-9391-AE299E642D9B}" parentId="{5F47F3AA-57D9-4081-B9BC-669A2283BCF2}">
    <text>6kW allocation reduced due to live reading of 5.1KW</text>
  </threadedComment>
  <threadedComment ref="R54" dT="2023-12-13T11:46:01.89" personId="{F6E7EC2D-8E6E-4BA1-BCDD-6D7FECF08119}" id="{83D0CF58-6519-4CA0-A4D1-6621AD968BB3}" parentId="{5F47F3AA-57D9-4081-B9BC-669A2283BCF2}">
    <text>16kW allocation reduced due to live reading of 5.1KW</text>
  </threadedComment>
  <threadedComment ref="R54" dT="2024-01-10T08:53:57.79" personId="{F6E7EC2D-8E6E-4BA1-BCDD-6D7FECF08119}" id="{0D25ACAB-1393-4EAB-814E-55A5CBEBFF5A}" parentId="{5F47F3AA-57D9-4081-B9BC-669A2283BCF2}">
    <text>16kW allocation reduced due to live reading of 5KW</text>
  </threadedComment>
  <threadedComment ref="R54" dT="2024-02-14T12:16:40.88" personId="{F6E7EC2D-8E6E-4BA1-BCDD-6D7FECF08119}" id="{7925D11F-C5AC-4993-88D4-3CFDE2605E60}" parentId="{5F47F3AA-57D9-4081-B9BC-669A2283BCF2}">
    <text>16kW allocation reduced due to live reading of 5.3KW</text>
  </threadedComment>
  <threadedComment ref="R54" dT="2024-03-14T08:22:00.40" personId="{F6E7EC2D-8E6E-4BA1-BCDD-6D7FECF08119}" id="{842F95DE-E1BF-403F-B252-1437893F0195}" parentId="{5F47F3AA-57D9-4081-B9BC-669A2283BCF2}">
    <text>16kW allocation reduced due to live reading of 5.5KW</text>
  </threadedComment>
  <threadedComment ref="R54" dT="2024-04-17T15:00:10.71" personId="{4232887B-6F74-4501-885D-8735C5662726}" id="{51FDB31C-CFC0-467F-AF0B-D0D886BF0D07}" parentId="{5F47F3AA-57D9-4081-B9BC-669A2283BCF2}">
    <text>16kW allocation reduced due to live reading of 5.1KW</text>
  </threadedComment>
  <threadedComment ref="V54" dT="2022-05-26T11:27:16.79" personId="{BC55F889-AFD3-4AD4-B814-0EDFA8411758}" id="{597FC811-E160-4FD2-9287-F8CDD1415E14}">
    <text>7kW allocation reduced due to live reading of 1.5kW</text>
  </threadedComment>
  <threadedComment ref="V54" dT="2023-03-29T11:30:05.90" personId="{ABF5BCE6-B512-42E2-8B64-A070C9ED38DE}" id="{76D92C4C-ABB0-4386-9ED6-238291BB53C2}" parentId="{597FC811-E160-4FD2-9287-F8CDD1415E14}">
    <text>Updated live reading of 5.3kW remaining allocation 1.7kW</text>
  </threadedComment>
  <threadedComment ref="V54" dT="2023-07-11T11:02:06.49" personId="{F6E7EC2D-8E6E-4BA1-BCDD-6D7FECF08119}" id="{D752B195-87DE-4367-A9EC-4C739FE3B25A}" parentId="{597FC811-E160-4FD2-9287-F8CDD1415E14}">
    <text>7kW allocation reduced due to live reading of 3.7KW</text>
  </threadedComment>
  <threadedComment ref="V54" dT="2023-08-02T11:34:58.26" personId="{F6E7EC2D-8E6E-4BA1-BCDD-6D7FECF08119}" id="{A4F7ED87-3182-49CF-9F2C-84A0264D9E8C}" parentId="{597FC811-E160-4FD2-9287-F8CDD1415E14}">
    <text>7kW allocation reduced due to live reading of 3.7KW</text>
  </threadedComment>
  <threadedComment ref="V54" dT="2023-09-05T13:24:39.04" personId="{F6E7EC2D-8E6E-4BA1-BCDD-6D7FECF08119}" id="{6746B3C3-601B-4790-A488-986E3165AC0F}" parentId="{597FC811-E160-4FD2-9287-F8CDD1415E14}">
    <text>7kW allocation reduced due to live reading of 3.7KW</text>
  </threadedComment>
  <threadedComment ref="V54" dT="2023-10-20T12:21:32.06" personId="{F6E7EC2D-8E6E-4BA1-BCDD-6D7FECF08119}" id="{FC1DE0AF-88CD-4D95-9EB0-2A5F5D26DD8C}" parentId="{597FC811-E160-4FD2-9287-F8CDD1415E14}">
    <text>7kW allocation reduced due to live reading of  4.6KW</text>
  </threadedComment>
  <threadedComment ref="V54" dT="2023-11-22T13:15:09.88" personId="{4232887B-6F74-4501-885D-8735C5662726}" id="{A1ED8B60-649E-41E9-A762-A3AD3F308852}" parentId="{597FC811-E160-4FD2-9287-F8CDD1415E14}">
    <text>7kW allocation reduced due to live reading of  4.6KW</text>
  </threadedComment>
  <threadedComment ref="V54" dT="2023-12-13T11:44:54.59" personId="{F6E7EC2D-8E6E-4BA1-BCDD-6D7FECF08119}" id="{CAB9602B-EEC9-4C4B-A6DB-225368992D30}" parentId="{597FC811-E160-4FD2-9287-F8CDD1415E14}">
    <text>7kW allocation reduced due to live reading of  4.7KW</text>
  </threadedComment>
  <threadedComment ref="V54" dT="2024-01-10T08:52:07.46" personId="{F6E7EC2D-8E6E-4BA1-BCDD-6D7FECF08119}" id="{65E41DC7-0994-415A-A20F-682C4E9A55AC}" parentId="{597FC811-E160-4FD2-9287-F8CDD1415E14}">
    <text>7kW allocation reduced due to live reading of  4.7KW</text>
  </threadedComment>
  <threadedComment ref="V54" dT="2024-02-14T12:15:35.46" personId="{F6E7EC2D-8E6E-4BA1-BCDD-6D7FECF08119}" id="{D57CA282-CF77-467A-B079-3A735BD885A4}" parentId="{597FC811-E160-4FD2-9287-F8CDD1415E14}">
    <text>7kW allocation reduced due to live reading of  4.8KW</text>
  </threadedComment>
  <threadedComment ref="V54" dT="2024-03-14T08:21:28.21" personId="{F6E7EC2D-8E6E-4BA1-BCDD-6D7FECF08119}" id="{095CFC50-4E54-4546-A1A2-0767E51DC46A}" parentId="{597FC811-E160-4FD2-9287-F8CDD1415E14}">
    <text>7kW allocation reduced due to live reading of  4.8KW</text>
  </threadedComment>
  <threadedComment ref="V54" dT="2024-04-17T14:58:26.79" personId="{4232887B-6F74-4501-885D-8735C5662726}" id="{A9EA7E8C-0DCB-4DCF-A003-2BEB9E24CBD0}" parentId="{597FC811-E160-4FD2-9287-F8CDD1415E14}">
    <text>7kW allocation reduced due to live reading of  5.2KW</text>
  </threadedComment>
  <threadedComment ref="X54" dT="2022-05-26T11:28:26.53" personId="{BC55F889-AFD3-4AD4-B814-0EDFA8411758}" id="{973CAD78-665A-4649-A6B2-EB13CA65E3B2}">
    <text>3.7kW allocation reduced due to live reading of 1.5kW</text>
  </threadedComment>
  <threadedComment ref="X54" dT="2023-04-05T13:02:39.30" personId="{BFC1E846-99FF-44B5-92AE-66A4D353BDC7}" id="{004B89C5-6600-4EED-AB01-813AF9F8BB20}" parentId="{973CAD78-665A-4649-A6B2-EB13CA65E3B2}">
    <text xml:space="preserve">3.7kW allocation reduced due to Live reading of 1.7kW </text>
  </threadedComment>
  <threadedComment ref="X54" dT="2023-04-13T08:54:05.54" personId="{BFC1E846-99FF-44B5-92AE-66A4D353BDC7}" id="{AB3695B4-38E5-462F-8541-4A42B956990E}" parentId="{973CAD78-665A-4649-A6B2-EB13CA65E3B2}">
    <text>1kW added, taken from QWILT as now 10x server 4.25kW requirement</text>
  </threadedComment>
  <threadedComment ref="X54" dT="2023-07-11T10:58:04.00" personId="{F6E7EC2D-8E6E-4BA1-BCDD-6D7FECF08119}" id="{26BBB697-643E-449D-8FD1-C20E3F6BEB09}" parentId="{973CAD78-665A-4649-A6B2-EB13CA65E3B2}">
    <text>4.25kW allocation reduced due to live reading of 1.6KW</text>
  </threadedComment>
  <threadedComment ref="X54" dT="2023-08-02T09:13:21.29" personId="{F6E7EC2D-8E6E-4BA1-BCDD-6D7FECF08119}" id="{7779512A-3CF4-4E91-84A3-9E116A7E40D5}" parentId="{973CAD78-665A-4649-A6B2-EB13CA65E3B2}">
    <text>4.25kW allocation reduced due to live reading of 1.7KW</text>
  </threadedComment>
  <threadedComment ref="X54" dT="2023-09-05T13:05:18.53" personId="{F6E7EC2D-8E6E-4BA1-BCDD-6D7FECF08119}" id="{BA97F7C9-D773-49DA-8543-AADDE3D26971}" parentId="{973CAD78-665A-4649-A6B2-EB13CA65E3B2}">
    <text>4.25kW allocation reduced due to live reading of 1.7KW</text>
  </threadedComment>
  <threadedComment ref="X54" dT="2023-10-20T12:14:54.73" personId="{F6E7EC2D-8E6E-4BA1-BCDD-6D7FECF08119}" id="{41FB76CE-2742-421B-BEDB-AE2C22E229EF}" parentId="{973CAD78-665A-4649-A6B2-EB13CA65E3B2}">
    <text>4.25kW allocation reduced due to live reading of 1.7KW</text>
  </threadedComment>
  <threadedComment ref="X54" dT="2023-11-22T13:15:19.58" personId="{4232887B-6F74-4501-885D-8735C5662726}" id="{FE52289D-229D-4B45-974C-F1A2C2388FFE}" parentId="{973CAD78-665A-4649-A6B2-EB13CA65E3B2}">
    <text>4.25kW allocation reduced due to live reading of 1.7KW</text>
  </threadedComment>
  <threadedComment ref="X54" dT="2023-12-13T11:41:24.76" personId="{F6E7EC2D-8E6E-4BA1-BCDD-6D7FECF08119}" id="{4F1A3233-4941-4E31-9CC6-0AE5808188DA}" parentId="{973CAD78-665A-4649-A6B2-EB13CA65E3B2}">
    <text>4.25kW allocation reduced due to live reading of 1.6KW</text>
  </threadedComment>
  <threadedComment ref="AD54" dT="2022-06-21T09:46:26.48" personId="{A2EEB511-B106-4ABB-A0A9-198E22579A21}" id="{433C9ADD-0041-4FDA-98B6-A91D03802C35}">
    <text>1x UCS C220 – 603W</text>
  </threadedComment>
  <threadedComment ref="AD54" dT="2022-09-01T13:55:38.83" personId="{A2EEB511-B106-4ABB-A0A9-198E22579A21}" id="{E93EBDD4-71A3-4825-AC26-DA4C075546A3}" parentId="{433C9ADD-0041-4FDA-98B6-A91D03802C35}">
    <text>updated to 880W</text>
  </threadedComment>
  <threadedComment ref="AD54" dT="2023-04-13T08:49:33.45" personId="{BFC1E846-99FF-44B5-92AE-66A4D353BDC7}" id="{FA56D750-F3D3-47FD-B58A-59BA5AA78965}" parentId="{433C9ADD-0041-4FDA-98B6-A91D03802C35}">
    <text>Reduced from 4kW to give to additional 1kW FB</text>
  </threadedComment>
  <threadedComment ref="AD54" dT="2023-12-13T11:47:37.40" personId="{F6E7EC2D-8E6E-4BA1-BCDD-6D7FECF08119}" id="{9C362050-2F40-4ECD-935F-F191164651BD}" parentId="{433C9ADD-0041-4FDA-98B6-A91D03802C35}">
    <text>3kW allocation reduced due to live reading of 0.6KW</text>
  </threadedComment>
  <threadedComment ref="AD54" dT="2024-01-10T08:54:55.33" personId="{F6E7EC2D-8E6E-4BA1-BCDD-6D7FECF08119}" id="{7BC8B548-05A9-45FC-BA8B-ECC9A8CF7AD1}" parentId="{433C9ADD-0041-4FDA-98B6-A91D03802C35}">
    <text>3kW allocation reduced due to live reading of 0.6KW</text>
  </threadedComment>
  <threadedComment ref="AD54" dT="2024-02-14T12:19:00.95" personId="{F6E7EC2D-8E6E-4BA1-BCDD-6D7FECF08119}" id="{915625CE-1959-47E8-9B93-69DA288EEAEB}" parentId="{433C9ADD-0041-4FDA-98B6-A91D03802C35}">
    <text>3kW allocation reduced due to live reading of 0.6KW</text>
  </threadedComment>
  <threadedComment ref="AD54" dT="2024-03-14T08:22:42.17" personId="{F6E7EC2D-8E6E-4BA1-BCDD-6D7FECF08119}" id="{549B2D05-C91C-4030-AC13-3112C41EAE1C}" parentId="{433C9ADD-0041-4FDA-98B6-A91D03802C35}">
    <text>3kW allocation reduced due to live reading of 0.6KW</text>
  </threadedComment>
  <threadedComment ref="AD54" dT="2024-04-17T15:02:01.59" personId="{4232887B-6F74-4501-885D-8735C5662726}" id="{8001B750-0E99-4C25-9B94-FAEE2845B4B0}" parentId="{433C9ADD-0041-4FDA-98B6-A91D03802C35}">
    <text>3kW allocation reduced due to live reading of 0.6KW</text>
  </threadedComment>
  <threadedComment ref="AF54" dT="2024-04-09T08:55:06.76" personId="{ABF5BCE6-B512-42E2-8B64-A070C9ED38DE}" id="{AB097A21-402B-4C38-8E47-1AF94F327EF0}">
    <text>Google rack new allocated load of 4.5kW.
Live load 2kW remaining allocation 2.5kW</text>
  </threadedComment>
  <threadedComment ref="AF54" dT="2024-04-17T14:48:08.85" personId="{4232887B-6F74-4501-885D-8735C5662726}" id="{F31E5197-F14E-4A4A-B45D-F8CDF6968570}" parentId="{AB097A21-402B-4C38-8E47-1AF94F327EF0}">
    <text>4.5kW allocation reduced due to live reading of 2.3KW</text>
  </threadedComment>
  <threadedComment ref="AJ54" dT="2023-03-24T15:06:05.87" personId="{BFC1E846-99FF-44B5-92AE-66A4D353BDC7}" id="{535B5C85-FEE4-4144-8B2A-F7C46E05A95E}">
    <text>ESA400s @ 520W each only 2 planned day 1</text>
  </threadedComment>
  <threadedComment ref="AJ54" dT="2023-10-20T10:48:29.66" personId="{F6E7EC2D-8E6E-4BA1-BCDD-6D7FECF08119}" id="{E0EA1D00-DED2-40CE-92E4-5000BFE06954}" parentId="{535B5C85-FEE4-4144-8B2A-F7C46E05A95E}">
    <text>4kW allocation reduced due to live reading of 0.2KW</text>
  </threadedComment>
  <threadedComment ref="AJ54" dT="2023-11-22T13:16:02.37" personId="{4232887B-6F74-4501-885D-8735C5662726}" id="{2288DA61-0583-42FC-9A50-6C67EE7D6E78}" parentId="{535B5C85-FEE4-4144-8B2A-F7C46E05A95E}">
    <text>4kW allocation reduced due to live reading of 0.9KW</text>
  </threadedComment>
  <threadedComment ref="AJ54" dT="2023-12-13T11:37:06.00" personId="{F6E7EC2D-8E6E-4BA1-BCDD-6D7FECF08119}" id="{8148388A-7A21-4CAC-81AA-C2F5AFE90F20}" parentId="{535B5C85-FEE4-4144-8B2A-F7C46E05A95E}">
    <text>4kW allocation reduced due to live reading of 0.8KW</text>
  </threadedComment>
  <threadedComment ref="AJ54" dT="2024-01-10T02:10:20.90" personId="{F6E7EC2D-8E6E-4BA1-BCDD-6D7FECF08119}" id="{B513EDCD-D03D-4E92-A3BB-E011C243BC16}" parentId="{535B5C85-FEE4-4144-8B2A-F7C46E05A95E}">
    <text>4kW allocation reduced due to live reading of 0.8KW</text>
  </threadedComment>
  <threadedComment ref="AJ54" dT="2024-02-14T11:55:22.33" personId="{F6E7EC2D-8E6E-4BA1-BCDD-6D7FECF08119}" id="{2F11836C-39A6-4BE4-B493-681780FFC9CB}" parentId="{535B5C85-FEE4-4144-8B2A-F7C46E05A95E}">
    <text>4kW allocation reduced due to live reading of 0.8KW</text>
  </threadedComment>
  <threadedComment ref="AJ54" dT="2024-03-14T08:18:29.39" personId="{F6E7EC2D-8E6E-4BA1-BCDD-6D7FECF08119}" id="{EEF74B00-5A1C-4BA1-98CB-EB42A1FD3544}" parentId="{535B5C85-FEE4-4144-8B2A-F7C46E05A95E}">
    <text>4kW allocation reduced due to live reading of 0.8KW</text>
  </threadedComment>
  <threadedComment ref="AJ54" dT="2024-04-17T14:50:58.16" personId="{4232887B-6F74-4501-885D-8735C5662726}" id="{F47C65B1-FE11-4619-84EA-39F0EDABFC8B}" parentId="{535B5C85-FEE4-4144-8B2A-F7C46E05A95E}">
    <text>4kW allocation reduced due to live reading of 1.1KW</text>
  </threadedComment>
  <threadedComment ref="J57" personId="{31CF382B-C4A6-482E-AE04-28CACDB6A63A}" id="{675E0EB3-B9CE-4B5B-9DF0-24D89BB22D2B}">
    <text>Jul-21 Was 5kW but confirmed currently running at 3.5kW</text>
  </threadedComment>
  <threadedComment ref="J57" dT="2023-07-11T10:09:22.58" personId="{F6E7EC2D-8E6E-4BA1-BCDD-6D7FECF08119}" id="{CC74471E-F041-45B3-9A47-8BD17D03B025}" parentId="{675E0EB3-B9CE-4B5B-9DF0-24D89BB22D2B}">
    <text>5kW allocation reduced due to live reading of 2.9KW</text>
  </threadedComment>
  <threadedComment ref="J57" dT="2023-08-02T11:36:39.11" personId="{4232887B-6F74-4501-885D-8735C5662726}" id="{AFDCFFDA-866E-40BB-9892-64A58FCE2F32}" parentId="{675E0EB3-B9CE-4B5B-9DF0-24D89BB22D2B}">
    <text>5kW allocation reduced due to live reading of 2.9KW</text>
  </threadedComment>
  <threadedComment ref="J57" dT="2023-09-07T09:59:35.94" personId="{4232887B-6F74-4501-885D-8735C5662726}" id="{8430303F-2EC1-4040-9F1D-758276BCAA4B}" parentId="{675E0EB3-B9CE-4B5B-9DF0-24D89BB22D2B}">
    <text>5kW allocation reduced due to live reading of 2.9KW</text>
  </threadedComment>
  <threadedComment ref="J57" dT="2023-10-23T11:15:45.83" personId="{F6E7EC2D-8E6E-4BA1-BCDD-6D7FECF08119}" id="{439A20EC-A867-4D70-989F-E8F8955B4DC3}" parentId="{675E0EB3-B9CE-4B5B-9DF0-24D89BB22D2B}">
    <text>5kW allocation reduced due to live reading of 2.9KW</text>
  </threadedComment>
  <threadedComment ref="J57" dT="2023-11-14T09:34:38.41" personId="{4232887B-6F74-4501-885D-8735C5662726}" id="{274FB864-4C8A-4190-89CB-78CA53DF5F0D}" parentId="{675E0EB3-B9CE-4B5B-9DF0-24D89BB22D2B}">
    <text>5kW allocation reduced due to live reading of 2.9KW</text>
  </threadedComment>
  <threadedComment ref="J57" dT="2023-12-19T12:47:16.24" personId="{4232887B-6F74-4501-885D-8735C5662726}" id="{711FC4BE-E0F1-40B2-973C-44A836043776}" parentId="{675E0EB3-B9CE-4B5B-9DF0-24D89BB22D2B}">
    <text>5kW allocation reduced due to live reading of 2.9KW</text>
  </threadedComment>
  <threadedComment ref="J57" dT="2024-01-11T08:54:39.94" personId="{4232887B-6F74-4501-885D-8735C5662726}" id="{7A0861DC-0627-4176-BFB2-4A566660E7C6}" parentId="{675E0EB3-B9CE-4B5B-9DF0-24D89BB22D2B}">
    <text>5kW allocation reduced due to live reading of 2.9KW</text>
  </threadedComment>
  <threadedComment ref="J57" dT="2024-02-15T18:44:39.49" personId="{F6E7EC2D-8E6E-4BA1-BCDD-6D7FECF08119}" id="{A81312C5-5522-416D-A19E-5068600717AF}" parentId="{675E0EB3-B9CE-4B5B-9DF0-24D89BB22D2B}">
    <text>5kW allocation reduced due to live reading of 2.9KW</text>
  </threadedComment>
  <threadedComment ref="J57" dT="2024-03-14T18:26:27.09" personId="{F6E7EC2D-8E6E-4BA1-BCDD-6D7FECF08119}" id="{8701FF46-12BA-47AA-AEE8-6801A4056C9D}" parentId="{675E0EB3-B9CE-4B5B-9DF0-24D89BB22D2B}">
    <text>5kW allocation reduced due to live reading of 3.2KW</text>
  </threadedComment>
  <threadedComment ref="J57" dT="2024-04-18T13:54:37.65" personId="{4232887B-6F74-4501-885D-8735C5662726}" id="{CE62BC06-ED54-4365-ACC4-C997E6ABF2AA}" parentId="{675E0EB3-B9CE-4B5B-9DF0-24D89BB22D2B}">
    <text>5kW allocation reduced due to live reading of 3.2KW</text>
  </threadedComment>
  <threadedComment ref="L57" personId="{31CF382B-C4A6-482E-AE04-28CACDB6A63A}" id="{452C9B22-923F-4BE4-8D2F-5525DB9C429E}">
    <text>Jul-21 Was 8kW, confirmed running at 6kW at the moment</text>
  </threadedComment>
  <threadedComment ref="L57" dT="2023-07-11T10:11:57.73" personId="{F6E7EC2D-8E6E-4BA1-BCDD-6D7FECF08119}" id="{F620FCD6-9AC0-4869-8628-2389760741E1}" parentId="{452C9B22-923F-4BE4-8D2F-5525DB9C429E}">
    <text>8kW allocation reduced due to live reading of 6.8KW</text>
  </threadedComment>
  <threadedComment ref="L57" dT="2023-08-02T11:37:54.55" personId="{4232887B-6F74-4501-885D-8735C5662726}" id="{CB60FB13-3B62-4198-8949-D6E0584C2EA4}" parentId="{452C9B22-923F-4BE4-8D2F-5525DB9C429E}">
    <text>8kW allocation reduced due to live reading of 6.8KW</text>
  </threadedComment>
  <threadedComment ref="L57" dT="2023-09-07T10:00:39.31" personId="{4232887B-6F74-4501-885D-8735C5662726}" id="{4CE265F3-7557-4A7C-A9A4-06B69A44412A}" parentId="{452C9B22-923F-4BE4-8D2F-5525DB9C429E}">
    <text>8kW allocation reduced due to live reading of 6.8KW</text>
  </threadedComment>
  <threadedComment ref="L57" dT="2023-10-23T11:16:26.60" personId="{F6E7EC2D-8E6E-4BA1-BCDD-6D7FECF08119}" id="{C9F6FE25-6709-4B9E-8C03-C693EA9B23A8}" parentId="{452C9B22-923F-4BE4-8D2F-5525DB9C429E}">
    <text>8kW allocation reduced due to live reading of 6.9KW</text>
  </threadedComment>
  <threadedComment ref="L57" dT="2023-11-14T09:35:47.08" personId="{4232887B-6F74-4501-885D-8735C5662726}" id="{D86B7C4F-583E-4AC1-8FCE-3907904F6C81}" parentId="{452C9B22-923F-4BE4-8D2F-5525DB9C429E}">
    <text>8kW allocation reduced due to live reading of 6.8KW</text>
  </threadedComment>
  <threadedComment ref="L57" dT="2023-12-19T12:47:48.62" personId="{4232887B-6F74-4501-885D-8735C5662726}" id="{6DE2BDEC-B389-43CB-AB3B-DC0B2B161A07}" parentId="{452C9B22-923F-4BE4-8D2F-5525DB9C429E}">
    <text>8kW allocation reduced due to live reading of 6.8KW</text>
  </threadedComment>
  <threadedComment ref="L57" dT="2024-01-11T08:55:31.49" personId="{4232887B-6F74-4501-885D-8735C5662726}" id="{3385CA5F-2DB5-4AE0-83AF-47AB505D6AFB}" parentId="{452C9B22-923F-4BE4-8D2F-5525DB9C429E}">
    <text>8kW allocation reduced due to live reading of 6.8KW</text>
  </threadedComment>
  <threadedComment ref="L57" dT="2024-02-15T18:46:01.75" personId="{F6E7EC2D-8E6E-4BA1-BCDD-6D7FECF08119}" id="{983F22B2-21EE-4F80-889C-1554B4CEF56C}" parentId="{452C9B22-923F-4BE4-8D2F-5525DB9C429E}">
    <text>8kW allocation reduced due to live reading of 6.8KW</text>
  </threadedComment>
  <threadedComment ref="L57" dT="2024-03-14T18:27:35.34" personId="{F6E7EC2D-8E6E-4BA1-BCDD-6D7FECF08119}" id="{703764C4-8746-446F-90A2-2BD4FDE7C026}" parentId="{452C9B22-923F-4BE4-8D2F-5525DB9C429E}">
    <text>8kW allocation reduced due to live reading of 6.8KW</text>
  </threadedComment>
  <threadedComment ref="L57" dT="2024-04-18T13:55:08.29" personId="{4232887B-6F74-4501-885D-8735C5662726}" id="{8F15E3DA-39C1-4F91-B346-2B49438F8004}" parentId="{452C9B22-923F-4BE4-8D2F-5525DB9C429E}">
    <text>8kW allocation reduced due to live reading of 6.8KW</text>
  </threadedComment>
  <threadedComment ref="N57" dT="2022-05-26T09:25:28.75" personId="{A2EEB511-B106-4ABB-A0A9-198E22579A21}" id="{438DA2D3-CCF2-4EFB-9B3C-207707D24B3E}">
    <text>Updated actual load readings from AxScada; 3.4kW used; 10.3kW remaining</text>
  </threadedComment>
  <threadedComment ref="N57" dT="2023-07-11T10:19:54.59" personId="{F6E7EC2D-8E6E-4BA1-BCDD-6D7FECF08119}" id="{D9A0CFDB-D788-44AE-A7AD-E12387406208}" parentId="{438DA2D3-CCF2-4EFB-9B3C-207707D24B3E}">
    <text>14kW allocation reduced due to live reading of 5KW</text>
  </threadedComment>
  <threadedComment ref="N57" dT="2023-08-02T12:10:07.98" personId="{4232887B-6F74-4501-885D-8735C5662726}" id="{ADFEDB55-D81E-4E16-86F6-8657C0782F8A}" parentId="{438DA2D3-CCF2-4EFB-9B3C-207707D24B3E}">
    <text>14kW allocation reduced due to live reading of 5KW</text>
  </threadedComment>
  <threadedComment ref="N57" dT="2023-09-07T10:07:55.97" personId="{4232887B-6F74-4501-885D-8735C5662726}" id="{67BB0FAE-1911-4A7D-BDD7-0FEA112FCBCC}" parentId="{438DA2D3-CCF2-4EFB-9B3C-207707D24B3E}">
    <text>14kW allocation reduced due to live reading of 5KW</text>
  </threadedComment>
  <threadedComment ref="N57" dT="2023-10-23T11:20:52.77" personId="{F6E7EC2D-8E6E-4BA1-BCDD-6D7FECF08119}" id="{20D11A55-785F-4219-A81B-B7B7E265A9A3}" parentId="{438DA2D3-CCF2-4EFB-9B3C-207707D24B3E}">
    <text>14kW allocation reduced due to live reading of 5.1KW</text>
  </threadedComment>
  <threadedComment ref="N57" dT="2023-11-14T10:20:09.67" personId="{4232887B-6F74-4501-885D-8735C5662726}" id="{534A30D4-27A1-403C-AEB9-9B7184E88A32}" parentId="{438DA2D3-CCF2-4EFB-9B3C-207707D24B3E}">
    <text>14kW allocation reduced due to live reading of 5.1KW</text>
  </threadedComment>
  <threadedComment ref="N57" dT="2023-12-05T11:47:26.33" personId="{ABF5BCE6-B512-42E2-8B64-A070C9ED38DE}" id="{D4BC0DE1-6402-4B27-9AB8-E2281FFCD670}" parentId="{438DA2D3-CCF2-4EFB-9B3C-207707D24B3E}">
    <text>14kW allocation reduced by 1kW per rack, 3kW total. New Allocation 11kW . 5.1kW live reading remaining allocation of 5.9kW</text>
  </threadedComment>
  <threadedComment ref="N57" dT="2023-12-19T12:54:39.14" personId="{4232887B-6F74-4501-885D-8735C5662726}" id="{E935357C-F07C-4965-A873-58A44FECE11C}" parentId="{438DA2D3-CCF2-4EFB-9B3C-207707D24B3E}">
    <text>11kW allocation reduced due to live reading of 5.2KW</text>
  </threadedComment>
  <threadedComment ref="N57" dT="2024-01-11T09:00:50.63" personId="{4232887B-6F74-4501-885D-8735C5662726}" id="{1FA8CB58-631D-4920-83DF-B9CCF4993E8B}" parentId="{438DA2D3-CCF2-4EFB-9B3C-207707D24B3E}">
    <text>11kW allocation reduced due to live reading of 5.4KW</text>
  </threadedComment>
  <threadedComment ref="N57" dT="2024-02-15T18:49:45.22" personId="{F6E7EC2D-8E6E-4BA1-BCDD-6D7FECF08119}" id="{C958987C-9432-43A2-8F98-695583D21465}" parentId="{438DA2D3-CCF2-4EFB-9B3C-207707D24B3E}">
    <text>11kW allocation reduced due to live reading of 5.6KW</text>
  </threadedComment>
  <threadedComment ref="N57" dT="2024-03-14T18:31:57.67" personId="{F6E7EC2D-8E6E-4BA1-BCDD-6D7FECF08119}" id="{A1CC0227-90E7-47D5-840C-25A8B0E23C3A}" parentId="{438DA2D3-CCF2-4EFB-9B3C-207707D24B3E}">
    <text>11kW allocation reduced due to live reading of 6.2KW</text>
  </threadedComment>
  <threadedComment ref="N57" dT="2024-04-18T13:59:54.53" personId="{4232887B-6F74-4501-885D-8735C5662726}" id="{D2AA030A-0FCC-4A4C-822F-5AEA12A37A4F}" parentId="{438DA2D3-CCF2-4EFB-9B3C-207707D24B3E}">
    <text>11kW allocation reduced due to live reading of 6.3KW</text>
  </threadedComment>
  <threadedComment ref="P57" dT="2022-05-26T10:27:55.99" personId="{BC55F889-AFD3-4AD4-B814-0EDFA8411758}" id="{68C69125-A608-4FF9-8D7C-BAF7073CB3AE}">
    <text>Reduced from 4kW due to live reading of 2.6kW</text>
  </threadedComment>
  <threadedComment ref="P57" dT="2023-07-11T10:32:21.18" personId="{F6E7EC2D-8E6E-4BA1-BCDD-6D7FECF08119}" id="{0A8F1D53-EA2F-4870-AF81-064CA0F000C5}" parentId="{68C69125-A608-4FF9-8D7C-BAF7073CB3AE}">
    <text>4kW allocation reduced due to live reading of 2.6KW</text>
  </threadedComment>
  <threadedComment ref="P57" dT="2023-08-02T12:15:30.50" personId="{4232887B-6F74-4501-885D-8735C5662726}" id="{0928120D-75F0-42F6-8DEA-C1FC6AF98A31}" parentId="{68C69125-A608-4FF9-8D7C-BAF7073CB3AE}">
    <text>4kW allocation reduced due to live reading of 2.4KW</text>
  </threadedComment>
  <threadedComment ref="P57" dT="2023-09-07T10:10:47.89" personId="{4232887B-6F74-4501-885D-8735C5662726}" id="{8529BBCD-3FA7-4176-A780-76016F8E0306}" parentId="{68C69125-A608-4FF9-8D7C-BAF7073CB3AE}">
    <text>4kW allocation reduced due to live reading of 2.8KW</text>
  </threadedComment>
  <threadedComment ref="P57" dT="2023-10-23T11:23:30.43" personId="{F6E7EC2D-8E6E-4BA1-BCDD-6D7FECF08119}" id="{DFD60823-8345-4204-A48D-0B9216DF7951}" parentId="{68C69125-A608-4FF9-8D7C-BAF7073CB3AE}">
    <text>4kW allocation reduced due to live reading of 2.5KW</text>
  </threadedComment>
  <threadedComment ref="P57" dT="2023-11-14T10:21:29.37" personId="{4232887B-6F74-4501-885D-8735C5662726}" id="{08E990C0-AC01-4823-B8DE-19BE4E20106A}" parentId="{68C69125-A608-4FF9-8D7C-BAF7073CB3AE}">
    <text>4kW allocation reduced due to live reading of 2.6KW</text>
  </threadedComment>
  <threadedComment ref="P57" dT="2023-12-19T13:02:43.97" personId="{4232887B-6F74-4501-885D-8735C5662726}" id="{114E047C-7884-4C76-9B24-FD3BF99B55D3}" parentId="{68C69125-A608-4FF9-8D7C-BAF7073CB3AE}">
    <text>4kW allocation reduced due to live reading of 2.6KW</text>
  </threadedComment>
  <threadedComment ref="P57" dT="2024-01-11T09:02:41.99" personId="{4232887B-6F74-4501-885D-8735C5662726}" id="{3188038F-A28E-4210-B65D-BC4D874C9BFC}" parentId="{68C69125-A608-4FF9-8D7C-BAF7073CB3AE}">
    <text>4kW allocation reduced due to live reading of 2.7KW</text>
  </threadedComment>
  <threadedComment ref="P57" dT="2024-02-15T18:51:25.32" personId="{F6E7EC2D-8E6E-4BA1-BCDD-6D7FECF08119}" id="{8A17EC21-B5AF-4A6E-8E98-E39A858B3CC6}" parentId="{68C69125-A608-4FF9-8D7C-BAF7073CB3AE}">
    <text>4kW allocation reduced due to live reading of 2.8KW</text>
  </threadedComment>
  <threadedComment ref="P57" dT="2024-03-14T18:33:39.05" personId="{F6E7EC2D-8E6E-4BA1-BCDD-6D7FECF08119}" id="{6FDD0EA1-B2A3-4261-BED6-A688EE66A41B}" parentId="{68C69125-A608-4FF9-8D7C-BAF7073CB3AE}">
    <text>4kW allocation reduced due to live reading of 2.3KW</text>
  </threadedComment>
  <threadedComment ref="P57" dT="2024-04-18T14:01:46.65" personId="{4232887B-6F74-4501-885D-8735C5662726}" id="{27BA21FC-B1BA-4991-952C-3763F0F6C3F8}" parentId="{68C69125-A608-4FF9-8D7C-BAF7073CB3AE}">
    <text>4kW allocation reduced due to live reading of 2.1KW</text>
  </threadedComment>
  <threadedComment ref="R57" dT="2022-05-26T10:26:47.07" personId="{BC55F889-AFD3-4AD4-B814-0EDFA8411758}" id="{848D8677-CE8C-48ED-9534-451914C19F41}">
    <text>Reduced from 4kW due to live reading of 2.3kW</text>
  </threadedComment>
  <threadedComment ref="R57" dT="2023-07-11T10:28:33.61" personId="{F6E7EC2D-8E6E-4BA1-BCDD-6D7FECF08119}" id="{175C4807-31ED-49FF-8364-E0134CE38F5D}" parentId="{848D8677-CE8C-48ED-9534-451914C19F41}">
    <text>4kW allocation reduced due to live reading of 1.9KW</text>
  </threadedComment>
  <threadedComment ref="R57" dT="2023-08-02T12:12:37.00" personId="{4232887B-6F74-4501-885D-8735C5662726}" id="{BB2BA3F2-AB33-4DEC-AC81-A1FF7E0599E4}" parentId="{848D8677-CE8C-48ED-9534-451914C19F41}">
    <text>4kW allocation reduced due to live reading of 1.9KW</text>
  </threadedComment>
  <threadedComment ref="R57" dT="2023-09-07T10:09:42.34" personId="{4232887B-6F74-4501-885D-8735C5662726}" id="{9F7032CD-A1E5-41D5-B9AD-B7EEED75C27B}" parentId="{848D8677-CE8C-48ED-9534-451914C19F41}">
    <text>4kW allocation reduced due to live reading of 1.9KW</text>
  </threadedComment>
  <threadedComment ref="R57" dT="2023-10-23T11:21:57.03" personId="{F6E7EC2D-8E6E-4BA1-BCDD-6D7FECF08119}" id="{A718E7BF-77C5-4248-9403-100ED1A1B2D9}" parentId="{848D8677-CE8C-48ED-9534-451914C19F41}">
    <text>4kW allocation reduced due to live reading of 2.2KW</text>
  </threadedComment>
  <threadedComment ref="R57" dT="2023-11-14T10:20:47.87" personId="{4232887B-6F74-4501-885D-8735C5662726}" id="{E3C498A8-D9B6-49B0-AFF9-F01FB0C28C8D}" parentId="{848D8677-CE8C-48ED-9534-451914C19F41}">
    <text>4kW allocation reduced due to live reading of 2.2KW</text>
  </threadedComment>
  <threadedComment ref="R57" dT="2023-12-19T13:01:52.11" personId="{4232887B-6F74-4501-885D-8735C5662726}" id="{0BAC6FAE-E768-4B2B-9326-B2745300267D}" parentId="{848D8677-CE8C-48ED-9534-451914C19F41}">
    <text>4kW allocation reduced due to live reading of 2.3KW</text>
  </threadedComment>
  <threadedComment ref="R57" dT="2024-01-11T09:01:46.16" personId="{4232887B-6F74-4501-885D-8735C5662726}" id="{E42CEDBF-1DD3-48EC-AB77-D1642AE03770}" parentId="{848D8677-CE8C-48ED-9534-451914C19F41}">
    <text>4kW allocation reduced due to live reading of 2.2KW</text>
  </threadedComment>
  <threadedComment ref="R57" dT="2024-02-15T18:50:34.80" personId="{F6E7EC2D-8E6E-4BA1-BCDD-6D7FECF08119}" id="{36FA1D80-231E-4C88-AB01-6D80F2B33994}" parentId="{848D8677-CE8C-48ED-9534-451914C19F41}">
    <text>4kW allocation reduced due to live reading of 2.2KW</text>
  </threadedComment>
  <threadedComment ref="R57" dT="2024-03-14T18:33:03.86" personId="{F6E7EC2D-8E6E-4BA1-BCDD-6D7FECF08119}" id="{A3480918-7331-4D74-8110-ED53C19AF518}" parentId="{848D8677-CE8C-48ED-9534-451914C19F41}">
    <text>4kW allocation reduced due to live reading of 2.2KW</text>
  </threadedComment>
  <threadedComment ref="R57" dT="2024-04-18T14:01:05.11" personId="{4232887B-6F74-4501-885D-8735C5662726}" id="{B41D9E3A-DD84-4224-AB5A-B6FBAE1FBF50}" parentId="{848D8677-CE8C-48ED-9534-451914C19F41}">
    <text>4kW allocation reduced due to live reading of 2.2KW</text>
  </threadedComment>
  <threadedComment ref="T57" dT="2023-07-11T11:58:09.72" personId="{F6E7EC2D-8E6E-4BA1-BCDD-6D7FECF08119}" id="{23944026-283D-4F63-AFF5-CBC4B0B5B383}">
    <text>12kW allocation reduced due to live reading of 0.1KW</text>
  </threadedComment>
  <threadedComment ref="T57" dT="2023-08-02T12:17:14.58" personId="{4232887B-6F74-4501-885D-8735C5662726}" id="{C98E02AE-9866-47BC-B4A1-7696FB5EA89C}" parentId="{23944026-283D-4F63-AFF5-CBC4B0B5B383}">
    <text>12kW allocation reduced due to live reading of 0.1KW</text>
  </threadedComment>
  <threadedComment ref="T57" dT="2023-09-07T10:16:12.23" personId="{4232887B-6F74-4501-885D-8735C5662726}" id="{9F9F6048-3026-4B32-8281-8CEC7C81973E}" parentId="{23944026-283D-4F63-AFF5-CBC4B0B5B383}">
    <text>12kW allocation reduced due to live reading of 0.1KW</text>
  </threadedComment>
  <threadedComment ref="T57" dT="2023-10-23T11:24:36.97" personId="{F6E7EC2D-8E6E-4BA1-BCDD-6D7FECF08119}" id="{78CC3CBC-F890-4736-AAFC-A2429BA5CC92}" parentId="{23944026-283D-4F63-AFF5-CBC4B0B5B383}">
    <text>12kW allocation reduced due to live reading of 0.3KW</text>
  </threadedComment>
  <threadedComment ref="T57" dT="2023-11-14T10:22:42.19" personId="{4232887B-6F74-4501-885D-8735C5662726}" id="{91F388FE-9D4F-4388-B951-6E9FDB0D5331}" parentId="{23944026-283D-4F63-AFF5-CBC4B0B5B383}">
    <text>12kW allocation reduced due to live reading of 0.3KW</text>
  </threadedComment>
  <threadedComment ref="T57" dT="2023-12-19T13:04:01.11" personId="{4232887B-6F74-4501-885D-8735C5662726}" id="{BF2F85E7-ABC5-406E-86B5-FA39B73CBA36}" parentId="{23944026-283D-4F63-AFF5-CBC4B0B5B383}">
    <text>12kW allocation reduced due to live reading of 0.3KW</text>
  </threadedComment>
  <threadedComment ref="T57" dT="2024-01-11T09:03:56.12" personId="{4232887B-6F74-4501-885D-8735C5662726}" id="{C059FCFA-88A6-4118-9553-B3B144FCFDB1}" parentId="{23944026-283D-4F63-AFF5-CBC4B0B5B383}">
    <text>12kW allocation reduced due to live reading of 0.3KW</text>
  </threadedComment>
  <threadedComment ref="T57" dT="2024-02-15T18:52:39.86" personId="{F6E7EC2D-8E6E-4BA1-BCDD-6D7FECF08119}" id="{8B64DED3-4C49-4CE2-BB7B-A0DD25365F98}" parentId="{23944026-283D-4F63-AFF5-CBC4B0B5B383}">
    <text>12kW allocation reduced due to live reading of 0.3KW</text>
  </threadedComment>
  <threadedComment ref="T57" dT="2024-03-14T18:34:46.79" personId="{F6E7EC2D-8E6E-4BA1-BCDD-6D7FECF08119}" id="{2C41769E-9AFF-45E6-9D24-B83EAF2B5E85}" parentId="{23944026-283D-4F63-AFF5-CBC4B0B5B383}">
    <text>12kW allocation reduced due to live reading of 0.3KW</text>
  </threadedComment>
  <threadedComment ref="T57" dT="2024-04-18T14:02:54.74" personId="{4232887B-6F74-4501-885D-8735C5662726}" id="{FEC84C1B-48EB-4326-B478-01848FD0C21A}" parentId="{23944026-283D-4F63-AFF5-CBC4B0B5B383}">
    <text>12kW allocation reduced due to live reading of 0.3KW</text>
  </threadedComment>
  <threadedComment ref="V57" dT="2022-05-26T10:25:09.95" personId="{BC55F889-AFD3-4AD4-B814-0EDFA8411758}" id="{841AF8BB-FE5C-4E71-8EE3-B5084D650E8E}">
    <text>Reduced from 7kW after live readings of 3.5kW</text>
  </threadedComment>
  <threadedComment ref="V57" dT="2023-07-11T10:16:15.71" personId="{F6E7EC2D-8E6E-4BA1-BCDD-6D7FECF08119}" id="{1FE0E95D-ADC1-4872-94F8-8A1E4B7298EF}" parentId="{841AF8BB-FE5C-4E71-8EE3-B5084D650E8E}">
    <text>7kW allocation reduced due to live reading of 4KW</text>
  </threadedComment>
  <threadedComment ref="V57" dT="2023-08-02T12:01:12.81" personId="{4232887B-6F74-4501-885D-8735C5662726}" id="{E82965DE-B28D-4276-98EF-14AF60D73CA6}" parentId="{841AF8BB-FE5C-4E71-8EE3-B5084D650E8E}">
    <text>7kW allocation reduced due to live reading of 4.1KW</text>
  </threadedComment>
  <threadedComment ref="V57" dT="2023-09-07T10:05:32.29" personId="{4232887B-6F74-4501-885D-8735C5662726}" id="{50BBAC11-9159-4C25-998F-A98FDAB5505D}" parentId="{841AF8BB-FE5C-4E71-8EE3-B5084D650E8E}">
    <text>7kW allocation reduced due to live reading of 4.1KW</text>
  </threadedComment>
  <threadedComment ref="V57" dT="2023-10-23T11:19:25.21" personId="{F6E7EC2D-8E6E-4BA1-BCDD-6D7FECF08119}" id="{55D21B2C-D2BC-4F28-B213-27CC1EF09DB9}" parentId="{841AF8BB-FE5C-4E71-8EE3-B5084D650E8E}">
    <text>7kW allocation reduced due to live reading of 4.6KW</text>
  </threadedComment>
  <threadedComment ref="V57" dT="2023-11-14T10:19:12.07" personId="{4232887B-6F74-4501-885D-8735C5662726}" id="{19A6600D-70F0-4DB9-BB97-7E9EB5F22531}" parentId="{841AF8BB-FE5C-4E71-8EE3-B5084D650E8E}">
    <text>7kW allocation reduced due to live reading of 4.5KW</text>
  </threadedComment>
  <threadedComment ref="V57" dT="2023-12-19T12:51:57.90" personId="{4232887B-6F74-4501-885D-8735C5662726}" id="{C8F77637-D4F5-492A-B647-3961B7BFE367}" parentId="{841AF8BB-FE5C-4E71-8EE3-B5084D650E8E}">
    <text>7kW allocation reduced due to live reading of 4.6KW</text>
  </threadedComment>
  <threadedComment ref="V57" dT="2024-01-11T08:59:45.33" personId="{4232887B-6F74-4501-885D-8735C5662726}" id="{B557990A-A403-4CA7-B974-89C7A8558D46}" parentId="{841AF8BB-FE5C-4E71-8EE3-B5084D650E8E}">
    <text>7kW allocation reduced due to live reading of 4.6KW</text>
  </threadedComment>
  <threadedComment ref="V57" dT="2024-02-15T18:48:49.34" personId="{F6E7EC2D-8E6E-4BA1-BCDD-6D7FECF08119}" id="{FA7E698F-9DC9-4EB5-9EFC-9E593B2E88DE}" parentId="{841AF8BB-FE5C-4E71-8EE3-B5084D650E8E}">
    <text>7kW allocation reduced due to live reading of 4.6KW</text>
  </threadedComment>
  <threadedComment ref="V57" dT="2024-03-14T18:30:43.14" personId="{F6E7EC2D-8E6E-4BA1-BCDD-6D7FECF08119}" id="{1E8A19E9-6BD5-40E1-9313-B508C436416F}" parentId="{841AF8BB-FE5C-4E71-8EE3-B5084D650E8E}">
    <text>7kW allocation reduced due to live reading of 4.7KW</text>
  </threadedComment>
  <threadedComment ref="V57" dT="2024-04-18T13:58:25.94" personId="{4232887B-6F74-4501-885D-8735C5662726}" id="{45C2355B-EC92-43B0-AEEE-871BAE0063EE}" parentId="{841AF8BB-FE5C-4E71-8EE3-B5084D650E8E}">
    <text>7kW allocation reduced due to live reading of 5.1KW</text>
  </threadedComment>
  <threadedComment ref="X57" dT="2022-05-26T10:28:59.52" personId="{BC55F889-AFD3-4AD4-B814-0EDFA8411758}" id="{6615A5B0-C9A8-4FB0-A93C-26A481050455}">
    <text>Reduced from 3.7kW due to live reading of 1.1kW</text>
  </threadedComment>
  <threadedComment ref="X57" dT="2023-07-11T10:14:49.18" personId="{F6E7EC2D-8E6E-4BA1-BCDD-6D7FECF08119}" id="{5E14CDC2-F153-4AAE-B539-3A5740A2738A}" parentId="{6615A5B0-C9A8-4FB0-A93C-26A481050455}">
    <text>3.7kW allocation reduced due to live reading of 1.3KW</text>
  </threadedComment>
  <threadedComment ref="X57" dT="2023-08-02T11:41:41.01" personId="{4232887B-6F74-4501-885D-8735C5662726}" id="{C5032068-C5B4-48A1-9E45-7AB8C3BB02D9}" parentId="{6615A5B0-C9A8-4FB0-A93C-26A481050455}">
    <text>3.7kW allocation reduced due to live reading of 1.4KW</text>
  </threadedComment>
  <threadedComment ref="X57" dT="2023-09-07T10:04:38.04" personId="{4232887B-6F74-4501-885D-8735C5662726}" id="{6B33003D-B711-4B42-8CC6-E5F053706D6A}" parentId="{6615A5B0-C9A8-4FB0-A93C-26A481050455}">
    <text>3.7kW allocation reduced due to live reading of 1.4KW</text>
  </threadedComment>
  <threadedComment ref="X57" dT="2023-10-23T11:18:09.61" personId="{F6E7EC2D-8E6E-4BA1-BCDD-6D7FECF08119}" id="{6E33D715-3950-4F1B-95F6-43A72C31729D}" parentId="{6615A5B0-C9A8-4FB0-A93C-26A481050455}">
    <text>3.7kW allocation reduced due to live reading of 1.6KW</text>
  </threadedComment>
  <threadedComment ref="X57" dT="2023-11-14T10:17:27.77" personId="{4232887B-6F74-4501-885D-8735C5662726}" id="{3FF825AC-8610-4192-9FAF-FD13E9B9B09C}" parentId="{6615A5B0-C9A8-4FB0-A93C-26A481050455}">
    <text>3.7kW allocation reduced due to live reading of 1.4KW</text>
  </threadedComment>
  <threadedComment ref="X57" dT="2023-12-19T12:50:52.26" personId="{4232887B-6F74-4501-885D-8735C5662726}" id="{2B6519F6-6354-453B-8DF8-5B65480D2AC9}" parentId="{6615A5B0-C9A8-4FB0-A93C-26A481050455}">
    <text>3.7kW allocation reduced due to live reading of 1.5KW</text>
  </threadedComment>
  <threadedComment ref="X57" dT="2024-01-11T08:58:15.56" personId="{4232887B-6F74-4501-885D-8735C5662726}" id="{0D1F9E3A-03F5-4931-8987-2E6E6A38EF25}" parentId="{6615A5B0-C9A8-4FB0-A93C-26A481050455}">
    <text>3.7kW allocation reduced due to live reading of 1.4KW</text>
  </threadedComment>
  <threadedComment ref="X57" dT="2024-02-15T18:47:33.48" personId="{F6E7EC2D-8E6E-4BA1-BCDD-6D7FECF08119}" id="{527EE2AD-7AFB-4F70-81FC-24DD517BAFFE}" parentId="{6615A5B0-C9A8-4FB0-A93C-26A481050455}">
    <text>3.7kW allocation reduced due to live reading of 1.5KW</text>
  </threadedComment>
  <threadedComment ref="X57" dT="2024-03-14T18:29:21.17" personId="{F6E7EC2D-8E6E-4BA1-BCDD-6D7FECF08119}" id="{C3FCF9B0-6B50-4C14-A713-7492452A14E2}" parentId="{6615A5B0-C9A8-4FB0-A93C-26A481050455}">
    <text>3.7kW allocation reduced due to live reading of 1.6KW</text>
  </threadedComment>
  <threadedComment ref="X57" dT="2024-04-18T13:57:22.59" personId="{4232887B-6F74-4501-885D-8735C5662726}" id="{7EB0E83A-D289-4920-A595-06D35711A1AA}" parentId="{6615A5B0-C9A8-4FB0-A93C-26A481050455}">
    <text>3.7kW allocation reduced due to live reading of 1.4KW</text>
  </threadedComment>
  <threadedComment ref="Z57" dT="2022-05-26T10:30:53.56" personId="{BC55F889-AFD3-4AD4-B814-0EDFA8411758}" id="{FD1CA8BF-6C20-4299-B112-BA887F1BB37E}">
    <text>Reduced from 2.6kW due to live reading of 1.2kW</text>
  </threadedComment>
  <threadedComment ref="Z57" dT="2023-07-11T10:06:24.74" personId="{F6E7EC2D-8E6E-4BA1-BCDD-6D7FECF08119}" id="{239E4AAD-1333-4778-A060-FCBAD42EB7F5}" parentId="{FD1CA8BF-6C20-4299-B112-BA887F1BB37E}">
    <text>2.6kW allocation reduced due to live reading of 1.2KW</text>
  </threadedComment>
  <threadedComment ref="Z57" dT="2023-08-02T11:17:23.89" personId="{4232887B-6F74-4501-885D-8735C5662726}" id="{5AA1AF60-18A0-40A1-B8AE-FF105E3C4B15}" parentId="{FD1CA8BF-6C20-4299-B112-BA887F1BB37E}">
    <text>2.6kW allocation reduced due to live reading of 1.2kW</text>
  </threadedComment>
  <threadedComment ref="Z57" dT="2023-09-07T09:58:31.81" personId="{4232887B-6F74-4501-885D-8735C5662726}" id="{172C0605-26AB-43C2-A2C5-AC6803790342}" parentId="{FD1CA8BF-6C20-4299-B112-BA887F1BB37E}">
    <text>2.6kW allocation reduced due to live reading of 1.4kW</text>
  </threadedComment>
  <threadedComment ref="Z57" dT="2023-10-23T11:14:25.86" personId="{F6E7EC2D-8E6E-4BA1-BCDD-6D7FECF08119}" id="{AB7CFE11-8F1F-4218-BA39-7A10E72F0563}" parentId="{FD1CA8BF-6C20-4299-B112-BA887F1BB37E}">
    <text>2.6kW allocation reduced due to live reading of 1.5kW</text>
  </threadedComment>
  <threadedComment ref="Z57" dT="2023-11-14T09:33:17.64" personId="{4232887B-6F74-4501-885D-8735C5662726}" id="{53FD07C4-7090-4F54-A69B-D92AADFD4DD3}" parentId="{FD1CA8BF-6C20-4299-B112-BA887F1BB37E}">
    <text>2.6kW allocation reduced due to live reading of 1.2kW</text>
  </threadedComment>
  <threadedComment ref="Z57" dT="2023-12-19T12:46:17.35" personId="{4232887B-6F74-4501-885D-8735C5662726}" id="{EC270234-36C0-443C-94B9-75F6187D87BF}" parentId="{FD1CA8BF-6C20-4299-B112-BA887F1BB37E}">
    <text>2.6kW allocation reduced due to live reading of 1.3kW</text>
  </threadedComment>
  <threadedComment ref="Z57" dT="2024-01-11T08:53:35.77" personId="{4232887B-6F74-4501-885D-8735C5662726}" id="{57BAFE19-3E38-47D4-A485-728AEB6F82B8}" parentId="{FD1CA8BF-6C20-4299-B112-BA887F1BB37E}">
    <text>2.6kW allocation reduced due to live reading of 1.3kW</text>
  </threadedComment>
  <threadedComment ref="Z57" dT="2024-02-15T18:40:50.10" personId="{F6E7EC2D-8E6E-4BA1-BCDD-6D7FECF08119}" id="{3096ED7A-3B6E-4F42-98B8-1E5A82F953CB}" parentId="{FD1CA8BF-6C20-4299-B112-BA887F1BB37E}">
    <text>2.6kW allocation reduced due to live reading of 1.5kW</text>
  </threadedComment>
  <threadedComment ref="Z57" dT="2024-03-14T18:25:08.69" personId="{F6E7EC2D-8E6E-4BA1-BCDD-6D7FECF08119}" id="{69A71C94-E5DD-4B90-882A-1BAE9231DAF6}" parentId="{FD1CA8BF-6C20-4299-B112-BA887F1BB37E}">
    <text>2.6kW allocation reduced due to live reading of 1.5kW</text>
  </threadedComment>
  <threadedComment ref="Z57" dT="2024-04-18T13:52:51.52" personId="{4232887B-6F74-4501-885D-8735C5662726}" id="{01D10D9A-5031-4305-88B2-9D2487E07B32}" parentId="{FD1CA8BF-6C20-4299-B112-BA887F1BB37E}">
    <text>2.6kW allocation reduced due to live reading of 1.4kW</text>
  </threadedComment>
  <threadedComment ref="AB57" dT="2022-06-22T11:58:49.54" personId="{A2EEB511-B106-4ABB-A0A9-198E22579A21}" id="{2782F904-60F4-44A2-8F6D-DF85AE56C13B}">
    <text xml:space="preserve"> NCS-57C3 - 500W - 2 feeds</text>
  </threadedComment>
  <threadedComment ref="AD57" dT="2024-02-15T18:36:14.33" personId="{F6E7EC2D-8E6E-4BA1-BCDD-6D7FECF08119}" id="{78903D3B-3597-4D6C-838E-BE0636576A75}">
    <text>10.9kW allocation reduced due to live reading of 0.5kW</text>
  </threadedComment>
  <threadedComment ref="AD57" dT="2024-03-06T15:24:53.12" personId="{BC55F889-AFD3-4AD4-B814-0EDFA8411758}" id="{26C629D0-3B2B-474F-AC58-998AAAB812B8}" parentId="{78903D3B-3597-4D6C-838E-BE0636576A75}">
    <text>Allocation correct to 6.5kW, but showing reduced to 6kW due to live reading of 0.5kW</text>
  </threadedComment>
  <threadedComment ref="AD57" dT="2024-03-14T18:14:23.35" personId="{F6E7EC2D-8E6E-4BA1-BCDD-6D7FECF08119}" id="{B1AF6A5B-5F04-4545-802B-730CE18AE65E}" parentId="{78903D3B-3597-4D6C-838E-BE0636576A75}">
    <text>6.5kW allocation reduced due to live reading of 0.5kW</text>
  </threadedComment>
  <threadedComment ref="AF57" dT="2023-08-02T13:29:13.85" personId="{4232887B-6F74-4501-885D-8735C5662726}" id="{07A595FE-1A3C-40F3-B6E8-08CEA67501E7}">
    <text>2kW allocation reduced due to live reading of 0.3kW</text>
  </threadedComment>
  <threadedComment ref="AF57" dT="2023-09-07T10:43:28.52" personId="{4232887B-6F74-4501-885D-8735C5662726}" id="{C09E83FD-2952-444E-AAF8-6382117ABE08}" parentId="{07A595FE-1A3C-40F3-B6E8-08CEA67501E7}">
    <text>2kW allocation reduced due to live reading of 0.3kW</text>
  </threadedComment>
  <threadedComment ref="AF57" dT="2023-10-23T11:25:41.72" personId="{F6E7EC2D-8E6E-4BA1-BCDD-6D7FECF08119}" id="{E9BB7783-F79D-4715-93A1-86919D55CE54}" parentId="{07A595FE-1A3C-40F3-B6E8-08CEA67501E7}">
    <text>2kW allocation reduced due to live reading of 0.3kW</text>
  </threadedComment>
  <threadedComment ref="AF57" dT="2023-11-14T10:32:32.81" personId="{4232887B-6F74-4501-885D-8735C5662726}" id="{4DB78D8D-7803-44AF-829D-C9ECD46073C1}" parentId="{07A595FE-1A3C-40F3-B6E8-08CEA67501E7}">
    <text>2kW allocation reduced due to live reading of 0.3kW</text>
  </threadedComment>
  <threadedComment ref="AF57" dT="2023-12-19T13:17:06.42" personId="{4232887B-6F74-4501-885D-8735C5662726}" id="{2919A437-4E45-4CA3-A9CD-66D2F591A62B}" parentId="{07A595FE-1A3C-40F3-B6E8-08CEA67501E7}">
    <text>2kW allocation reduced due to live reading of 0.3kW</text>
  </threadedComment>
  <threadedComment ref="AF57" dT="2024-01-11T09:17:03.90" personId="{4232887B-6F74-4501-885D-8735C5662726}" id="{823544D6-EF7D-4574-A24C-1B3AED66B670}" parentId="{07A595FE-1A3C-40F3-B6E8-08CEA67501E7}">
    <text>2kW allocation reduced due to live reading of 0.3kW</text>
  </threadedComment>
  <threadedComment ref="AF57" dT="2024-02-15T18:23:32.10" personId="{F6E7EC2D-8E6E-4BA1-BCDD-6D7FECF08119}" id="{9C451E52-EB7E-4338-BE22-E3D1B3A41B53}" parentId="{07A595FE-1A3C-40F3-B6E8-08CEA67501E7}">
    <text>2kW allocation reduced due to live reading of 0.3kW</text>
  </threadedComment>
  <threadedComment ref="AF57" dT="2024-03-14T18:11:04.80" personId="{F6E7EC2D-8E6E-4BA1-BCDD-6D7FECF08119}" id="{E25B2AF3-816B-4920-B6D4-10931DB9B87C}" parentId="{07A595FE-1A3C-40F3-B6E8-08CEA67501E7}">
    <text>2kW allocation reduced due to live reading of 0.3kW</text>
  </threadedComment>
  <threadedComment ref="AF57" dT="2024-04-18T14:24:50.72" personId="{4232887B-6F74-4501-885D-8735C5662726}" id="{565A9F14-CC4F-40BE-8148-0BA349381E40}" parentId="{07A595FE-1A3C-40F3-B6E8-08CEA67501E7}">
    <text>2kW allocation reduced due to live reading of 0.3kW</text>
  </threadedComment>
  <threadedComment ref="AH57" dT="2023-01-24T11:27:49.46" personId="{BC55F889-AFD3-4AD4-B814-0EDFA8411758}" id="{864A3F0C-CE66-4828-A101-FD0C313A22F3}">
    <text>ESA400s @ 520W each only 2 planned day 1</text>
  </threadedComment>
  <threadedComment ref="AH57" dT="2023-12-19T13:20:29.81" personId="{4232887B-6F74-4501-885D-8735C5662726}" id="{A7244C79-E79D-4D84-9186-878DDBBF8CB2}" parentId="{864A3F0C-CE66-4828-A101-FD0C313A22F3}">
    <text>4kW allocation reduced due to live reading of 0.7kW</text>
  </threadedComment>
  <threadedComment ref="AH57" dT="2024-01-11T09:19:03.02" personId="{4232887B-6F74-4501-885D-8735C5662726}" id="{9E0405C6-FDFF-4104-A022-ABCC69DC4CE8}" parentId="{864A3F0C-CE66-4828-A101-FD0C313A22F3}">
    <text>4kW allocation reduced due to live reading of 0.8kW</text>
  </threadedComment>
  <threadedComment ref="AH57" dT="2024-02-15T18:39:01.82" personId="{F6E7EC2D-8E6E-4BA1-BCDD-6D7FECF08119}" id="{262E7B4C-1598-42E7-88FB-4D0AC4624407}" parentId="{864A3F0C-CE66-4828-A101-FD0C313A22F3}">
    <text>4kW allocation reduced due to live reading of 1.1kW</text>
  </threadedComment>
  <threadedComment ref="AH57" dT="2024-03-14T18:15:31.57" personId="{F6E7EC2D-8E6E-4BA1-BCDD-6D7FECF08119}" id="{D798CEE1-3752-4BBD-B002-272985291AA6}" parentId="{864A3F0C-CE66-4828-A101-FD0C313A22F3}">
    <text>4kW allocation reduced due to live reading of 1.1kW</text>
  </threadedComment>
  <threadedComment ref="AH57" dT="2024-04-18T14:25:43.51" personId="{4232887B-6F74-4501-885D-8735C5662726}" id="{CBF7FF17-5A9B-4797-A937-B52A34136A5D}" parentId="{864A3F0C-CE66-4828-A101-FD0C313A22F3}">
    <text>4kW allocation reduced due to live reading of 1.1kW</text>
  </threadedComment>
  <threadedComment ref="AJ57" dT="2023-07-11T10:13:34.78" personId="{F6E7EC2D-8E6E-4BA1-BCDD-6D7FECF08119}" id="{30BCBC7F-E63D-4260-8A77-C491C6DDEF73}">
    <text>1kW allocation reduced due to live reading of 0.1KW</text>
  </threadedComment>
  <threadedComment ref="AJ57" dT="2023-08-02T11:39:41.02" personId="{4232887B-6F74-4501-885D-8735C5662726}" id="{50FE2288-4B48-46BD-8FA2-F4F9DDDAC5B9}" parentId="{30BCBC7F-E63D-4260-8A77-C491C6DDEF73}">
    <text>1kW allocation reduced due to live reading of 0.1KW</text>
  </threadedComment>
  <threadedComment ref="AJ57" dT="2023-09-07T10:01:36.44" personId="{4232887B-6F74-4501-885D-8735C5662726}" id="{AB3C1EA6-2AC3-43F8-A6F7-B28F8882839C}" parentId="{30BCBC7F-E63D-4260-8A77-C491C6DDEF73}">
    <text>1kW allocation reduced due to live reading of 0.1KW</text>
  </threadedComment>
  <threadedComment ref="AJ57" dT="2023-10-23T11:17:32.61" personId="{F6E7EC2D-8E6E-4BA1-BCDD-6D7FECF08119}" id="{0156A8A1-88A7-40DE-9AD1-8CCA4B5A6BF5}" parentId="{30BCBC7F-E63D-4260-8A77-C491C6DDEF73}">
    <text>1kW allocation reduced due to live reading of 0.1KW</text>
  </threadedComment>
  <threadedComment ref="AJ57" dT="2023-11-14T09:37:31.10" personId="{4232887B-6F74-4501-885D-8735C5662726}" id="{04C9C63E-A29E-41D9-8D18-2B9B9F8ED15C}" parentId="{30BCBC7F-E63D-4260-8A77-C491C6DDEF73}">
    <text>1kW allocation reduced due to live reading of 0.1KW</text>
  </threadedComment>
  <threadedComment ref="AJ57" dT="2023-12-19T12:48:32.65" personId="{4232887B-6F74-4501-885D-8735C5662726}" id="{47945156-9B8B-4AB7-B7C1-6D284F806BF2}" parentId="{30BCBC7F-E63D-4260-8A77-C491C6DDEF73}">
    <text>1kW allocation reduced due to live reading of 0.1KW</text>
  </threadedComment>
  <threadedComment ref="AJ57" dT="2024-01-11T08:56:38.01" personId="{4232887B-6F74-4501-885D-8735C5662726}" id="{99797ECF-7596-4DCD-BD95-2F00CBF839F1}" parentId="{30BCBC7F-E63D-4260-8A77-C491C6DDEF73}">
    <text>1kW allocation reduced due to live reading of 0.1KW</text>
  </threadedComment>
  <threadedComment ref="AJ57" dT="2024-02-15T18:46:41.16" personId="{F6E7EC2D-8E6E-4BA1-BCDD-6D7FECF08119}" id="{6CC273C1-72DD-4DD0-9E93-6377D70715A2}" parentId="{30BCBC7F-E63D-4260-8A77-C491C6DDEF73}">
    <text>1kW allocation reduced due to live reading of 0.1KW</text>
  </threadedComment>
  <threadedComment ref="AJ57" dT="2024-03-14T18:28:30.14" personId="{F6E7EC2D-8E6E-4BA1-BCDD-6D7FECF08119}" id="{CA185ABE-F38A-4682-B6CD-F1A54AEF533A}" parentId="{30BCBC7F-E63D-4260-8A77-C491C6DDEF73}">
    <text>1kW allocation reduced due to live reading of 0.1KW</text>
  </threadedComment>
  <threadedComment ref="AJ57" dT="2024-04-18T13:55:55.60" personId="{4232887B-6F74-4501-885D-8735C5662726}" id="{3E2ED5A7-AFB6-4667-974F-F4EDB9669436}" parentId="{30BCBC7F-E63D-4260-8A77-C491C6DDEF73}">
    <text>1kW allocation reduced due to live reading of 0.1KW</text>
  </threadedComment>
  <threadedComment ref="AK57" dT="2023-12-06T13:03:55.78" personId="{4232887B-6F74-4501-885D-8735C5662726}" id="{92F20518-C6FB-4F49-89EC-50A85ED34F26}">
    <text>Waveserver_5(2.0KW)into B22-ORMT_SAP_231123_10_w014433 </text>
  </threadedComment>
  <threadedComment ref="AM57" dT="2024-05-03T11:12:08.65" personId="{7807B229-714C-4AA1-8F83-E7F46ACB7D83}" id="{0D9E80B9-C964-415F-B400-8382240C7015}">
    <text>10 Servers and 1 Switch planned - ORMT_SAP_240306_5_10335416</text>
  </threadedComment>
  <threadedComment ref="J58" dT="2023-11-07T15:27:43.07" personId="{38472A79-BA69-4DE1-8653-78C711836CC1}" id="{96C9906F-33AC-4AEA-AEF0-CA08C2DA0515}">
    <text>5kW reduced by 2.6kW estimated load from average of iPDU readings at other sites, 2.4kW remaining</text>
  </threadedComment>
  <threadedComment ref="J58" dT="2023-11-07T15:28:03.13" personId="{38472A79-BA69-4DE1-8653-78C711836CC1}" id="{2235F326-C223-4FE8-AA82-B405A564BB64}" parentId="{96C9906F-33AC-4AEA-AEF0-CA08C2DA0515}">
    <text>2.4kW reduced by 0.7kW for card infill, 1.7kW remaining</text>
  </threadedComment>
  <threadedComment ref="M58" dT="2024-08-12T11:12:27.62" personId="{23875134-620F-49C7-896C-147D628FB6EA}" id="{CF8B47B3-9169-4969-8215-7AE3E95CB53F}">
    <text>ORMT_SAP_240517_1_11255170 is planned for Nokia 7750 SR2s</text>
  </threadedComment>
  <threadedComment ref="J60" dT="2024-09-16T13:25:20.76" personId="{A4663B00-DB85-420B-AE65-1E515148FDF2}" id="{35BF8656-A402-4A0D-9035-A106D84E4629}">
    <text>Additional ADVA XG120 is planned under ORMT_SAP_240912_21_11268373</text>
  </threadedComment>
  <threadedComment ref="U70" dT="2023-11-23T15:28:29.52" personId="{7807B229-714C-4AA1-8F83-E7F46ACB7D83}" id="{B9D2DF39-A8AC-42E0-ACB6-F354A1DA10B4}">
    <text>Additional Ciena 6500-7(1.1KW) into existing cab AB2-ORMT_SAP_231122_3_26168659</text>
  </threadedComment>
  <threadedComment ref="W70" dT="2024-05-14T14:03:12.34" personId="{23875134-620F-49C7-896C-147D628FB6EA}" id="{B7666EDB-4E87-42B5-A03C-6EF2D2444581}">
    <text>40 Amps for NOKIA 7250 AND ORACLE ACME 6350 is planned under ORMT_SAP_240426_16_10330814x</text>
  </threadedComment>
  <threadedComment ref="Y70" dT="2024-05-14T14:03:12.34" personId="{23875134-620F-49C7-896C-147D628FB6EA}" id="{AD31683B-07E5-4833-8EAC-85867DAC723A}">
    <text>40 Amps for NOKIA 7250 AND ORACLE ACME 6350 is planned under ORMT_SAP_240426_16_10330814x</text>
  </threadedComment>
  <threadedComment ref="L72" dT="2022-05-26T11:33:03.42" personId="{BC55F889-AFD3-4AD4-B814-0EDFA8411758}" id="{F7979500-469D-4636-87F6-4B151A496335}">
    <text>5kW allocation reduced due to live reading of 2.5kW</text>
  </threadedComment>
  <threadedComment ref="L72" dT="2023-07-11T09:40:03.89" personId="{F6E7EC2D-8E6E-4BA1-BCDD-6D7FECF08119}" id="{70CCE2E6-B70F-4CDF-ABFB-8AB6C44647AF}" parentId="{F7979500-469D-4636-87F6-4B151A496335}">
    <text>2.5kW allocation reduced due to live reading of 1.3KW</text>
  </threadedComment>
  <threadedComment ref="L72" dT="2023-08-03T10:01:36.39" personId="{F6E7EC2D-8E6E-4BA1-BCDD-6D7FECF08119}" id="{EB1D1E4D-9B4B-4467-8482-40C7153D9047}" parentId="{F7979500-469D-4636-87F6-4B151A496335}">
    <text>2.5kW allocation reduced due to live reading of 1.7KW</text>
  </threadedComment>
  <threadedComment ref="L72" dT="2023-09-05T14:51:37.79" personId="{F6E7EC2D-8E6E-4BA1-BCDD-6D7FECF08119}" id="{2A89ECD3-9628-4836-A462-33AFFB449D97}" parentId="{F7979500-469D-4636-87F6-4B151A496335}">
    <text>2.5kW allocation reduced due to live reading of 1.6KW</text>
  </threadedComment>
  <threadedComment ref="L72" dT="2023-10-20T12:52:20.19" personId="{F6E7EC2D-8E6E-4BA1-BCDD-6D7FECF08119}" id="{9087CF6C-626A-4090-96CE-F469EAF85F8B}" parentId="{F7979500-469D-4636-87F6-4B151A496335}">
    <text>2.5kW allocation reduced due to live reading of 1.4KW</text>
  </threadedComment>
  <threadedComment ref="L72" dT="2023-11-09T11:02:34.94" personId="{F6E7EC2D-8E6E-4BA1-BCDD-6D7FECF08119}" id="{CAEFDAFA-7F92-46C9-9217-DDDA16006F0F}" parentId="{F7979500-469D-4636-87F6-4B151A496335}">
    <text>2.5kW allocation reduced due to live reading of 1.4KW</text>
  </threadedComment>
  <threadedComment ref="L72" dT="2023-12-13T11:57:22.79" personId="{F6E7EC2D-8E6E-4BA1-BCDD-6D7FECF08119}" id="{48F30F29-F88E-4AED-ACEC-527CC69C313E}" parentId="{F7979500-469D-4636-87F6-4B151A496335}">
    <text>2.5kW allocation reduced due to live reading of 1.5KW</text>
  </threadedComment>
  <threadedComment ref="L72" dT="2024-01-10T08:59:09.65" personId="{F6E7EC2D-8E6E-4BA1-BCDD-6D7FECF08119}" id="{844EB5E2-87EC-42AD-AE26-AC7495C2CEB7}" parentId="{F7979500-469D-4636-87F6-4B151A496335}">
    <text>2.5kW allocation reduced due to live reading of 1.4KW</text>
  </threadedComment>
  <threadedComment ref="L72" dT="2024-02-14T12:27:56.74" personId="{F6E7EC2D-8E6E-4BA1-BCDD-6D7FECF08119}" id="{375FD699-C493-4F6A-BF3B-1F2803BC9180}" parentId="{F7979500-469D-4636-87F6-4B151A496335}">
    <text>2.5kW allocation reduced due to live reading of 1.6KW</text>
  </threadedComment>
  <threadedComment ref="L72" dT="2024-03-14T08:14:13.12" personId="{F6E7EC2D-8E6E-4BA1-BCDD-6D7FECF08119}" id="{DA75CC29-144A-42ED-822E-1EB3067F929D}" parentId="{F7979500-469D-4636-87F6-4B151A496335}">
    <text>2.5kW allocation reduced due to live reading of 1.6KW</text>
  </threadedComment>
  <threadedComment ref="L72" dT="2024-05-10T09:54:52.69" personId="{23875134-620F-49C7-896C-147D628FB6EA}" id="{DCB1C438-19AA-449C-BCDC-60C219FF8B7F}" parentId="{F7979500-469D-4636-87F6-4B151A496335}">
    <text>2.5kW allocation reduced due to live reading of 2.1KW</text>
  </threadedComment>
  <threadedComment ref="L72" dT="2024-08-15T17:11:05.91" personId="{23875134-620F-49C7-896C-147D628FB6EA}" id="{076C9460-AD93-43F2-8AF5-E1667BD368DB}" parentId="{F7979500-469D-4636-87F6-4B151A496335}">
    <text>2.5kW allocation reduced due to live reading of 1.9KW</text>
  </threadedComment>
  <threadedComment ref="N72" dT="2022-05-26T11:35:03.84" personId="{BC55F889-AFD3-4AD4-B814-0EDFA8411758}" id="{759BE320-FF70-4FCF-83EE-4368F66D4DA3}">
    <text>4.5kW allocation reduced due to live reading of 1.5kW</text>
  </threadedComment>
  <threadedComment ref="N72" dT="2023-07-11T09:31:44.38" personId="{F6E7EC2D-8E6E-4BA1-BCDD-6D7FECF08119}" id="{AC7FD3D2-609D-4F71-A143-3B9DF7C253CA}" parentId="{759BE320-FF70-4FCF-83EE-4368F66D4DA3}">
    <text>2.25kW allocation reduced due to live reading of 0.8KW</text>
  </threadedComment>
  <threadedComment ref="N72" dT="2023-08-03T08:44:51.37" personId="{F6E7EC2D-8E6E-4BA1-BCDD-6D7FECF08119}" id="{40201DE8-3834-411D-A269-A0E6820C9348}" parentId="{759BE320-FF70-4FCF-83EE-4368F66D4DA3}">
    <text>2.25kW allocation reduced due to live reading of 0.8KW</text>
  </threadedComment>
  <threadedComment ref="N72" dT="2023-09-05T14:47:35.86" personId="{F6E7EC2D-8E6E-4BA1-BCDD-6D7FECF08119}" id="{F1BA638B-7EBD-40B6-B0EB-ECC0A967DA20}" parentId="{759BE320-FF70-4FCF-83EE-4368F66D4DA3}">
    <text>2.25kW allocation reduced due to live reading of 0.8KW</text>
  </threadedComment>
  <threadedComment ref="N72" dT="2023-10-20T12:38:24.76" personId="{F6E7EC2D-8E6E-4BA1-BCDD-6D7FECF08119}" id="{13FA99F9-EC1B-43CD-B6E7-6B2447E08A32}" parentId="{759BE320-FF70-4FCF-83EE-4368F66D4DA3}">
    <text>2.25kW allocation reduced due to live reading of 0.8KW</text>
  </threadedComment>
  <threadedComment ref="N72" dT="2023-11-09T11:01:08.61" personId="{F6E7EC2D-8E6E-4BA1-BCDD-6D7FECF08119}" id="{8469A9FC-86E0-496D-A8B1-06884F9CDDCC}" parentId="{759BE320-FF70-4FCF-83EE-4368F66D4DA3}">
    <text>2.25kW allocation reduced due to live reading of 0.8KW</text>
  </threadedComment>
  <threadedComment ref="N72" dT="2023-12-13T11:54:03.10" personId="{F6E7EC2D-8E6E-4BA1-BCDD-6D7FECF08119}" id="{82930826-B46E-479E-961E-586612B3652A}" parentId="{759BE320-FF70-4FCF-83EE-4368F66D4DA3}">
    <text>2.25kW allocation reduced due to live reading of 0.8KW</text>
  </threadedComment>
  <threadedComment ref="N72" dT="2024-01-10T08:58:02.71" personId="{F6E7EC2D-8E6E-4BA1-BCDD-6D7FECF08119}" id="{3913E4A7-EF2B-41E7-A72C-90B12038C95A}" parentId="{759BE320-FF70-4FCF-83EE-4368F66D4DA3}">
    <text>2.25kW allocation reduced due to live reading of 0.8KW</text>
  </threadedComment>
  <threadedComment ref="N72" dT="2024-02-14T12:25:16.81" personId="{F6E7EC2D-8E6E-4BA1-BCDD-6D7FECF08119}" id="{BD112B1A-7E01-4FC4-809E-CBD06A1BE4A6}" parentId="{759BE320-FF70-4FCF-83EE-4368F66D4DA3}">
    <text>2.25kW allocation reduced due to live reading of 0.8KW</text>
  </threadedComment>
  <threadedComment ref="N72" dT="2024-03-14T08:12:52.38" personId="{F6E7EC2D-8E6E-4BA1-BCDD-6D7FECF08119}" id="{48094D26-47A9-4483-8649-45962A52EBE8}" parentId="{759BE320-FF70-4FCF-83EE-4368F66D4DA3}">
    <text>2.25kW allocation reduced due to live reading of 0.8KW</text>
  </threadedComment>
  <threadedComment ref="N72" dT="2024-05-10T08:54:21.34" personId="{23875134-620F-49C7-896C-147D628FB6EA}" id="{551308E8-C896-4168-AB42-03BE14E6311A}" parentId="{759BE320-FF70-4FCF-83EE-4368F66D4DA3}">
    <text>2.25kW allocation reduced due to live reading of 0.8KW</text>
  </threadedComment>
  <threadedComment ref="N72" dT="2024-08-15T17:06:43.40" personId="{23875134-620F-49C7-896C-147D628FB6EA}" id="{E51CC577-440E-4268-A82C-922E9081EB2B}" parentId="{759BE320-FF70-4FCF-83EE-4368F66D4DA3}">
    <text>2.25kW allocation reduced due to live reading of 1.0KW</text>
  </threadedComment>
  <threadedComment ref="P72" dT="2022-05-26T11:36:00.57" personId="{BC55F889-AFD3-4AD4-B814-0EDFA8411758}" id="{B435FD41-1820-422A-8344-3302D0CF6FF0}">
    <text>4.5kW allocation reduced due to live reading of 2.6kW</text>
  </threadedComment>
  <threadedComment ref="P72" dT="2023-07-11T09:29:12.78" personId="{F6E7EC2D-8E6E-4BA1-BCDD-6D7FECF08119}" id="{622EE054-CA72-4E1E-AFF6-BA4DED8371EF}" parentId="{B435FD41-1820-422A-8344-3302D0CF6FF0}">
    <text>2.25kW allocation reduced due to live reading of 1.4KW</text>
  </threadedComment>
  <threadedComment ref="P72" dT="2023-08-03T08:27:09.53" personId="{F6E7EC2D-8E6E-4BA1-BCDD-6D7FECF08119}" id="{56E69A54-A7D6-41BB-B756-1F5C59120B11}" parentId="{B435FD41-1820-422A-8344-3302D0CF6FF0}">
    <text>2.25kW allocation reduced due to live reading of 1.5KW</text>
  </threadedComment>
  <threadedComment ref="P72" dT="2023-09-05T14:44:00.00" personId="{F6E7EC2D-8E6E-4BA1-BCDD-6D7FECF08119}" id="{B7DCE7D0-6035-4E8D-ADC5-6294E056CA43}" parentId="{B435FD41-1820-422A-8344-3302D0CF6FF0}">
    <text>2.25kW allocation reduced due to live reading of 1.6KW</text>
  </threadedComment>
  <threadedComment ref="P72" dT="2023-10-20T12:35:37.02" personId="{F6E7EC2D-8E6E-4BA1-BCDD-6D7FECF08119}" id="{273FD2FA-A900-4798-B88A-20E9D35728A8}" parentId="{B435FD41-1820-422A-8344-3302D0CF6FF0}">
    <text>2.25kW allocation reduced due to live reading of 1.6KW</text>
  </threadedComment>
  <threadedComment ref="P72" dT="2023-11-09T11:00:26.01" personId="{F6E7EC2D-8E6E-4BA1-BCDD-6D7FECF08119}" id="{FB005B3D-BB5C-4DC0-9E47-D0E2FD318194}" parentId="{B435FD41-1820-422A-8344-3302D0CF6FF0}">
    <text>2.25kW allocation reduced due to live reading of 1.6KW</text>
  </threadedComment>
  <threadedComment ref="P72" dT="2023-12-13T11:52:07.70" personId="{F6E7EC2D-8E6E-4BA1-BCDD-6D7FECF08119}" id="{95B07318-B116-4DAE-B22A-48B7101476AC}" parentId="{B435FD41-1820-422A-8344-3302D0CF6FF0}">
    <text>2.25kW allocation reduced due to live reading of 1.6KW</text>
  </threadedComment>
  <threadedComment ref="P72" dT="2024-01-10T08:57:31.12" personId="{F6E7EC2D-8E6E-4BA1-BCDD-6D7FECF08119}" id="{48022305-3CBC-4D72-96F6-3910BFA17CDA}" parentId="{B435FD41-1820-422A-8344-3302D0CF6FF0}">
    <text>2.25kW allocation reduced due to live reading of 1.6KW</text>
  </threadedComment>
  <threadedComment ref="P72" dT="2024-02-14T12:24:06.13" personId="{F6E7EC2D-8E6E-4BA1-BCDD-6D7FECF08119}" id="{1A9A38A1-F8E6-4FC0-A61A-5CCFB1EE7E19}" parentId="{B435FD41-1820-422A-8344-3302D0CF6FF0}">
    <text>2.25kW allocation reduced due to live reading of 1.6KW</text>
  </threadedComment>
  <threadedComment ref="P72" dT="2024-03-14T08:10:24.31" personId="{F6E7EC2D-8E6E-4BA1-BCDD-6D7FECF08119}" id="{C8BC5ED9-B5A4-4B77-8CA1-6E32004611EE}" parentId="{B435FD41-1820-422A-8344-3302D0CF6FF0}">
    <text>2.25kW allocation reduced due to live reading of 1.8KW</text>
  </threadedComment>
  <threadedComment ref="P72" dT="2024-05-10T08:48:55.89" personId="{23875134-620F-49C7-896C-147D628FB6EA}" id="{34A69D31-0442-4B75-B086-90084260A813}" parentId="{B435FD41-1820-422A-8344-3302D0CF6FF0}">
    <text>2.25kW allocation reduced due to live reading of 1.8KW</text>
  </threadedComment>
  <threadedComment ref="P72" dT="2024-08-15T16:59:10.37" personId="{23875134-620F-49C7-896C-147D628FB6EA}" id="{087DB040-8DE8-447C-9614-5C571F233055}" parentId="{B435FD41-1820-422A-8344-3302D0CF6FF0}">
    <text>2.25kW allocation reduced due to live reading of 1.9KW</text>
  </threadedComment>
  <threadedComment ref="R72" dT="2022-05-26T11:35:03.84" personId="{BC55F889-AFD3-4AD4-B814-0EDFA8411758}" id="{7FB600CC-3DC6-478E-9646-063721E93385}">
    <text>4.5kW allocation reduced due to live reading of 1.5kW</text>
  </threadedComment>
  <threadedComment ref="R72" dT="2023-07-11T09:25:02.73" personId="{F6E7EC2D-8E6E-4BA1-BCDD-6D7FECF08119}" id="{A175E5C4-CCC2-4667-8A78-871DB36AFFA8}" parentId="{7FB600CC-3DC6-478E-9646-063721E93385}">
    <text>2.25kW allocation reduced due to live reading of 1KW</text>
  </threadedComment>
  <threadedComment ref="R72" dT="2023-08-03T08:25:18.07" personId="{F6E7EC2D-8E6E-4BA1-BCDD-6D7FECF08119}" id="{BD3B5885-DC58-4B86-B679-2DCFE074D347}" parentId="{7FB600CC-3DC6-478E-9646-063721E93385}">
    <text>2.25kW allocation reduced due to live reading of 1KW</text>
  </threadedComment>
  <threadedComment ref="R72" dT="2023-09-05T14:42:38.07" personId="{F6E7EC2D-8E6E-4BA1-BCDD-6D7FECF08119}" id="{DB405434-2CBB-4C2F-B717-A7529F76B9E9}" parentId="{7FB600CC-3DC6-478E-9646-063721E93385}">
    <text>2.25kW allocation reduced due to live reading of 1KW</text>
  </threadedComment>
  <threadedComment ref="R72" dT="2023-10-20T12:32:14.79" personId="{F6E7EC2D-8E6E-4BA1-BCDD-6D7FECF08119}" id="{174E3922-12DA-4AAA-8F1E-19FC9FD0DAF4}" parentId="{7FB600CC-3DC6-478E-9646-063721E93385}">
    <text>2.25kW allocation reduced due to live reading of 1KW</text>
  </threadedComment>
  <threadedComment ref="R72" dT="2023-11-09T10:59:35.96" personId="{F6E7EC2D-8E6E-4BA1-BCDD-6D7FECF08119}" id="{2E8B2525-42D6-4D69-B09D-A891232B841B}" parentId="{7FB600CC-3DC6-478E-9646-063721E93385}">
    <text>2.25kW allocation reduced due to live reading of 1KW</text>
  </threadedComment>
  <threadedComment ref="R72" dT="2023-12-13T11:50:38.70" personId="{F6E7EC2D-8E6E-4BA1-BCDD-6D7FECF08119}" id="{3A9D9047-B2C1-4BC4-B313-589F40A8313F}" parentId="{7FB600CC-3DC6-478E-9646-063721E93385}">
    <text>2.25kW allocation reduced due to live reading of 1KW</text>
  </threadedComment>
  <threadedComment ref="R72" dT="2024-01-10T08:56:54.51" personId="{F6E7EC2D-8E6E-4BA1-BCDD-6D7FECF08119}" id="{A18AC374-F91A-4099-A5E7-2400E01CF0E3}" parentId="{7FB600CC-3DC6-478E-9646-063721E93385}">
    <text>2.25kW allocation reduced due to live reading of 1KW</text>
  </threadedComment>
  <threadedComment ref="R72" dT="2024-02-14T12:23:17.15" personId="{F6E7EC2D-8E6E-4BA1-BCDD-6D7FECF08119}" id="{0AA49542-3D8E-4E1D-AA0C-9648EECABF7C}" parentId="{7FB600CC-3DC6-478E-9646-063721E93385}">
    <text>2.25kW allocation reduced due to live reading of 1KW</text>
  </threadedComment>
  <threadedComment ref="R72" dT="2024-03-14T08:08:18.01" personId="{F6E7EC2D-8E6E-4BA1-BCDD-6D7FECF08119}" id="{02464E1D-5878-4912-A94D-7DCEBC583AAC}" parentId="{7FB600CC-3DC6-478E-9646-063721E93385}">
    <text>2.25kW allocation reduced due to live reading of 1.1KW</text>
  </threadedComment>
  <threadedComment ref="R72" dT="2024-05-10T08:37:50.35" personId="{23875134-620F-49C7-896C-147D628FB6EA}" id="{ACA21126-A8B1-4C0C-88D3-475178D39E5F}" parentId="{7FB600CC-3DC6-478E-9646-063721E93385}">
    <text>2.25kW allocation reduced due to live reading of 1.1KW</text>
  </threadedComment>
  <threadedComment ref="R72" dT="2024-08-15T16:50:22.05" personId="{23875134-620F-49C7-896C-147D628FB6EA}" id="{D4E7A66B-A221-4ED3-827E-43109DC534FD}" parentId="{7FB600CC-3DC6-478E-9646-063721E93385}">
    <text>2.25kW allocation reduced due to live reading of 1.2KW</text>
  </threadedComment>
  <threadedComment ref="T72" dT="2023-01-12T14:34:04.06" personId="{BC55F889-AFD3-4AD4-B814-0EDFA8411758}" id="{49969A50-1347-4519-98FC-3B9C4C471BF6}">
    <text>Live reading 102A, so 6.5kW allocation reduced by 5.5kW</text>
  </threadedComment>
  <threadedComment ref="T72" dT="2023-07-11T09:43:10.46" personId="{F6E7EC2D-8E6E-4BA1-BCDD-6D7FECF08119}" id="{249E4F57-8309-42B0-B0D2-B43474A8AB2E}" parentId="{49969A50-1347-4519-98FC-3B9C4C471BF6}">
    <text>3.25kW allocation reduced due to live reading of 3KW</text>
  </threadedComment>
  <threadedComment ref="T72" dT="2023-08-03T10:23:50.75" personId="{F6E7EC2D-8E6E-4BA1-BCDD-6D7FECF08119}" id="{1810D18C-C1A5-4C02-878E-0E75B1D8B4CA}" parentId="{49969A50-1347-4519-98FC-3B9C4C471BF6}">
    <text>3.25kW allocation reduced due to live reading of 2.9KW</text>
  </threadedComment>
  <threadedComment ref="T72" dT="2023-09-05T14:53:36.11" personId="{F6E7EC2D-8E6E-4BA1-BCDD-6D7FECF08119}" id="{BDC652B0-6BD6-436C-8670-F03BDAB0BF13}" parentId="{49969A50-1347-4519-98FC-3B9C4C471BF6}">
    <text>3.25kW allocation reduced due to live reading of 2.9KW</text>
  </threadedComment>
  <threadedComment ref="T72" dT="2023-10-20T12:57:25.26" personId="{F6E7EC2D-8E6E-4BA1-BCDD-6D7FECF08119}" id="{2EC06553-B942-4DAA-A7DF-A7826B9D6976}" parentId="{49969A50-1347-4519-98FC-3B9C4C471BF6}">
    <text>3.25kW allocation reduced due to live reading of 3KW</text>
  </threadedComment>
  <threadedComment ref="T72" dT="2023-11-09T11:06:21.79" personId="{F6E7EC2D-8E6E-4BA1-BCDD-6D7FECF08119}" id="{0AB8357F-5BEB-4108-A248-0EF182680D52}" parentId="{49969A50-1347-4519-98FC-3B9C4C471BF6}">
    <text>3.25kW allocation reduced due to live reading of 2.9KW</text>
  </threadedComment>
  <threadedComment ref="T72" dT="2023-12-13T12:00:06.67" personId="{F6E7EC2D-8E6E-4BA1-BCDD-6D7FECF08119}" id="{6BB4F5B8-7398-4881-8FF1-C8D1DC0B70B6}" parentId="{49969A50-1347-4519-98FC-3B9C4C471BF6}">
    <text>3.25kW allocation reduced due to live reading of 2.9KW</text>
  </threadedComment>
  <threadedComment ref="T72" dT="2024-01-10T09:03:41.53" personId="{F6E7EC2D-8E6E-4BA1-BCDD-6D7FECF08119}" id="{8EF8D832-E30C-4F30-B539-C45AE733BA15}" parentId="{49969A50-1347-4519-98FC-3B9C4C471BF6}">
    <text>3.25kW allocation reduced due to live reading of 2.9KW</text>
  </threadedComment>
  <threadedComment ref="T72" dT="2024-02-14T12:29:23.76" personId="{F6E7EC2D-8E6E-4BA1-BCDD-6D7FECF08119}" id="{7227913F-149C-4DED-A214-3B30D112703F}" parentId="{49969A50-1347-4519-98FC-3B9C4C471BF6}">
    <text>3.25kW allocation reduced due to live reading of 2.9KW</text>
  </threadedComment>
  <threadedComment ref="T72" dT="2024-03-14T08:15:47.01" personId="{F6E7EC2D-8E6E-4BA1-BCDD-6D7FECF08119}" id="{4AE855A5-1BDD-40AF-9941-6151729AA206}" parentId="{49969A50-1347-4519-98FC-3B9C4C471BF6}">
    <text>3.25kW allocation reduced due to live reading of 2.9KW</text>
  </threadedComment>
  <threadedComment ref="T72" dT="2024-05-10T10:15:34.46" personId="{23875134-620F-49C7-896C-147D628FB6EA}" id="{01F9B35A-6BD7-44EB-85C6-F226CC1AC643}" parentId="{49969A50-1347-4519-98FC-3B9C4C471BF6}">
    <text>3.25kW allocation reduced due to live reading of 2.9KW</text>
  </threadedComment>
  <threadedComment ref="T72" dT="2024-08-15T17:13:58.91" personId="{23875134-620F-49C7-896C-147D628FB6EA}" id="{738EF585-FC42-424F-81B9-AA98BADFF5CE}" parentId="{49969A50-1347-4519-98FC-3B9C4C471BF6}">
    <text>3.25kW allocation reduced due to live reading of 2.9KW</text>
  </threadedComment>
  <threadedComment ref="L73" dT="2022-05-26T11:33:03.42" personId="{BC55F889-AFD3-4AD4-B814-0EDFA8411758}" id="{4DCC6705-B4E3-4600-8568-1AE02D770216}">
    <text>5kW allocation reduced due to live reading of 2.5kW</text>
  </threadedComment>
  <threadedComment ref="L73" dT="2023-07-11T09:40:56.34" personId="{F6E7EC2D-8E6E-4BA1-BCDD-6D7FECF08119}" id="{E341ED5E-84D1-4D41-8319-518A7AA76A6F}" parentId="{4DCC6705-B4E3-4600-8568-1AE02D770216}">
    <text>2.5kW allocation reduced due to live reading of 1.7KW</text>
  </threadedComment>
  <threadedComment ref="L73" dT="2023-08-03T10:07:29.82" personId="{F6E7EC2D-8E6E-4BA1-BCDD-6D7FECF08119}" id="{0D451AA3-50E7-431C-AEA0-412F830E3B86}" parentId="{4DCC6705-B4E3-4600-8568-1AE02D770216}">
    <text>2.5kW allocation reduced due to live reading of 1.2KW</text>
  </threadedComment>
  <threadedComment ref="L73" dT="2023-09-05T14:52:15.06" personId="{F6E7EC2D-8E6E-4BA1-BCDD-6D7FECF08119}" id="{82F0DB2C-D5A2-437F-863D-5E6ABB418DF2}" parentId="{4DCC6705-B4E3-4600-8568-1AE02D770216}">
    <text>2.5kW allocation reduced due to live reading of 1.3KW</text>
  </threadedComment>
  <threadedComment ref="L73" dT="2023-10-20T12:55:33.05" personId="{F6E7EC2D-8E6E-4BA1-BCDD-6D7FECF08119}" id="{2D893AC1-0982-4973-9424-3AE07EC8BA6D}" parentId="{4DCC6705-B4E3-4600-8568-1AE02D770216}">
    <text>2.5kW allocation reduced due to live reading of 1.5KW</text>
  </threadedComment>
  <threadedComment ref="L73" dT="2023-11-09T11:02:59.56" personId="{F6E7EC2D-8E6E-4BA1-BCDD-6D7FECF08119}" id="{5BE6D775-E637-4EC4-8E3D-2E9FAD9A6C3F}" parentId="{4DCC6705-B4E3-4600-8568-1AE02D770216}">
    <text>2.5kW allocation reduced due to live reading of 1.6KW</text>
  </threadedComment>
  <threadedComment ref="L73" dT="2023-12-13T11:58:05.71" personId="{F6E7EC2D-8E6E-4BA1-BCDD-6D7FECF08119}" id="{0DBDCFDF-C7D1-44AF-B802-418E469D526A}" parentId="{4DCC6705-B4E3-4600-8568-1AE02D770216}">
    <text>2.5kW allocation reduced due to live reading of 1.4KW</text>
  </threadedComment>
  <threadedComment ref="L73" dT="2024-01-10T08:59:43.81" personId="{F6E7EC2D-8E6E-4BA1-BCDD-6D7FECF08119}" id="{25ED7446-6141-4C25-969C-55EEA5FE59C2}" parentId="{4DCC6705-B4E3-4600-8568-1AE02D770216}">
    <text>2.5kW allocation reduced due to live reading of 1.5KW</text>
  </threadedComment>
  <threadedComment ref="L73" dT="2024-02-14T12:28:24.78" personId="{F6E7EC2D-8E6E-4BA1-BCDD-6D7FECF08119}" id="{85217F5D-4666-45DC-A729-C2C5C1D6B85A}" parentId="{4DCC6705-B4E3-4600-8568-1AE02D770216}">
    <text>2.5kW allocation reduced due to live reading of 1.3KW</text>
  </threadedComment>
  <threadedComment ref="L73" dT="2024-03-14T08:14:25.57" personId="{F6E7EC2D-8E6E-4BA1-BCDD-6D7FECF08119}" id="{FFFAFDCA-7CC2-416D-88EF-D91EF563B6FE}" parentId="{4DCC6705-B4E3-4600-8568-1AE02D770216}">
    <text>2.5kW allocation reduced due to live reading of 1.4KW</text>
  </threadedComment>
  <threadedComment ref="L73" dT="2024-05-10T09:56:04.48" personId="{23875134-620F-49C7-896C-147D628FB6EA}" id="{D069196F-2F8F-4C49-AFE8-7C9C2BE84BBB}" parentId="{4DCC6705-B4E3-4600-8568-1AE02D770216}">
    <text>2.5kW allocation reduced due to live reading of 1.6KW</text>
  </threadedComment>
  <threadedComment ref="L73" dT="2024-08-15T17:11:54.74" personId="{23875134-620F-49C7-896C-147D628FB6EA}" id="{33309A78-EE5A-4662-B69E-75328924ADE7}" parentId="{4DCC6705-B4E3-4600-8568-1AE02D770216}">
    <text>2.5kW allocation reduced due to live reading of 1.8KW</text>
  </threadedComment>
  <threadedComment ref="N73" dT="2022-05-26T11:35:03.84" personId="{BC55F889-AFD3-4AD4-B814-0EDFA8411758}" id="{3844EAD8-8D70-4637-96D1-3F8D5DC28503}">
    <text>4.5kW allocation reduced due to live reading of 1.5kW</text>
  </threadedComment>
  <threadedComment ref="N73" dT="2023-07-11T09:31:44.38" personId="{F6E7EC2D-8E6E-4BA1-BCDD-6D7FECF08119}" id="{9E01D9EB-CF5A-4730-8FED-98A01DD0EC99}" parentId="{3844EAD8-8D70-4637-96D1-3F8D5DC28503}">
    <text>2.25kW allocation reduced due to live reading of 0.8KW</text>
  </threadedComment>
  <threadedComment ref="N73" dT="2023-08-03T08:45:34.49" personId="{F6E7EC2D-8E6E-4BA1-BCDD-6D7FECF08119}" id="{15785B63-9AE5-4335-B596-D6344B5BD9CC}" parentId="{3844EAD8-8D70-4637-96D1-3F8D5DC28503}">
    <text>2.25kW allocation reduced due to live reading of 0.8KW</text>
  </threadedComment>
  <threadedComment ref="N73" dT="2023-09-05T14:47:39.46" personId="{F6E7EC2D-8E6E-4BA1-BCDD-6D7FECF08119}" id="{4F5BEFCE-F46D-49FD-8A4C-D2D3C6427852}" parentId="{3844EAD8-8D70-4637-96D1-3F8D5DC28503}">
    <text>2.25kW allocation reduced due to live reading of 0.8KW</text>
  </threadedComment>
  <threadedComment ref="N73" dT="2023-10-20T12:38:41.86" personId="{F6E7EC2D-8E6E-4BA1-BCDD-6D7FECF08119}" id="{74402D53-689B-4C0D-8EE4-2F0DA4A8E763}" parentId="{3844EAD8-8D70-4637-96D1-3F8D5DC28503}">
    <text>2.25kW allocation reduced due to live reading of 0.9KW</text>
  </threadedComment>
  <threadedComment ref="N73" dT="2023-11-09T11:01:25.86" personId="{F6E7EC2D-8E6E-4BA1-BCDD-6D7FECF08119}" id="{A5CFE397-FE4B-4BE1-8A9D-4A61568C7FBD}" parentId="{3844EAD8-8D70-4637-96D1-3F8D5DC28503}">
    <text>2.25kW allocation reduced due to live reading of 0.9KW</text>
  </threadedComment>
  <threadedComment ref="N73" dT="2023-12-13T11:54:42.96" personId="{F6E7EC2D-8E6E-4BA1-BCDD-6D7FECF08119}" id="{372C2F5A-02F8-4C32-B248-EB6ECDAA3E77}" parentId="{3844EAD8-8D70-4637-96D1-3F8D5DC28503}">
    <text>2.25kW allocation reduced due to live reading of 0.8KW</text>
  </threadedComment>
  <threadedComment ref="N73" dT="2024-01-10T08:58:13.35" personId="{F6E7EC2D-8E6E-4BA1-BCDD-6D7FECF08119}" id="{427BB711-3BB4-4159-8F22-988248C050A6}" parentId="{3844EAD8-8D70-4637-96D1-3F8D5DC28503}">
    <text>2.25kW allocation reduced due to live reading of 0.8KW</text>
  </threadedComment>
  <threadedComment ref="N73" dT="2024-02-14T12:25:29.89" personId="{F6E7EC2D-8E6E-4BA1-BCDD-6D7FECF08119}" id="{2234F1CC-FE9D-4F49-87E0-606EF09D1BA3}" parentId="{3844EAD8-8D70-4637-96D1-3F8D5DC28503}">
    <text>2.25kW allocation reduced due to live reading of 0.8KW</text>
  </threadedComment>
  <threadedComment ref="N73" dT="2024-03-14T08:13:05.41" personId="{F6E7EC2D-8E6E-4BA1-BCDD-6D7FECF08119}" id="{6EC9B554-80D2-4895-912A-6413114F5E25}" parentId="{3844EAD8-8D70-4637-96D1-3F8D5DC28503}">
    <text>2.25kW allocation reduced due to live reading of 0.9KW</text>
  </threadedComment>
  <threadedComment ref="N73" dT="2024-05-10T08:56:13.18" personId="{23875134-620F-49C7-896C-147D628FB6EA}" id="{6D39025C-9FC0-4132-985B-A7DBAF27223C}" parentId="{3844EAD8-8D70-4637-96D1-3F8D5DC28503}">
    <text>2.25kW allocation reduced due to live reading of 0.9KW</text>
  </threadedComment>
  <threadedComment ref="N73" dT="2024-08-15T17:07:25.06" personId="{23875134-620F-49C7-896C-147D628FB6EA}" id="{10D55162-0801-4FE6-A739-388B08D9A6B0}" parentId="{3844EAD8-8D70-4637-96D1-3F8D5DC28503}">
    <text>2.25kW allocation reduced due to live reading of 1.1KW</text>
  </threadedComment>
  <threadedComment ref="P73" dT="2022-05-26T11:36:00.57" personId="{BC55F889-AFD3-4AD4-B814-0EDFA8411758}" id="{2DEFDEA6-A745-4A6A-8456-DB1342885FE4}">
    <text>4.5kW allocation reduced due to live reading of 2.6kW</text>
  </threadedComment>
  <threadedComment ref="P73" dT="2023-07-11T09:30:03.50" personId="{F6E7EC2D-8E6E-4BA1-BCDD-6D7FECF08119}" id="{205AEF6C-86C4-419C-9A3F-16F1FEAA6455}" parentId="{2DEFDEA6-A745-4A6A-8456-DB1342885FE4}">
    <text>2.25kW allocation reduced due to live reading of 1.4KW</text>
  </threadedComment>
  <threadedComment ref="P73" dT="2023-08-03T08:27:42.47" personId="{F6E7EC2D-8E6E-4BA1-BCDD-6D7FECF08119}" id="{5E02B33A-58E5-441E-A454-17D1DF0EC7A1}" parentId="{2DEFDEA6-A745-4A6A-8456-DB1342885FE4}">
    <text>2.25kW allocation reduced due to live reading of 1.4KW</text>
  </threadedComment>
  <threadedComment ref="P73" dT="2023-09-05T14:45:19.36" personId="{F6E7EC2D-8E6E-4BA1-BCDD-6D7FECF08119}" id="{A98BB071-4B3E-4E04-9A01-B1D07DC9732F}" parentId="{2DEFDEA6-A745-4A6A-8456-DB1342885FE4}">
    <text>2.25kW allocation reduced due to live reading of 1.5KW</text>
  </threadedComment>
  <threadedComment ref="P73" dT="2023-10-20T12:36:07.43" personId="{F6E7EC2D-8E6E-4BA1-BCDD-6D7FECF08119}" id="{2DB8FD7F-0637-4C9A-AF41-A68063CEAD49}" parentId="{2DEFDEA6-A745-4A6A-8456-DB1342885FE4}">
    <text>2.25kW allocation reduced due to live reading of 1.6KW</text>
  </threadedComment>
  <threadedComment ref="P73" dT="2023-11-09T11:00:46.06" personId="{F6E7EC2D-8E6E-4BA1-BCDD-6D7FECF08119}" id="{F9AED5BD-C3EB-47F7-877E-D30115D4C1AD}" parentId="{2DEFDEA6-A745-4A6A-8456-DB1342885FE4}">
    <text>2.25kW allocation reduced due to live reading of 1.6KW</text>
  </threadedComment>
  <threadedComment ref="P73" dT="2023-12-13T11:52:28.88" personId="{F6E7EC2D-8E6E-4BA1-BCDD-6D7FECF08119}" id="{0CE45DEC-7C5E-48E5-85D2-A7C57E326CBF}" parentId="{2DEFDEA6-A745-4A6A-8456-DB1342885FE4}">
    <text>2.25kW allocation reduced due to live reading of 1.5KW</text>
  </threadedComment>
  <threadedComment ref="P73" dT="2024-01-10T08:57:44.26" personId="{F6E7EC2D-8E6E-4BA1-BCDD-6D7FECF08119}" id="{56BE5A1A-D129-4D23-A7F6-8BF2B990BE12}" parentId="{2DEFDEA6-A745-4A6A-8456-DB1342885FE4}">
    <text>2.25kW allocation reduced due to live reading of 1.5KW</text>
  </threadedComment>
  <threadedComment ref="P73" dT="2024-02-14T12:24:29.40" personId="{F6E7EC2D-8E6E-4BA1-BCDD-6D7FECF08119}" id="{0CEB49F6-4DE9-460D-9592-AB78A783C753}" parentId="{2DEFDEA6-A745-4A6A-8456-DB1342885FE4}">
    <text>2.25kW allocation reduced due to live reading of 1.6KW</text>
  </threadedComment>
  <threadedComment ref="P73" dT="2024-03-14T08:11:47.72" personId="{F6E7EC2D-8E6E-4BA1-BCDD-6D7FECF08119}" id="{CCACFE8F-B259-4687-94F4-673642ED80B0}" parentId="{2DEFDEA6-A745-4A6A-8456-DB1342885FE4}">
    <text>2.25kW allocation reduced due to live reading of 1.8KW</text>
  </threadedComment>
  <threadedComment ref="P73" dT="2024-05-10T08:50:12.47" personId="{23875134-620F-49C7-896C-147D628FB6EA}" id="{EEEA0A34-27FB-481C-96E4-28C22727E3E2}" parentId="{2DEFDEA6-A745-4A6A-8456-DB1342885FE4}">
    <text>2.25kW allocation reduced due to live reading of 1.8KW</text>
  </threadedComment>
  <threadedComment ref="P73" dT="2024-08-15T17:00:02.27" personId="{23875134-620F-49C7-896C-147D628FB6EA}" id="{41180187-EF9E-4E5F-8A6E-8F1EEFDBFE76}" parentId="{2DEFDEA6-A745-4A6A-8456-DB1342885FE4}">
    <text>2.25kW allocation reduced due to live reading of 1.9KW</text>
  </threadedComment>
  <threadedComment ref="R73" dT="2022-05-26T11:35:03.84" personId="{BC55F889-AFD3-4AD4-B814-0EDFA8411758}" id="{77A1DE33-8375-4D93-91FA-C6B8AE1375A6}">
    <text>4.5kW allocation reduced due to live reading of 1.5kW</text>
  </threadedComment>
  <threadedComment ref="R73" dT="2023-07-11T09:26:07.16" personId="{F6E7EC2D-8E6E-4BA1-BCDD-6D7FECF08119}" id="{92F5EE1C-B148-43E2-8CC5-0EC663D21AA4}" parentId="{77A1DE33-8375-4D93-91FA-C6B8AE1375A6}">
    <text>2.25kW allocation reduced due to live reading of 0.9KW</text>
  </threadedComment>
  <threadedComment ref="R73" dT="2023-08-03T08:26:05.60" personId="{F6E7EC2D-8E6E-4BA1-BCDD-6D7FECF08119}" id="{573D7626-50D0-4735-AB7E-0A596B3DF19B}" parentId="{77A1DE33-8375-4D93-91FA-C6B8AE1375A6}">
    <text>2.25kW allocation reduced due to live reading of 0.9KW</text>
  </threadedComment>
  <threadedComment ref="R73" dT="2023-09-05T14:42:54.14" personId="{F6E7EC2D-8E6E-4BA1-BCDD-6D7FECF08119}" id="{EE40A6BD-8FCD-4962-96FD-DC46E0A35291}" parentId="{77A1DE33-8375-4D93-91FA-C6B8AE1375A6}">
    <text>2.25kW allocation reduced due to live reading of 0.9KW</text>
  </threadedComment>
  <threadedComment ref="R73" dT="2023-10-20T12:32:40.73" personId="{F6E7EC2D-8E6E-4BA1-BCDD-6D7FECF08119}" id="{0A2AC0BA-8481-4F1A-926D-3507425BC213}" parentId="{77A1DE33-8375-4D93-91FA-C6B8AE1375A6}">
    <text>2.25kW allocation reduced due to live reading of 0.9KW</text>
  </threadedComment>
  <threadedComment ref="R73" dT="2023-11-09T10:59:56.54" personId="{F6E7EC2D-8E6E-4BA1-BCDD-6D7FECF08119}" id="{67DC096B-6F2F-43AF-ADD9-451C3CFEB33A}" parentId="{77A1DE33-8375-4D93-91FA-C6B8AE1375A6}">
    <text>2.25kW allocation reduced due to live reading of 0.9KW</text>
  </threadedComment>
  <threadedComment ref="R73" dT="2023-12-13T11:51:02.23" personId="{F6E7EC2D-8E6E-4BA1-BCDD-6D7FECF08119}" id="{BD74D6B4-8156-4082-BFE0-6E7D2353F1E8}" parentId="{77A1DE33-8375-4D93-91FA-C6B8AE1375A6}">
    <text>2.25kW allocation reduced due to live reading of 0.9KW</text>
  </threadedComment>
  <threadedComment ref="R73" dT="2024-01-10T08:57:08.71" personId="{F6E7EC2D-8E6E-4BA1-BCDD-6D7FECF08119}" id="{5EE57AE8-19CE-4121-A733-6192C08F3306}" parentId="{77A1DE33-8375-4D93-91FA-C6B8AE1375A6}">
    <text>2.25kW allocation reduced due to live reading of 0.9KW</text>
  </threadedComment>
  <threadedComment ref="R73" dT="2024-02-14T12:23:28.15" personId="{F6E7EC2D-8E6E-4BA1-BCDD-6D7FECF08119}" id="{5EA55687-E2E9-44B1-B4E4-BE97B9FDCFFB}" parentId="{77A1DE33-8375-4D93-91FA-C6B8AE1375A6}">
    <text>2.25kW allocation reduced due to live reading of 0.9KW</text>
  </threadedComment>
  <threadedComment ref="R73" dT="2024-03-14T08:08:59.34" personId="{F6E7EC2D-8E6E-4BA1-BCDD-6D7FECF08119}" id="{DDDA91C3-DD42-49FA-B999-69CA43577D26}" parentId="{77A1DE33-8375-4D93-91FA-C6B8AE1375A6}">
    <text>2.25kW allocation reduced due to live reading of 1.1KW</text>
  </threadedComment>
  <threadedComment ref="R73" dT="2024-05-10T08:42:19.30" personId="{23875134-620F-49C7-896C-147D628FB6EA}" id="{85F2E158-2DC8-4C0E-85B0-295FE5E17029}" parentId="{77A1DE33-8375-4D93-91FA-C6B8AE1375A6}">
    <text>2.25kW allocation reduced due to live reading of 1.1KW</text>
  </threadedComment>
  <threadedComment ref="R73" dT="2024-08-15T16:49:47.89" personId="{23875134-620F-49C7-896C-147D628FB6EA}" id="{3E9A9C8C-9C0C-4904-96EE-C1A3062E3A79}" parentId="{77A1DE33-8375-4D93-91FA-C6B8AE1375A6}">
    <text>2.25kW allocation reduced due to live reading of 1.1KW</text>
  </threadedComment>
  <threadedComment ref="T73" dT="2023-01-12T14:34:04.06" personId="{BC55F889-AFD3-4AD4-B814-0EDFA8411758}" id="{E4B0744D-061F-4269-94AC-D1C6256C7730}">
    <text>Live reading 102A, so 6.5kW allocation reduced by 5.5kW</text>
  </threadedComment>
  <threadedComment ref="T73" dT="2023-07-11T09:43:58.56" personId="{F6E7EC2D-8E6E-4BA1-BCDD-6D7FECF08119}" id="{2CABBE05-4234-44BA-9321-DE737803798C}" parentId="{E4B0744D-061F-4269-94AC-D1C6256C7730}">
    <text>3.25kW allocation reduced due to live reading of 2.6KW</text>
  </threadedComment>
  <threadedComment ref="T73" dT="2023-08-03T10:24:24.52" personId="{F6E7EC2D-8E6E-4BA1-BCDD-6D7FECF08119}" id="{111AB200-5C8E-49C5-BB9F-2F397D867D4C}" parentId="{E4B0744D-061F-4269-94AC-D1C6256C7730}">
    <text>3.25kW allocation reduced due to live reading of 2.6KW</text>
  </threadedComment>
  <threadedComment ref="T73" dT="2023-09-05T14:53:50.34" personId="{F6E7EC2D-8E6E-4BA1-BCDD-6D7FECF08119}" id="{B8025502-CE2C-4A80-87E0-E462597B1CA5}" parentId="{E4B0744D-061F-4269-94AC-D1C6256C7730}">
    <text>3.25kW allocation reduced due to live reading of 2.6KW</text>
  </threadedComment>
  <threadedComment ref="T73" dT="2023-10-20T12:58:00.14" personId="{F6E7EC2D-8E6E-4BA1-BCDD-6D7FECF08119}" id="{7BB71F0A-5302-4E70-AFCA-0305FEC74C87}" parentId="{E4B0744D-061F-4269-94AC-D1C6256C7730}">
    <text>3.25kW allocation reduced due to live reading of 2.6KW</text>
  </threadedComment>
  <threadedComment ref="T73" dT="2023-11-09T11:07:10.48" personId="{F6E7EC2D-8E6E-4BA1-BCDD-6D7FECF08119}" id="{1B152ED2-2C83-49C1-AAFD-1A8E71010EFA}" parentId="{E4B0744D-061F-4269-94AC-D1C6256C7730}">
    <text>3.25kW allocation reduced due to live reading of 2.6KW</text>
  </threadedComment>
  <threadedComment ref="T73" dT="2023-12-13T12:00:35.03" personId="{F6E7EC2D-8E6E-4BA1-BCDD-6D7FECF08119}" id="{5E04ACA2-6C90-4282-BD01-4517EB335A74}" parentId="{E4B0744D-061F-4269-94AC-D1C6256C7730}">
    <text>3.25kW allocation reduced due to live reading of 2.7KW</text>
  </threadedComment>
  <threadedComment ref="T73" dT="2024-01-10T09:03:58.83" personId="{F6E7EC2D-8E6E-4BA1-BCDD-6D7FECF08119}" id="{B413FBF2-8067-4BD3-A26A-4DC69CCBE107}" parentId="{E4B0744D-061F-4269-94AC-D1C6256C7730}">
    <text>3.25kW allocation reduced due to live reading of 2.6KW</text>
  </threadedComment>
  <threadedComment ref="T73" dT="2024-02-14T12:29:41.63" personId="{F6E7EC2D-8E6E-4BA1-BCDD-6D7FECF08119}" id="{F19F3C4A-B600-403D-B34C-3E66C6DFB88C}" parentId="{E4B0744D-061F-4269-94AC-D1C6256C7730}">
    <text>3.25kW allocation reduced due to live reading of 2.7KW</text>
  </threadedComment>
  <threadedComment ref="T73" dT="2024-03-14T08:16:02.65" personId="{F6E7EC2D-8E6E-4BA1-BCDD-6D7FECF08119}" id="{8F10DB59-AB2D-4E2C-9098-8B2C481A87E2}" parentId="{E4B0744D-061F-4269-94AC-D1C6256C7730}">
    <text>3.25kW allocation reduced due to live reading of 2.7KW</text>
  </threadedComment>
  <threadedComment ref="T73" dT="2024-05-10T10:18:01.28" personId="{23875134-620F-49C7-896C-147D628FB6EA}" id="{EB76A605-9D3D-470F-AA39-56CC99C007F8}" parentId="{E4B0744D-061F-4269-94AC-D1C6256C7730}">
    <text>3.25kW allocation reduced due to live reading of 2.7KW</text>
  </threadedComment>
  <threadedComment ref="T73" dT="2024-08-15T17:14:33.09" personId="{23875134-620F-49C7-896C-147D628FB6EA}" id="{57730BC8-DA14-4C30-A573-7ADB5F11E4AB}" parentId="{E4B0744D-061F-4269-94AC-D1C6256C7730}">
    <text>3.25kW allocation reduced due to live reading of 2.7KW</text>
  </threadedComment>
  <threadedComment ref="J74" dT="2023-10-23T10:12:59.36" personId="{F6E7EC2D-8E6E-4BA1-BCDD-6D7FECF08119}" id="{4FABE1E5-AAE7-43DF-BA20-588146DEC72A}">
    <text>6kW allocation reduced due to live reading of 0.1kW</text>
  </threadedComment>
  <threadedComment ref="J75" dT="2023-09-07T10:58:26.32" personId="{4232887B-6F74-4501-885D-8735C5662726}" id="{F1423C7C-FCD9-4294-BFEB-7D8E02BFB991}">
    <text>6kW allocation reduced due to live reading of 0.1kW</text>
  </threadedComment>
  <threadedComment ref="J75" dT="2023-10-23T10:13:20.42" personId="{F6E7EC2D-8E6E-4BA1-BCDD-6D7FECF08119}" id="{8EB78485-ADD8-4639-9825-81FEE8821682}" parentId="{F1423C7C-FCD9-4294-BFEB-7D8E02BFB991}">
    <text>6kW allocation reduced due to live reading of 0.2kW</text>
  </threadedComment>
  <threadedComment ref="J75" dT="2023-11-14T10:40:38.68" personId="{4232887B-6F74-4501-885D-8735C5662726}" id="{39591EC5-EFD5-4237-981D-6F60513F858F}" parentId="{F1423C7C-FCD9-4294-BFEB-7D8E02BFB991}">
    <text>6kW allocation reduced due to live reading of 0.2kW</text>
  </threadedComment>
  <threadedComment ref="J75" dT="2023-12-19T13:26:51.06" personId="{4232887B-6F74-4501-885D-8735C5662726}" id="{0F9A918B-AF88-4E67-B896-652DE6EBCCB8}" parentId="{F1423C7C-FCD9-4294-BFEB-7D8E02BFB991}">
    <text>6kW allocation reduced due to live reading of 0.2kW</text>
  </threadedComment>
  <threadedComment ref="J75" dT="2024-01-11T09:26:34.09" personId="{4232887B-6F74-4501-885D-8735C5662726}" id="{50096040-B26E-4B89-862A-6B308ED23C9A}" parentId="{F1423C7C-FCD9-4294-BFEB-7D8E02BFB991}">
    <text>6kW allocation reduced due to live reading of 0.2kW</text>
  </threadedComment>
  <threadedComment ref="J75" dT="2024-02-15T18:17:58.73" personId="{F6E7EC2D-8E6E-4BA1-BCDD-6D7FECF08119}" id="{B0EF1FAA-2A8F-4DD5-BBF1-3D5D4CEF292F}" parentId="{F1423C7C-FCD9-4294-BFEB-7D8E02BFB991}">
    <text>6kW allocation reduced due to live reading of 0.2kW</text>
  </threadedComment>
  <threadedComment ref="J75" dT="2024-03-14T18:09:52.06" personId="{F6E7EC2D-8E6E-4BA1-BCDD-6D7FECF08119}" id="{E4D2C44B-2073-4EFE-9888-21138941639C}" parentId="{F1423C7C-FCD9-4294-BFEB-7D8E02BFB991}">
    <text>6kW allocation reduced due to live reading of 0.2kW</text>
  </threadedComment>
  <threadedComment ref="J75" dT="2024-04-18T14:32:38.75" personId="{4232887B-6F74-4501-885D-8735C5662726}" id="{35E20976-CBE5-4539-A893-B6B8CA6E2266}" parentId="{F1423C7C-FCD9-4294-BFEB-7D8E02BFB991}">
    <text>6kW allocation reduced due to live reading of 0.2kW</text>
  </threadedComment>
  <threadedComment ref="J75" dT="2024-05-16T16:23:56.45" personId="{23875134-620F-49C7-896C-147D628FB6EA}" id="{9183C0F8-8113-4C85-AFCA-20D752F2D923}" parentId="{F1423C7C-FCD9-4294-BFEB-7D8E02BFB991}">
    <text>6kW allocation reduced due to live reading of 0.2kW</text>
  </threadedComment>
  <threadedComment ref="J75" dT="2024-08-15T17:29:53.42" personId="{23875134-620F-49C7-896C-147D628FB6EA}" id="{6F912A55-C1CA-4ECC-8440-772FD0C9CB96}" parentId="{F1423C7C-FCD9-4294-BFEB-7D8E02BFB991}">
    <text>6kW allocation reduced due to live reading of 0.2kW</text>
  </threadedComment>
  <threadedComment ref="J75" dT="2024-09-05T14:05:31.30" personId="{23875134-620F-49C7-896C-147D628FB6EA}" id="{4E5C3B7D-FB64-4028-A538-672AA3EDA13B}" parentId="{F1423C7C-FCD9-4294-BFEB-7D8E02BFB991}">
    <text>6kW allocation reduced due to live reading of 0.2kW</text>
  </threadedComment>
  <threadedComment ref="S76" dT="2024-04-16T14:47:38.63" personId="{4232887B-6F74-4501-885D-8735C5662726}" id="{588B00FE-0E52-44E2-88FB-FFA43FFCCF30}">
    <text>Power upgrade given for ORMT_SAP_240415_18_Y854576</text>
  </threadedComment>
  <threadedComment ref="S77" dT="2024-04-16T14:47:38.63" personId="{4232887B-6F74-4501-885D-8735C5662726}" id="{373A0698-9696-4195-9973-6D25DAE4BA51}">
    <text>Power upgrade given for ORMT_SAP_240415_18_Y854576</text>
  </threadedComment>
  <threadedComment ref="J80" dT="2023-08-03T10:44:20.83" personId="{F6E7EC2D-8E6E-4BA1-BCDD-6D7FECF08119}" id="{0E45B417-7AAB-433A-835B-5C4DB72933D8}">
    <text>6kW allocation reduced due to live reading of 0.1kW</text>
  </threadedComment>
  <threadedComment ref="J80" dT="2023-09-06T03:05:51.02" personId="{F6E7EC2D-8E6E-4BA1-BCDD-6D7FECF08119}" id="{CB9C1615-E915-4150-A920-DA0EA8C75322}" parentId="{0E45B417-7AAB-433A-835B-5C4DB72933D8}">
    <text>6kW allocation reduced due to live reading of 0.1kW</text>
  </threadedComment>
  <threadedComment ref="J80" dT="2023-10-20T13:06:20.50" personId="{F6E7EC2D-8E6E-4BA1-BCDD-6D7FECF08119}" id="{51F77F46-76F4-4A09-BD2E-0B934BE98E74}" parentId="{0E45B417-7AAB-433A-835B-5C4DB72933D8}">
    <text>6kW allocation reduced due to live reading of 0.2kW</text>
  </threadedComment>
  <threadedComment ref="J80" dT="2023-12-13T12:06:37.03" personId="{F6E7EC2D-8E6E-4BA1-BCDD-6D7FECF08119}" id="{0B4F7B4C-E888-4FDD-B478-49156614E67B}" parentId="{0E45B417-7AAB-433A-835B-5C4DB72933D8}">
    <text>6kW allocation reduced due to live reading of 0.2kW</text>
  </threadedComment>
  <threadedComment ref="J80" dT="2024-01-10T09:05:23.64" personId="{F6E7EC2D-8E6E-4BA1-BCDD-6D7FECF08119}" id="{54F5EF37-5456-4EA3-9D3D-9934DC02EDDE}" parentId="{0E45B417-7AAB-433A-835B-5C4DB72933D8}">
    <text>6kW allocation reduced due to live reading of 0.2kW</text>
  </threadedComment>
  <threadedComment ref="J80" dT="2024-02-14T12:31:30.32" personId="{F6E7EC2D-8E6E-4BA1-BCDD-6D7FECF08119}" id="{DD700D6C-A9AB-4BBE-963E-2813FF6A930C}" parentId="{0E45B417-7AAB-433A-835B-5C4DB72933D8}">
    <text>6kW allocation reduced due to live reading of 0.2kW</text>
  </threadedComment>
  <threadedComment ref="J80" dT="2024-03-14T08:06:39.47" personId="{F6E7EC2D-8E6E-4BA1-BCDD-6D7FECF08119}" id="{5A5B7771-D347-4A5D-BB93-490738496B9B}" parentId="{0E45B417-7AAB-433A-835B-5C4DB72933D8}">
    <text>6kW allocation reduced due to live reading of 0.2kW</text>
  </threadedComment>
  <threadedComment ref="J80" dT="2024-05-17T02:33:17.01" personId="{23875134-620F-49C7-896C-147D628FB6EA}" id="{DD574005-B4D1-4047-9B5A-046AD797BC27}" parentId="{0E45B417-7AAB-433A-835B-5C4DB72933D8}">
    <text>6kW allocation reduced due to live reading of 0.2kW</text>
  </threadedComment>
  <threadedComment ref="J80" dT="2024-08-15T17:35:20.29" personId="{23875134-620F-49C7-896C-147D628FB6EA}" id="{8F92D959-9739-4C5B-9101-DB0BAFD1FCCB}" parentId="{0E45B417-7AAB-433A-835B-5C4DB72933D8}">
    <text>6kW allocation reduced due to live reading of 0.2kW</text>
  </threadedComment>
  <threadedComment ref="J80" dT="2024-09-05T14:11:58.76" personId="{23875134-620F-49C7-896C-147D628FB6EA}" id="{B3393C15-747A-49F9-B591-83DA7E448684}" parentId="{0E45B417-7AAB-433A-835B-5C4DB72933D8}">
    <text>6kW allocation reduced due to live reading of 0.1kW</text>
  </threadedComment>
  <threadedComment ref="J81" dT="2023-08-03T10:44:20.83" personId="{F6E7EC2D-8E6E-4BA1-BCDD-6D7FECF08119}" id="{CD56A13C-FD94-4CD2-87D2-5578CFFF803D}">
    <text>6kW allocation reduced due to live reading of 0.1kW</text>
  </threadedComment>
  <threadedComment ref="J81" dT="2023-09-06T03:06:17.36" personId="{F6E7EC2D-8E6E-4BA1-BCDD-6D7FECF08119}" id="{0132D1EC-1DC8-4701-9A9C-4D011F648658}" parentId="{CD56A13C-FD94-4CD2-87D2-5578CFFF803D}">
    <text>6kW allocation reduced due to live reading of 0.1kW</text>
  </threadedComment>
  <threadedComment ref="J81" dT="2023-10-20T13:06:38.23" personId="{F6E7EC2D-8E6E-4BA1-BCDD-6D7FECF08119}" id="{CBB0D25F-74DB-47EF-85FE-841E426A644D}" parentId="{CD56A13C-FD94-4CD2-87D2-5578CFFF803D}">
    <text>6kW allocation reduced due to live reading of 0.1kW</text>
  </threadedComment>
  <threadedComment ref="J81" dT="2024-02-14T12:33:19.74" personId="{F6E7EC2D-8E6E-4BA1-BCDD-6D7FECF08119}" id="{AD74E9B0-6595-4B11-81F6-625AF9D1DCB0}" parentId="{CD56A13C-FD94-4CD2-87D2-5578CFFF803D}">
    <text>6kW allocation reduced due to live reading of 0.1kW</text>
  </threadedComment>
  <threadedComment ref="J81" dT="2024-03-14T08:06:50.49" personId="{F6E7EC2D-8E6E-4BA1-BCDD-6D7FECF08119}" id="{7A8A24C9-06C7-4A51-9DD9-CAF83F2694E7}" parentId="{CD56A13C-FD94-4CD2-87D2-5578CFFF803D}">
    <text>6kW allocation reduced due to live reading of 0.1kW</text>
  </threadedComment>
  <threadedComment ref="J81" dT="2024-05-17T02:34:18.57" personId="{23875134-620F-49C7-896C-147D628FB6EA}" id="{C4AB024D-57D4-4753-99D4-179DA2DF1579}" parentId="{CD56A13C-FD94-4CD2-87D2-5578CFFF803D}">
    <text>6kW allocation reduced due to live reading of 0.1kW</text>
  </threadedComment>
  <threadedComment ref="J81" dT="2024-09-05T14:12:25.36" personId="{23875134-620F-49C7-896C-147D628FB6EA}" id="{70232494-F7C2-4A84-BFDF-53B4100C629A}" parentId="{CD56A13C-FD94-4CD2-87D2-5578CFFF803D}">
    <text>6kW allocation reduced due to live reading of 0.2kW</text>
  </threadedComment>
  <threadedComment ref="J83" dT="2022-03-21T09:58:05.45" personId="{ABF5BCE6-B512-42E2-8B64-A070C9ED38DE}" id="{C53CD6C6-B91D-4B8F-A9F1-3E7D588BF493}">
    <text>reduced from 5kw to 3kW estimated usage</text>
  </threadedComment>
  <threadedComment ref="I86" dT="2024-03-04T14:57:53.56" personId="{F6E7EC2D-8E6E-4BA1-BCDD-6D7FECF08119}" id="{9646EBE3-E720-457E-BAA4-8E67F1C437D9}">
    <text>This rack is planned for Alcatel 1626 &amp; Ciena 6500- 7 slot installation under ORMT_SAP_240110_7_26168659[DCTN03 site closure]</text>
  </threadedComment>
  <threadedComment ref="J91" dT="2023-11-07T13:42:27.57" personId="{38472A79-BA69-4DE1-8653-78C711836CC1}" id="{18F4D1AC-AFA9-4FD1-8F83-C63943CFE4BF}">
    <text>5kW reduced by 2.6kW estimated load from average of iPDU readings at other sites, 2.4kW remaining</text>
  </threadedComment>
  <threadedComment ref="J94" dT="2022-01-27T11:27:23.49" personId="{BC462CC0-A6C1-4CC6-998C-DC5B13C070BC}" id="{0F2B1766-1F97-4BDA-AEC2-CE0C7052B785}">
    <text>Reduced from 5kW</text>
  </threadedComment>
  <threadedComment ref="J94" dT="2023-11-07T13:43:58.98" personId="{38472A79-BA69-4DE1-8653-78C711836CC1}" id="{57A3EFF7-EF84-413C-AE4F-C41FD5790B19}" parentId="{0F2B1766-1F97-4BDA-AEC2-CE0C7052B785}">
    <text>Original 5kW reduced by 2.6kW estimated load from average of iPDU readings at other sites, 2.4kW remaining</text>
  </threadedComment>
  <threadedComment ref="J94" dT="2023-11-07T15:29:59.89" personId="{38472A79-BA69-4DE1-8653-78C711836CC1}" id="{12147909-D52C-43AB-A9E5-B04FB89BBCD6}" parentId="{0F2B1766-1F97-4BDA-AEC2-CE0C7052B785}">
    <text>2.4kW reduced by 0.7kW for card infill, 1.7kW remaining</text>
  </threadedComment>
  <threadedComment ref="K94" dT="2023-11-08T13:17:17.89" personId="{A4663B00-DB85-420B-AE65-1E515148FDF2}" id="{EA040513-6BE5-4217-96A2-C4660F4AE60F}">
    <text>Marconi MSPP 1684 is planned under ORMT_SAP_231103_12_y842157</text>
  </threadedComment>
  <threadedComment ref="J102" personId="{31CF382B-C4A6-482E-AE04-28CACDB6A63A}" id="{4FD97909-64FD-498F-9525-7E62D702366B}">
    <text>9th Aug - reduced to 1.5kW as now on (using figures for other nodes)</text>
  </threadedComment>
  <threadedComment ref="J102" dT="2023-07-10T14:09:20.70" personId="{4232887B-6F74-4501-885D-8735C5662726}" id="{08912ED5-2844-45D9-BEFE-038FA1129C38}" parentId="{4FD97909-64FD-498F-9525-7E62D702366B}">
    <text>2.5kW allocation reduced due to live reading of 1.1kW</text>
  </threadedComment>
  <threadedComment ref="J102" dT="2023-08-03T09:17:51.88" personId="{4232887B-6F74-4501-885D-8735C5662726}" id="{94BAD6D5-0DB8-4995-B0B4-618BF33B5AA6}" parentId="{4FD97909-64FD-498F-9525-7E62D702366B}">
    <text>2.5kW allocation reduced due to live reading of 1.1kW</text>
  </threadedComment>
  <threadedComment ref="J102" dT="2023-09-07T11:46:32.54" personId="{4232887B-6F74-4501-885D-8735C5662726}" id="{4267F779-1046-404B-B688-F5B25AA3DEE6}" parentId="{4FD97909-64FD-498F-9525-7E62D702366B}">
    <text>2.5kW allocation reduced due to live reading of 1.2kW</text>
  </threadedComment>
  <threadedComment ref="J102" dT="2023-10-23T11:00:43.57" personId="{F6E7EC2D-8E6E-4BA1-BCDD-6D7FECF08119}" id="{2C7C764F-1C20-4821-B0D2-165A63C41826}" parentId="{4FD97909-64FD-498F-9525-7E62D702366B}">
    <text>2.5kW allocation reduced due to live reading of 1kW</text>
  </threadedComment>
  <threadedComment ref="J102" dT="2023-11-14T11:41:12.55" personId="{4232887B-6F74-4501-885D-8735C5662726}" id="{0D28CC9F-FA4C-464B-B8AB-B2D766755084}" parentId="{4FD97909-64FD-498F-9525-7E62D702366B}">
    <text>2.5kW allocation reduced due to live reading of 1.2kW</text>
  </threadedComment>
  <threadedComment ref="J102" dT="2023-12-19T09:00:51.83" personId="{F6E7EC2D-8E6E-4BA1-BCDD-6D7FECF08119}" id="{076C1FDB-C347-440B-9C6E-97EE4D723E7A}" parentId="{4FD97909-64FD-498F-9525-7E62D702366B}">
    <text>2.5kW allocation reduced due to live reading of 1.1kW</text>
  </threadedComment>
  <threadedComment ref="J102" dT="2024-01-10T09:11:15.01" personId="{F6E7EC2D-8E6E-4BA1-BCDD-6D7FECF08119}" id="{7F7362AA-5219-42EE-9BF4-C6DD76B2ECE3}" parentId="{4FD97909-64FD-498F-9525-7E62D702366B}">
    <text>2.5kW allocation reduced due to live reading of 1.2kW</text>
  </threadedComment>
  <threadedComment ref="J102" dT="2024-02-14T12:43:34.43" personId="{F6E7EC2D-8E6E-4BA1-BCDD-6D7FECF08119}" id="{6A47DD2A-D193-4FDA-8E0D-BD365F215CB5}" parentId="{4FD97909-64FD-498F-9525-7E62D702366B}">
    <text>2.5kW allocation reduced due to live reading of 1.2kW</text>
  </threadedComment>
  <threadedComment ref="J102" dT="2024-03-14T07:57:18.00" personId="{F6E7EC2D-8E6E-4BA1-BCDD-6D7FECF08119}" id="{A401C575-C5AC-4A70-9C49-F9FF9B977D34}" parentId="{4FD97909-64FD-498F-9525-7E62D702366B}">
    <text>2.5kW allocation reduced due to live reading of 1.1kW</text>
  </threadedComment>
  <threadedComment ref="J102" dT="2024-05-17T03:11:38.17" personId="{23875134-620F-49C7-896C-147D628FB6EA}" id="{E6754707-DCDD-4689-B571-26E33792B1A6}" parentId="{4FD97909-64FD-498F-9525-7E62D702366B}">
    <text>2.5kW allocation reduced due to live reading of 1.1kW</text>
  </threadedComment>
  <threadedComment ref="J102" dT="2024-08-19T11:25:03.96" personId="{23875134-620F-49C7-896C-147D628FB6EA}" id="{94DE8531-67F4-42CC-856B-11A024720FC6}" parentId="{4FD97909-64FD-498F-9525-7E62D702366B}">
    <text>2.5kW allocation reduced due to live reading of 1.1kW</text>
  </threadedComment>
  <threadedComment ref="J102" dT="2024-09-16T15:55:12.46" personId="{23875134-620F-49C7-896C-147D628FB6EA}" id="{364BD4D9-E3A2-4F4E-B88E-38733BE0914A}" parentId="{4FD97909-64FD-498F-9525-7E62D702366B}">
    <text>2.5kW allocation reduced due to live reading of 1.1kW</text>
  </threadedComment>
  <threadedComment ref="L102" personId="{31CF382B-C4A6-482E-AE04-28CACDB6A63A}" id="{352DB0C1-2EAF-48A9-AFBE-938EDF9C8897}">
    <text>9th Aug reduced to 2.5kw as turn on (using figures from other live sites) originally 8kW</text>
  </threadedComment>
  <threadedComment ref="L102" dT="2023-07-10T14:13:43.25" personId="{4232887B-6F74-4501-885D-8735C5662726}" id="{D38E5E9B-3312-4B8B-8FE7-FC1D8B12424D}" parentId="{352DB0C1-2EAF-48A9-AFBE-938EDF9C8897}">
    <text>4kW allocation reduced due to live reading of 3.3kW</text>
  </threadedComment>
  <threadedComment ref="L102" dT="2023-08-03T09:20:25.01" personId="{4232887B-6F74-4501-885D-8735C5662726}" id="{CA99B98A-5CC0-4BFF-B413-281BB90852E0}" parentId="{352DB0C1-2EAF-48A9-AFBE-938EDF9C8897}">
    <text>4kW allocation reduced due to live reading of 3.3kW</text>
  </threadedComment>
  <threadedComment ref="L102" dT="2023-09-12T08:01:23.61" personId="{4232887B-6F74-4501-885D-8735C5662726}" id="{3436F86B-AEAF-43D5-B7AB-68193592EC71}" parentId="{352DB0C1-2EAF-48A9-AFBE-938EDF9C8897}">
    <text>4kW allocation reduced due to live reading of 3.4kW</text>
  </threadedComment>
  <threadedComment ref="L102" dT="2023-10-23T11:07:01.86" personId="{F6E7EC2D-8E6E-4BA1-BCDD-6D7FECF08119}" id="{DA7A4325-42BB-494C-BA03-0C2DA7469844}" parentId="{352DB0C1-2EAF-48A9-AFBE-938EDF9C8897}">
    <text>4kW allocation reduced due to live reading of 3.4kW</text>
  </threadedComment>
  <threadedComment ref="L102" dT="2023-11-14T11:43:07.86" personId="{4232887B-6F74-4501-885D-8735C5662726}" id="{B923D83F-D0FB-4DC2-B83D-D9F4F5205306}" parentId="{352DB0C1-2EAF-48A9-AFBE-938EDF9C8897}">
    <text>4kW allocation reduced due to live reading of 3.4kW</text>
  </threadedComment>
  <threadedComment ref="L102" dT="2023-12-19T09:02:37.86" personId="{F6E7EC2D-8E6E-4BA1-BCDD-6D7FECF08119}" id="{32222919-4053-44C4-AD4D-B04F94542A72}" parentId="{352DB0C1-2EAF-48A9-AFBE-938EDF9C8897}">
    <text>4kW allocation reduced due to live reading of 3.4kW</text>
  </threadedComment>
  <threadedComment ref="L102" dT="2024-01-10T09:16:02.97" personId="{F6E7EC2D-8E6E-4BA1-BCDD-6D7FECF08119}" id="{156C50DF-9AC7-470A-9D02-7E81B572FE8F}" parentId="{352DB0C1-2EAF-48A9-AFBE-938EDF9C8897}">
    <text>4kW allocation reduced due to live reading of 3.5kW</text>
  </threadedComment>
  <threadedComment ref="L102" dT="2024-02-14T12:44:29.12" personId="{F6E7EC2D-8E6E-4BA1-BCDD-6D7FECF08119}" id="{E26E5019-724E-4F72-A1D1-19B280C7D0F1}" parentId="{352DB0C1-2EAF-48A9-AFBE-938EDF9C8897}">
    <text>4kW allocation reduced due to live reading of 3.5kW</text>
  </threadedComment>
  <threadedComment ref="L102" dT="2024-03-14T07:58:58.09" personId="{F6E7EC2D-8E6E-4BA1-BCDD-6D7FECF08119}" id="{5FB5DBBF-797C-4376-B48D-3A98936F5666}" parentId="{352DB0C1-2EAF-48A9-AFBE-938EDF9C8897}">
    <text>4kW allocation reduced due to live reading of 3.4kW</text>
  </threadedComment>
  <threadedComment ref="L102" dT="2024-05-17T03:16:26.85" personId="{23875134-620F-49C7-896C-147D628FB6EA}" id="{C293B109-8D82-4496-8F95-7B2B3A134889}" parentId="{352DB0C1-2EAF-48A9-AFBE-938EDF9C8897}">
    <text>4kW allocation reduced due to live reading of 3.4kW</text>
  </threadedComment>
  <threadedComment ref="L102" dT="2024-08-19T11:25:34.84" personId="{23875134-620F-49C7-896C-147D628FB6EA}" id="{40498828-665F-4FF0-A112-8293EBF6F24A}" parentId="{352DB0C1-2EAF-48A9-AFBE-938EDF9C8897}">
    <text>4kW allocation reduced due to live reading of 3.4kW</text>
  </threadedComment>
  <threadedComment ref="L102" dT="2024-09-16T16:00:47.20" personId="{23875134-620F-49C7-896C-147D628FB6EA}" id="{DDFC9743-07F1-4AEE-886C-3D2414D2ABB6}" parentId="{352DB0C1-2EAF-48A9-AFBE-938EDF9C8897}">
    <text>4kW allocation reduced due to live reading of 3.5kW</text>
  </threadedComment>
  <threadedComment ref="N102" dT="2022-05-26T12:23:43.66" personId="{BC55F889-AFD3-4AD4-B814-0EDFA8411758}" id="{FF07A646-018C-4F20-8190-88B11998D8E5}">
    <text>4kW allocation reduced due to live reading of 1.3kW</text>
  </threadedComment>
  <threadedComment ref="N102" dT="2023-07-10T14:18:57.23" personId="{4232887B-6F74-4501-885D-8735C5662726}" id="{C04AF9D2-4C75-4DA6-8FF6-0098078E9D2A}" parentId="{FF07A646-018C-4F20-8190-88B11998D8E5}">
    <text>2kW allocation reduced due to live reading of 0.6kW</text>
  </threadedComment>
  <threadedComment ref="N102" dT="2023-08-03T09:22:09.95" personId="{4232887B-6F74-4501-885D-8735C5662726}" id="{69D072B7-3305-4ED4-A8F3-4586D182FCD7}" parentId="{FF07A646-018C-4F20-8190-88B11998D8E5}">
    <text>2kW allocation reduced due to live reading of 0.6kW</text>
  </threadedComment>
  <threadedComment ref="N102" dT="2023-09-12T08:05:35.70" personId="{4232887B-6F74-4501-885D-8735C5662726}" id="{638EC213-2408-4761-8F64-6107BCBECA13}" parentId="{FF07A646-018C-4F20-8190-88B11998D8E5}">
    <text>2kW allocation reduced due to live reading of 0.6kW</text>
  </threadedComment>
  <threadedComment ref="N102" dT="2023-10-23T11:09:13.35" personId="{F6E7EC2D-8E6E-4BA1-BCDD-6D7FECF08119}" id="{E2AF9E5B-6000-4906-B91E-4A5923B24C7A}" parentId="{FF07A646-018C-4F20-8190-88B11998D8E5}">
    <text>2kW allocation reduced due to live reading of 0.6kW</text>
  </threadedComment>
  <threadedComment ref="N102" dT="2023-11-14T11:48:49.03" personId="{4232887B-6F74-4501-885D-8735C5662726}" id="{ACBD240F-113C-4F29-866B-5B1DF1F4A9E6}" parentId="{FF07A646-018C-4F20-8190-88B11998D8E5}">
    <text>2kW allocation reduced due to live reading of 0.7kW</text>
  </threadedComment>
  <threadedComment ref="N102" dT="2023-12-19T09:08:42.09" personId="{F6E7EC2D-8E6E-4BA1-BCDD-6D7FECF08119}" id="{206E0345-9DEF-40DB-9C9F-F55B4281E582}" parentId="{FF07A646-018C-4F20-8190-88B11998D8E5}">
    <text>2kW allocation reduced due to live reading of 0.7kW</text>
  </threadedComment>
  <threadedComment ref="N102" dT="2024-01-10T09:20:46.27" personId="{F6E7EC2D-8E6E-4BA1-BCDD-6D7FECF08119}" id="{790426C5-F163-4D38-AD55-24FA31A8AEE6}" parentId="{FF07A646-018C-4F20-8190-88B11998D8E5}">
    <text>2kW allocation reduced due to live reading of 0.7kW</text>
  </threadedComment>
  <threadedComment ref="N102" dT="2024-02-14T12:46:38.19" personId="{F6E7EC2D-8E6E-4BA1-BCDD-6D7FECF08119}" id="{CA396312-7CC5-4CA3-8E7C-7A0C4DD9D052}" parentId="{FF07A646-018C-4F20-8190-88B11998D8E5}">
    <text>2kW allocation reduced due to live reading of 0.7kW</text>
  </threadedComment>
  <threadedComment ref="N102" dT="2024-03-14T08:00:54.22" personId="{F6E7EC2D-8E6E-4BA1-BCDD-6D7FECF08119}" id="{5B60F0A0-131C-458E-A815-57AB14C33FFC}" parentId="{FF07A646-018C-4F20-8190-88B11998D8E5}">
    <text>2kW allocation reduced due to live reading of 0.7kW</text>
  </threadedComment>
  <threadedComment ref="N102" dT="2024-05-17T03:24:55.93" personId="{23875134-620F-49C7-896C-147D628FB6EA}" id="{8726A3E0-4D40-4B72-970E-73515FC4B1EA}" parentId="{FF07A646-018C-4F20-8190-88B11998D8E5}">
    <text>2kW allocation reduced due to live reading of 0.7kW</text>
  </threadedComment>
  <threadedComment ref="N102" dT="2024-08-19T11:30:53.60" personId="{23875134-620F-49C7-896C-147D628FB6EA}" id="{C78865F1-3839-4E1E-ABBF-F8BE901C51D2}" parentId="{FF07A646-018C-4F20-8190-88B11998D8E5}">
    <text>2kW allocation reduced due to live reading of 0.7kW</text>
  </threadedComment>
  <threadedComment ref="N102" dT="2024-09-16T16:07:45.52" personId="{23875134-620F-49C7-896C-147D628FB6EA}" id="{09AAA012-0BA8-4E02-81E4-D1E9F292A945}" parentId="{FF07A646-018C-4F20-8190-88B11998D8E5}">
    <text>2kW allocation reduced due to live reading of 0.7kW</text>
  </threadedComment>
  <threadedComment ref="P102" dT="2022-05-26T12:24:45.63" personId="{BC55F889-AFD3-4AD4-B814-0EDFA8411758}" id="{584C801A-6FBA-45CE-87AD-2A8D71BDF9B1}">
    <text>4kW allocation reduced due to live reading of 1kW</text>
  </threadedComment>
  <threadedComment ref="P102" dT="2023-07-10T14:26:49.07" personId="{4232887B-6F74-4501-885D-8735C5662726}" id="{B2FA9D13-A76A-4758-A5CC-22A4378CB4EC}" parentId="{584C801A-6FBA-45CE-87AD-2A8D71BDF9B1}">
    <text>2kW allocation reduced due to live reading of 0.5kW</text>
  </threadedComment>
  <threadedComment ref="P102" dT="2023-08-03T09:23:28.50" personId="{4232887B-6F74-4501-885D-8735C5662726}" id="{D4FB93E8-6B45-4F2C-B5EA-D1E8BDDE07A5}" parentId="{584C801A-6FBA-45CE-87AD-2A8D71BDF9B1}">
    <text>2kW allocation reduced due to live reading of 0.5kW</text>
  </threadedComment>
  <threadedComment ref="P102" dT="2023-09-12T08:06:31.72" personId="{4232887B-6F74-4501-885D-8735C5662726}" id="{52819118-E1B2-46C2-98DB-0B03B7927D0C}" parentId="{584C801A-6FBA-45CE-87AD-2A8D71BDF9B1}">
    <text>2kW allocation reduced due to live reading of 0.4kW</text>
  </threadedComment>
  <threadedComment ref="P102" dT="2023-10-23T11:10:07.32" personId="{F6E7EC2D-8E6E-4BA1-BCDD-6D7FECF08119}" id="{497D0498-38CB-4C2E-B4C9-1064F37C02B4}" parentId="{584C801A-6FBA-45CE-87AD-2A8D71BDF9B1}">
    <text>2kW allocation reduced due to live reading of 0.4kW</text>
  </threadedComment>
  <threadedComment ref="P102" dT="2023-11-14T11:51:05.53" personId="{4232887B-6F74-4501-885D-8735C5662726}" id="{D7FE7615-8204-456C-B47A-BF096154906B}" parentId="{584C801A-6FBA-45CE-87AD-2A8D71BDF9B1}">
    <text>2kW allocation reduced due to live reading of 0.5kW</text>
  </threadedComment>
  <threadedComment ref="P102" dT="2023-12-19T09:10:38.33" personId="{F6E7EC2D-8E6E-4BA1-BCDD-6D7FECF08119}" id="{79EF40ED-9495-49C4-B0F0-FAFA2B38CFD5}" parentId="{584C801A-6FBA-45CE-87AD-2A8D71BDF9B1}">
    <text>2kW allocation reduced due to live reading of 0.5kW</text>
  </threadedComment>
  <threadedComment ref="P102" dT="2024-01-10T09:22:04.65" personId="{F6E7EC2D-8E6E-4BA1-BCDD-6D7FECF08119}" id="{E964D330-535F-4CB6-9C8A-CA4800C41B4E}" parentId="{584C801A-6FBA-45CE-87AD-2A8D71BDF9B1}">
    <text>2kW allocation reduced due to live reading of 0.5kW</text>
  </threadedComment>
  <threadedComment ref="P102" dT="2024-02-14T12:47:31.81" personId="{F6E7EC2D-8E6E-4BA1-BCDD-6D7FECF08119}" id="{BDF9908A-0099-418D-8F24-0D660E0B3881}" parentId="{584C801A-6FBA-45CE-87AD-2A8D71BDF9B1}">
    <text>2kW allocation reduced due to live reading of 0.5kW</text>
  </threadedComment>
  <threadedComment ref="P102" dT="2024-03-14T08:01:55.82" personId="{F6E7EC2D-8E6E-4BA1-BCDD-6D7FECF08119}" id="{85F4388E-8BA9-4AE8-8663-A4740409F8DE}" parentId="{584C801A-6FBA-45CE-87AD-2A8D71BDF9B1}">
    <text>2kW allocation reduced due to live reading of 0.5kW</text>
  </threadedComment>
  <threadedComment ref="P102" dT="2024-05-17T03:27:40.06" personId="{23875134-620F-49C7-896C-147D628FB6EA}" id="{0DA2C55B-2E2C-4EDD-9233-FEE9176C048D}" parentId="{584C801A-6FBA-45CE-87AD-2A8D71BDF9B1}">
    <text>2kW allocation reduced due to live reading of 0.5kW</text>
  </threadedComment>
  <threadedComment ref="P102" dT="2024-08-19T11:31:47.66" personId="{23875134-620F-49C7-896C-147D628FB6EA}" id="{5201B80C-AE1D-446E-B907-A99DEC28DD6D}" parentId="{584C801A-6FBA-45CE-87AD-2A8D71BDF9B1}">
    <text>2kW allocation reduced due to live reading of 0.4kW</text>
  </threadedComment>
  <threadedComment ref="P102" dT="2024-09-16T16:09:25.35" personId="{23875134-620F-49C7-896C-147D628FB6EA}" id="{4A9E9448-65D7-465C-A7EF-1AAE2D4142CA}" parentId="{584C801A-6FBA-45CE-87AD-2A8D71BDF9B1}">
    <text>2kW allocation reduced due to live reading of 0.4kW</text>
  </threadedComment>
  <threadedComment ref="R102" dT="2023-09-12T08:03:53.40" personId="{4232887B-6F74-4501-885D-8735C5662726}" id="{5E485C22-40A5-4118-B7B5-1AB685C7A5A5}">
    <text>0.5kW allocation reduced due to live reading of 0.2kW</text>
  </threadedComment>
  <threadedComment ref="R102" dT="2023-10-23T11:08:11.79" personId="{F6E7EC2D-8E6E-4BA1-BCDD-6D7FECF08119}" id="{8BC6B1DE-C427-422B-AA3C-E5D41400F3C5}" parentId="{5E485C22-40A5-4118-B7B5-1AB685C7A5A5}">
    <text>0.5kW allocation reduced due to live reading of 0.2kW</text>
  </threadedComment>
  <threadedComment ref="R102" dT="2023-11-14T11:44:16.12" personId="{4232887B-6F74-4501-885D-8735C5662726}" id="{49155A7D-F31E-400E-94DD-BE03C43B8D4C}" parentId="{5E485C22-40A5-4118-B7B5-1AB685C7A5A5}">
    <text>0.5kW allocation reduced due to live reading of 0.2kW</text>
  </threadedComment>
  <threadedComment ref="R102" dT="2023-12-19T09:04:01.57" personId="{F6E7EC2D-8E6E-4BA1-BCDD-6D7FECF08119}" id="{26C6FBF2-9F08-48A7-BFED-9F29FEC58861}" parentId="{5E485C22-40A5-4118-B7B5-1AB685C7A5A5}">
    <text>0.5kW allocation reduced due to live reading of 0.2kW</text>
  </threadedComment>
  <threadedComment ref="R102" dT="2024-01-10T09:18:40.42" personId="{F6E7EC2D-8E6E-4BA1-BCDD-6D7FECF08119}" id="{E0E8ECC3-1DDF-4123-94AB-C72F3B2769F5}" parentId="{5E485C22-40A5-4118-B7B5-1AB685C7A5A5}">
    <text>0.5kW allocation reduced due to live reading of 0.2kW</text>
  </threadedComment>
  <threadedComment ref="R102" dT="2024-02-14T12:45:42.47" personId="{F6E7EC2D-8E6E-4BA1-BCDD-6D7FECF08119}" id="{D13B8A38-5DF2-43CD-9527-3B8DB02D288D}" parentId="{5E485C22-40A5-4118-B7B5-1AB685C7A5A5}">
    <text>0.5kW allocation reduced due to live reading of 0.2kW</text>
  </threadedComment>
  <threadedComment ref="R102" dT="2024-03-14T08:00:12.38" personId="{F6E7EC2D-8E6E-4BA1-BCDD-6D7FECF08119}" id="{F1C707A4-428C-4491-9FBB-307A95504D01}" parentId="{5E485C22-40A5-4118-B7B5-1AB685C7A5A5}">
    <text>0.5kW allocation reduced due to live reading of 0.2kW</text>
  </threadedComment>
  <threadedComment ref="R102" dT="2024-05-17T03:23:01.27" personId="{23875134-620F-49C7-896C-147D628FB6EA}" id="{09F5C6B8-1B03-4E6E-A86B-609DEC53D78D}" parentId="{5E485C22-40A5-4118-B7B5-1AB685C7A5A5}">
    <text>0.5kW allocation reduced due to live reading of 0.2kW</text>
  </threadedComment>
  <threadedComment ref="R102" dT="2024-08-19T11:26:07.18" personId="{23875134-620F-49C7-896C-147D628FB6EA}" id="{DE343081-FFC9-4468-A8E3-40E92D973783}" parentId="{5E485C22-40A5-4118-B7B5-1AB685C7A5A5}">
    <text>0.5kW allocation reduced due to live reading of 0.2kW</text>
  </threadedComment>
  <threadedComment ref="R102" dT="2024-09-16T16:05:53.85" personId="{23875134-620F-49C7-896C-147D628FB6EA}" id="{5D8D8136-CDD0-47BE-BB6F-5CF3DD2AF5E5}" parentId="{5E485C22-40A5-4118-B7B5-1AB685C7A5A5}">
    <text>0.5kW allocation reduced due to live reading of 0.2kW</text>
  </threadedComment>
  <threadedComment ref="T102" dT="2023-11-14T11:54:02.75" personId="{4232887B-6F74-4501-885D-8735C5662726}" id="{695434EB-6487-4B27-B8DA-842D6C4D1342}">
    <text>2kW allocation reduced due to live reading of 0.2kW</text>
  </threadedComment>
  <threadedComment ref="T102" dT="2023-12-19T09:11:52.86" personId="{F6E7EC2D-8E6E-4BA1-BCDD-6D7FECF08119}" id="{AF129533-F188-46BC-A606-6F9CAE8EE100}" parentId="{695434EB-6487-4B27-B8DA-842D6C4D1342}">
    <text>2kW allocation reduced due to live reading of 0.2kW</text>
  </threadedComment>
  <threadedComment ref="T102" dT="2024-01-10T09:23:10.19" personId="{F6E7EC2D-8E6E-4BA1-BCDD-6D7FECF08119}" id="{26E04A13-7E24-406B-B566-348ABC159492}" parentId="{695434EB-6487-4B27-B8DA-842D6C4D1342}">
    <text>2kW allocation reduced due to live reading of 0.2kW</text>
  </threadedComment>
  <threadedComment ref="T102" dT="2024-02-14T12:48:18.33" personId="{F6E7EC2D-8E6E-4BA1-BCDD-6D7FECF08119}" id="{CB3CD215-1567-4FE2-A973-AFEF0A5D31F9}" parentId="{695434EB-6487-4B27-B8DA-842D6C4D1342}">
    <text>2kW allocation reduced due to live reading of 0.2kW</text>
  </threadedComment>
  <threadedComment ref="T102" dT="2024-03-14T08:03:00.15" personId="{F6E7EC2D-8E6E-4BA1-BCDD-6D7FECF08119}" id="{1B2A8382-8B3D-4F44-8C37-EDCD96CA8A25}" parentId="{695434EB-6487-4B27-B8DA-842D6C4D1342}">
    <text>2kW allocation reduced due to live reading of 0.2kW</text>
  </threadedComment>
  <threadedComment ref="T102" dT="2024-05-17T03:30:39.88" personId="{23875134-620F-49C7-896C-147D628FB6EA}" id="{EA2C6F7E-B5AB-48A2-BBE0-5166E7E0D47D}" parentId="{695434EB-6487-4B27-B8DA-842D6C4D1342}">
    <text>2kW allocation reduced due to live reading of 0.2kW</text>
  </threadedComment>
  <threadedComment ref="T102" dT="2024-08-19T11:33:30.90" personId="{23875134-620F-49C7-896C-147D628FB6EA}" id="{89D7A786-358E-47FE-B5BC-5FE3FAEE3830}" parentId="{695434EB-6487-4B27-B8DA-842D6C4D1342}">
    <text>2kW allocation reduced due to live reading of 0.2kW</text>
  </threadedComment>
  <threadedComment ref="T102" dT="2024-09-16T16:18:39.77" personId="{23875134-620F-49C7-896C-147D628FB6EA}" id="{5DF2768A-2B8E-4D5A-BAEF-153394ADC392}" parentId="{695434EB-6487-4B27-B8DA-842D6C4D1342}">
    <text>2kW allocation reduced due to live reading of 0.2kW</text>
  </threadedComment>
  <threadedComment ref="V102" dT="2023-12-19T09:05:37.13" personId="{F6E7EC2D-8E6E-4BA1-BCDD-6D7FECF08119}" id="{EC65E2A1-A275-4C10-B603-7F5FFB297226}">
    <text>2kW allocation reduced due to live reading of 0.3kW</text>
  </threadedComment>
  <threadedComment ref="V102" dT="2024-01-10T09:19:37.13" personId="{F6E7EC2D-8E6E-4BA1-BCDD-6D7FECF08119}" id="{1037F64E-73E9-4311-AAB9-2D10562D58F5}" parentId="{EC65E2A1-A275-4C10-B603-7F5FFB297226}">
    <text>2kW allocation reduced due to live reading of 0.3kW</text>
  </threadedComment>
  <threadedComment ref="AF102" dT="2023-12-19T08:57:16.59" personId="{F6E7EC2D-8E6E-4BA1-BCDD-6D7FECF08119}" id="{F417CFA6-4151-4A81-B059-6E358C99E5BB}">
    <text>1.3kW allocation reduced due to live reading of 0.6kW</text>
  </threadedComment>
  <threadedComment ref="AF102" dT="2024-01-10T09:07:53.79" personId="{F6E7EC2D-8E6E-4BA1-BCDD-6D7FECF08119}" id="{74951755-14C0-44FC-A8AA-1F1AE88C3AA5}" parentId="{F417CFA6-4151-4A81-B059-6E358C99E5BB}">
    <text>1.3kW allocation reduced due to live reading of 0.6kW</text>
  </threadedComment>
  <threadedComment ref="J103" dT="2022-03-31T08:57:48.48" personId="{A2EEB511-B106-4ABB-A0A9-198E22579A21}" id="{3C2C41D1-9203-405B-8803-B2247C2118C0}">
    <text>Load split across both power systems</text>
  </threadedComment>
  <threadedComment ref="J103" dT="2023-07-10T14:09:50.20" personId="{4232887B-6F74-4501-885D-8735C5662726}" id="{EAD89203-E4AA-49DA-A1BD-8EBC0E28054B}" parentId="{3C2C41D1-9203-405B-8803-B2247C2118C0}">
    <text>2.5kW allocation reduced due to live reading of 1.9kW</text>
  </threadedComment>
  <threadedComment ref="J103" dT="2023-08-03T09:18:23.02" personId="{4232887B-6F74-4501-885D-8735C5662726}" id="{EB65BB5C-EC52-42A2-9DD0-4F4DBE57C3DD}" parentId="{3C2C41D1-9203-405B-8803-B2247C2118C0}">
    <text>2.5kW allocation reduced due to live reading of 1.9kW</text>
  </threadedComment>
  <threadedComment ref="J103" dT="2023-09-07T11:47:14.56" personId="{4232887B-6F74-4501-885D-8735C5662726}" id="{8EAE5723-90B3-4D6E-AD47-03D583FD64BA}" parentId="{3C2C41D1-9203-405B-8803-B2247C2118C0}">
    <text>2.5kW allocation reduced due to live reading of 1.8kW</text>
  </threadedComment>
  <threadedComment ref="J103" dT="2023-10-23T11:01:12.77" personId="{F6E7EC2D-8E6E-4BA1-BCDD-6D7FECF08119}" id="{7514CBAF-6E22-41BC-AF46-29BD03F59708}" parentId="{3C2C41D1-9203-405B-8803-B2247C2118C0}">
    <text>2.5kW allocation reduced due to live reading of 2kW</text>
  </threadedComment>
  <threadedComment ref="J103" dT="2023-11-14T11:41:51.29" personId="{4232887B-6F74-4501-885D-8735C5662726}" id="{38B80560-F621-41CF-B728-C7476E8BF87C}" parentId="{3C2C41D1-9203-405B-8803-B2247C2118C0}">
    <text>2.5kW allocation reduced due to live reading of 1.9kW</text>
  </threadedComment>
  <threadedComment ref="J103" dT="2023-12-19T09:01:16.35" personId="{F6E7EC2D-8E6E-4BA1-BCDD-6D7FECF08119}" id="{593D4FD0-6B32-4461-A91D-25FB8A338BD1}" parentId="{3C2C41D1-9203-405B-8803-B2247C2118C0}">
    <text>2.5kW allocation reduced due to live reading of 1.9kW</text>
  </threadedComment>
  <threadedComment ref="J103" dT="2024-01-10T09:11:43.59" personId="{F6E7EC2D-8E6E-4BA1-BCDD-6D7FECF08119}" id="{C20FC490-0B90-4A2B-9A8C-E054E35D1B30}" parentId="{3C2C41D1-9203-405B-8803-B2247C2118C0}">
    <text>2.5kW allocation reduced due to live reading of 1.8kW</text>
  </threadedComment>
  <threadedComment ref="J103" dT="2024-02-14T12:43:49.59" personId="{F6E7EC2D-8E6E-4BA1-BCDD-6D7FECF08119}" id="{1EEF9017-8EA9-460C-8E2C-69CCFC861FCB}" parentId="{3C2C41D1-9203-405B-8803-B2247C2118C0}">
    <text>2.5kW allocation reduced due to live reading of 1.8kW</text>
  </threadedComment>
  <threadedComment ref="J103" dT="2024-03-14T07:57:38.40" personId="{F6E7EC2D-8E6E-4BA1-BCDD-6D7FECF08119}" id="{78FEB88B-2791-4E2A-A2BC-0C10D3198431}" parentId="{3C2C41D1-9203-405B-8803-B2247C2118C0}">
    <text>2.5kW allocation reduced due to live reading of 1.9kW</text>
  </threadedComment>
  <threadedComment ref="J103" dT="2024-05-17T03:13:09.12" personId="{23875134-620F-49C7-896C-147D628FB6EA}" id="{DE919D2D-D4E8-41A7-B827-33394EFE766C}" parentId="{3C2C41D1-9203-405B-8803-B2247C2118C0}">
    <text>2.5kW allocation reduced due to live reading of 1.9kW</text>
  </threadedComment>
  <threadedComment ref="J103" dT="2024-08-19T11:25:20.21" personId="{23875134-620F-49C7-896C-147D628FB6EA}" id="{D111A902-70FF-49C4-974E-635B5E065640}" parentId="{3C2C41D1-9203-405B-8803-B2247C2118C0}">
    <text>2.5kW allocation reduced due to live reading of 1.9kW</text>
  </threadedComment>
  <threadedComment ref="J103" dT="2024-09-16T15:56:55.58" personId="{23875134-620F-49C7-896C-147D628FB6EA}" id="{FB46F1C2-6E06-4323-9AAF-FE91D2172B9B}" parentId="{3C2C41D1-9203-405B-8803-B2247C2118C0}">
    <text>2.5kW allocation reduced due to live reading of 1.9kW</text>
  </threadedComment>
  <threadedComment ref="L103" dT="2022-03-31T08:58:18.42" personId="{A2EEB511-B106-4ABB-A0A9-198E22579A21}" id="{118A5E6A-00F6-452A-B948-332E1CCFC350}">
    <text>Load split across both power systems</text>
  </threadedComment>
  <threadedComment ref="L103" dT="2023-07-10T14:14:10.69" personId="{4232887B-6F74-4501-885D-8735C5662726}" id="{5C16A30D-DF08-47D1-9A8C-15BECE2F36D5}" parentId="{118A5E6A-00F6-452A-B948-332E1CCFC350}">
    <text>4kW allocation reduced due to live reading of 3.3kW</text>
  </threadedComment>
  <threadedComment ref="L103" dT="2023-08-03T09:20:33.84" personId="{4232887B-6F74-4501-885D-8735C5662726}" id="{3C2C9ACC-8C93-4A44-AB4A-09534DC136CC}" parentId="{118A5E6A-00F6-452A-B948-332E1CCFC350}">
    <text>4kW allocation reduced due to live reading of 3.3kW</text>
  </threadedComment>
  <threadedComment ref="L103" dT="2023-09-12T08:02:01.72" personId="{4232887B-6F74-4501-885D-8735C5662726}" id="{AB3BAF1D-EE65-49B4-9895-E3F1A364A74D}" parentId="{118A5E6A-00F6-452A-B948-332E1CCFC350}">
    <text>4kW allocation reduced due to live reading of 3.4kW</text>
  </threadedComment>
  <threadedComment ref="L103" dT="2023-10-23T11:07:18.38" personId="{F6E7EC2D-8E6E-4BA1-BCDD-6D7FECF08119}" id="{87594D48-181E-4017-896A-5F174DB0330A}" parentId="{118A5E6A-00F6-452A-B948-332E1CCFC350}">
    <text>4kW allocation reduced due to live reading of 3.5kW</text>
  </threadedComment>
  <threadedComment ref="L103" dT="2023-11-14T11:43:29.30" personId="{4232887B-6F74-4501-885D-8735C5662726}" id="{41FF6100-A3B2-434E-B4FC-2B3B4F8440D4}" parentId="{118A5E6A-00F6-452A-B948-332E1CCFC350}">
    <text>4kW allocation reduced due to live reading of 3.5kW</text>
  </threadedComment>
  <threadedComment ref="L103" dT="2023-12-19T09:02:56.44" personId="{F6E7EC2D-8E6E-4BA1-BCDD-6D7FECF08119}" id="{383265CD-356F-457F-B1C9-193F64DB0343}" parentId="{118A5E6A-00F6-452A-B948-332E1CCFC350}">
    <text>4kW allocation reduced due to live reading of 3.5kW</text>
  </threadedComment>
  <threadedComment ref="L103" dT="2024-01-10T09:16:33.89" personId="{F6E7EC2D-8E6E-4BA1-BCDD-6D7FECF08119}" id="{B3D74A53-AD63-4150-965A-A4F8A242E80A}" parentId="{118A5E6A-00F6-452A-B948-332E1CCFC350}">
    <text>4kW allocation reduced due to live reading of 3.5kW</text>
  </threadedComment>
  <threadedComment ref="L103" dT="2024-02-14T12:44:55.86" personId="{F6E7EC2D-8E6E-4BA1-BCDD-6D7FECF08119}" id="{D36A3284-9CB1-4577-8F28-E700036F2D5F}" parentId="{118A5E6A-00F6-452A-B948-332E1CCFC350}">
    <text>4kW allocation reduced due to live reading of 3.5kW</text>
  </threadedComment>
  <threadedComment ref="L103" dT="2024-03-14T07:59:16.31" personId="{F6E7EC2D-8E6E-4BA1-BCDD-6D7FECF08119}" id="{24538367-C2B4-4790-AE29-A00BF0969D3F}" parentId="{118A5E6A-00F6-452A-B948-332E1CCFC350}">
    <text>4kW allocation reduced due to live reading of 3.5kW</text>
  </threadedComment>
  <threadedComment ref="L103" dT="2024-05-17T03:17:24.66" personId="{23875134-620F-49C7-896C-147D628FB6EA}" id="{D6F81F5D-D02B-4472-917A-AB1FF99ACD7E}" parentId="{118A5E6A-00F6-452A-B948-332E1CCFC350}">
    <text>4kW allocation reduced due to live reading of 3.5kW</text>
  </threadedComment>
  <threadedComment ref="L103" dT="2024-08-19T11:25:43.10" personId="{23875134-620F-49C7-896C-147D628FB6EA}" id="{606C79EC-3B8D-42DA-B46F-4C1ED72DF967}" parentId="{118A5E6A-00F6-452A-B948-332E1CCFC350}">
    <text>4kW allocation reduced due to live reading of 3.5kW</text>
  </threadedComment>
  <threadedComment ref="L103" dT="2024-09-16T16:02:32.87" personId="{23875134-620F-49C7-896C-147D628FB6EA}" id="{E79796B8-C138-4AA6-AFDE-9DA5ECA796B5}" parentId="{118A5E6A-00F6-452A-B948-332E1CCFC350}">
    <text>4kW allocation reduced due to live reading of 3.5kW</text>
  </threadedComment>
  <threadedComment ref="N103" dT="2022-05-26T12:23:43.66" personId="{BC55F889-AFD3-4AD4-B814-0EDFA8411758}" id="{D0B44343-49D5-409F-8E38-B6ACF162087A}">
    <text>4kW allocation reduced due to live reading of 1.3kW</text>
  </threadedComment>
  <threadedComment ref="N103" dT="2023-07-10T14:19:20.71" personId="{4232887B-6F74-4501-885D-8735C5662726}" id="{D508B6FA-58DA-4822-B8F6-0C88F85AD06D}" parentId="{D0B44343-49D5-409F-8E38-B6ACF162087A}">
    <text>2kW allocation reduced due to live reading of 0.8kW</text>
  </threadedComment>
  <threadedComment ref="N103" dT="2023-08-03T09:22:19.17" personId="{4232887B-6F74-4501-885D-8735C5662726}" id="{3B808280-C94A-4203-A12A-7B844427B61A}" parentId="{D0B44343-49D5-409F-8E38-B6ACF162087A}">
    <text>2kW allocation reduced due to live reading of 0.8kW</text>
  </threadedComment>
  <threadedComment ref="N103" dT="2023-09-12T08:05:52.58" personId="{4232887B-6F74-4501-885D-8735C5662726}" id="{E18495CB-7022-485B-9793-E620C45C4662}" parentId="{D0B44343-49D5-409F-8E38-B6ACF162087A}">
    <text>2kW allocation reduced due to live reading of 0.8kW</text>
  </threadedComment>
  <threadedComment ref="N103" dT="2023-10-23T11:09:25.54" personId="{F6E7EC2D-8E6E-4BA1-BCDD-6D7FECF08119}" id="{DCD2D1B9-5E41-4F98-BCA8-6065C90F1196}" parentId="{D0B44343-49D5-409F-8E38-B6ACF162087A}">
    <text>2kW allocation reduced due to live reading of 0.8kW</text>
  </threadedComment>
  <threadedComment ref="N103" dT="2023-11-14T11:49:33.45" personId="{4232887B-6F74-4501-885D-8735C5662726}" id="{503957CC-CAB5-41BE-A5DB-D1C91BC7AAC9}" parentId="{D0B44343-49D5-409F-8E38-B6ACF162087A}">
    <text>2kW allocation reduced due to live reading of 0.8kW</text>
  </threadedComment>
  <threadedComment ref="N103" dT="2023-12-19T09:09:43.72" personId="{F6E7EC2D-8E6E-4BA1-BCDD-6D7FECF08119}" id="{6E20E941-55E0-457D-89A8-736279860031}" parentId="{D0B44343-49D5-409F-8E38-B6ACF162087A}">
    <text>2kW allocation reduced due to live reading of 0.8kW</text>
  </threadedComment>
  <threadedComment ref="N103" dT="2024-01-10T09:21:09.00" personId="{F6E7EC2D-8E6E-4BA1-BCDD-6D7FECF08119}" id="{02D9F059-63E3-4B97-BBAD-17AAC5F1E50B}" parentId="{D0B44343-49D5-409F-8E38-B6ACF162087A}">
    <text>2kW allocation reduced due to live reading of 0.8kW</text>
  </threadedComment>
  <threadedComment ref="N103" dT="2024-02-14T12:46:49.52" personId="{F6E7EC2D-8E6E-4BA1-BCDD-6D7FECF08119}" id="{E09F06AA-11E3-449C-B5DA-43FDF08CEBF7}" parentId="{D0B44343-49D5-409F-8E38-B6ACF162087A}">
    <text>2kW allocation reduced due to live reading of 0.8kW</text>
  </threadedComment>
  <threadedComment ref="N103" dT="2024-03-14T08:01:07.27" personId="{F6E7EC2D-8E6E-4BA1-BCDD-6D7FECF08119}" id="{7159BDF7-86BD-4D01-8CB1-B93EA2BD45C6}" parentId="{D0B44343-49D5-409F-8E38-B6ACF162087A}">
    <text>2kW allocation reduced due to live reading of 0.7kW</text>
  </threadedComment>
  <threadedComment ref="N103" dT="2024-05-17T03:25:30.70" personId="{23875134-620F-49C7-896C-147D628FB6EA}" id="{B5C2368F-65CA-4918-A449-C278F0DC45D5}" parentId="{D0B44343-49D5-409F-8E38-B6ACF162087A}">
    <text>2kW allocation reduced due to live reading of 0.8kW</text>
  </threadedComment>
  <threadedComment ref="N103" dT="2024-08-19T11:31:02.43" personId="{23875134-620F-49C7-896C-147D628FB6EA}" id="{D3E1B940-9D0F-495F-83A7-6F082C5448CE}" parentId="{D0B44343-49D5-409F-8E38-B6ACF162087A}">
    <text>2kW allocation reduced due to live reading of 0.8kW</text>
  </threadedComment>
  <threadedComment ref="N103" dT="2024-09-16T16:08:03.82" personId="{23875134-620F-49C7-896C-147D628FB6EA}" id="{219AB3E6-FBCD-421E-A749-E5FFB181CEB1}" parentId="{D0B44343-49D5-409F-8E38-B6ACF162087A}">
    <text>2kW allocation reduced due to live reading of 0.8kW</text>
  </threadedComment>
  <threadedComment ref="P103" dT="2022-05-26T12:24:45.63" personId="{BC55F889-AFD3-4AD4-B814-0EDFA8411758}" id="{179D318A-746F-4573-B3B9-990BC068B4B5}">
    <text>4kW allocation reduced due to live reading of 1kW</text>
  </threadedComment>
  <threadedComment ref="P103" dT="2023-07-10T14:27:16.76" personId="{4232887B-6F74-4501-885D-8735C5662726}" id="{4828A8E1-E5FE-45FB-BB10-6A07B50081B3}" parentId="{179D318A-746F-4573-B3B9-990BC068B4B5}">
    <text>2kW allocation reduced due to live reading of 0.6kW</text>
  </threadedComment>
  <threadedComment ref="P103" dT="2023-08-03T09:23:38.35" personId="{4232887B-6F74-4501-885D-8735C5662726}" id="{BA5EBC71-35BF-44E4-AB6E-4CE561F7479A}" parentId="{179D318A-746F-4573-B3B9-990BC068B4B5}">
    <text>2kW allocation reduced due to live reading of 0.6kW</text>
  </threadedComment>
  <threadedComment ref="P103" dT="2023-09-12T08:07:06.30" personId="{4232887B-6F74-4501-885D-8735C5662726}" id="{6E368031-A197-4E4D-8B87-9E00D0DC3615}" parentId="{179D318A-746F-4573-B3B9-990BC068B4B5}">
    <text>2kW allocation reduced due to live reading of 0.6kW</text>
  </threadedComment>
  <threadedComment ref="P103" dT="2023-10-23T11:10:17.98" personId="{F6E7EC2D-8E6E-4BA1-BCDD-6D7FECF08119}" id="{D688BB1A-8866-4DE6-AF91-1B2113B0AD22}" parentId="{179D318A-746F-4573-B3B9-990BC068B4B5}">
    <text>2kW allocation reduced due to live reading of 0.6kW</text>
  </threadedComment>
  <threadedComment ref="P103" dT="2023-11-14T11:51:32.34" personId="{4232887B-6F74-4501-885D-8735C5662726}" id="{A1B11965-F23C-4A9F-AC4C-B87B1EB2E21A}" parentId="{179D318A-746F-4573-B3B9-990BC068B4B5}">
    <text>2kW allocation reduced due to live reading of 0.6kW</text>
  </threadedComment>
  <threadedComment ref="P103" dT="2023-12-19T09:10:50.08" personId="{F6E7EC2D-8E6E-4BA1-BCDD-6D7FECF08119}" id="{464526BF-D4E8-4E58-9AB8-02767AD59EFB}" parentId="{179D318A-746F-4573-B3B9-990BC068B4B5}">
    <text>2kW allocation reduced due to live reading of 0.6kW</text>
  </threadedComment>
  <threadedComment ref="P103" dT="2024-01-10T09:22:23.43" personId="{F6E7EC2D-8E6E-4BA1-BCDD-6D7FECF08119}" id="{C3AD0B2D-7BA5-4915-851C-AB7E4C76E2F0}" parentId="{179D318A-746F-4573-B3B9-990BC068B4B5}">
    <text>2kW allocation reduced due to live reading of 0.6kW</text>
  </threadedComment>
  <threadedComment ref="P103" dT="2024-02-14T12:47:43.45" personId="{F6E7EC2D-8E6E-4BA1-BCDD-6D7FECF08119}" id="{69E5ED62-0E36-44ED-AA69-8512EB392F33}" parentId="{179D318A-746F-4573-B3B9-990BC068B4B5}">
    <text>2kW allocation reduced due to live reading of 0.6kW</text>
  </threadedComment>
  <threadedComment ref="P103" dT="2024-03-14T08:02:08.23" personId="{F6E7EC2D-8E6E-4BA1-BCDD-6D7FECF08119}" id="{A6C0DBEC-C72A-47C9-9033-838822072F99}" parentId="{179D318A-746F-4573-B3B9-990BC068B4B5}">
    <text>2kW allocation reduced due to live reading of 0.6kW</text>
  </threadedComment>
  <threadedComment ref="P103" dT="2024-05-17T03:28:20.92" personId="{23875134-620F-49C7-896C-147D628FB6EA}" id="{564560DE-644C-4B4C-921C-644EDBEB3381}" parentId="{179D318A-746F-4573-B3B9-990BC068B4B5}">
    <text>2kW allocation reduced due to live reading of 0.6kW</text>
  </threadedComment>
  <threadedComment ref="P103" dT="2024-08-19T11:32:14.98" personId="{23875134-620F-49C7-896C-147D628FB6EA}" id="{8B26A520-5CBD-4E44-93F4-6939FE6C33DD}" parentId="{179D318A-746F-4573-B3B9-990BC068B4B5}">
    <text>2kW allocation reduced due to live reading of 0.7kW</text>
  </threadedComment>
  <threadedComment ref="P103" dT="2024-09-16T16:09:49.74" personId="{23875134-620F-49C7-896C-147D628FB6EA}" id="{C75A1FE9-CD3E-41C3-81F5-D5D99DDF99E8}" parentId="{179D318A-746F-4573-B3B9-990BC068B4B5}">
    <text>2kW allocation reduced due to live reading of 0.7kW</text>
  </threadedComment>
  <threadedComment ref="R103" dT="2023-09-12T08:04:06.04" personId="{4232887B-6F74-4501-885D-8735C5662726}" id="{34029124-BCFA-4C66-89C5-EE19C1352913}">
    <text>0.5kW allocation reduced due to live reading of 0.2kW</text>
  </threadedComment>
  <threadedComment ref="R103" dT="2023-10-23T11:08:21.60" personId="{F6E7EC2D-8E6E-4BA1-BCDD-6D7FECF08119}" id="{4C8AE5E7-A1C1-4D72-B2CC-8AD3A3628D43}" parentId="{34029124-BCFA-4C66-89C5-EE19C1352913}">
    <text>0.5kW allocation reduced due to live reading of 0.2kW</text>
  </threadedComment>
  <threadedComment ref="R103" dT="2023-11-14T11:44:23.43" personId="{4232887B-6F74-4501-885D-8735C5662726}" id="{E0CA71C4-F3F7-4A9C-A7BB-685A84CF212D}" parentId="{34029124-BCFA-4C66-89C5-EE19C1352913}">
    <text>0.5kW allocation reduced due to live reading of 0.2kW</text>
  </threadedComment>
  <threadedComment ref="R103" dT="2023-12-19T09:04:15.54" personId="{F6E7EC2D-8E6E-4BA1-BCDD-6D7FECF08119}" id="{CEFDD651-D959-4B71-93C3-3198C1FF9FDB}" parentId="{34029124-BCFA-4C66-89C5-EE19C1352913}">
    <text>0.5kW allocation reduced due to live reading of 0.2kW</text>
  </threadedComment>
  <threadedComment ref="R103" dT="2024-01-10T09:18:52.17" personId="{F6E7EC2D-8E6E-4BA1-BCDD-6D7FECF08119}" id="{B0B3C868-41E3-4D5E-BF11-0769495C4E63}" parentId="{34029124-BCFA-4C66-89C5-EE19C1352913}">
    <text>0.5kW allocation reduced due to live reading of 0.2kW</text>
  </threadedComment>
  <threadedComment ref="R103" dT="2024-02-14T12:45:58.42" personId="{F6E7EC2D-8E6E-4BA1-BCDD-6D7FECF08119}" id="{F4ABE683-5D66-4ACB-83E1-26C6F00790E7}" parentId="{34029124-BCFA-4C66-89C5-EE19C1352913}">
    <text>0.5kW allocation reduced due to live reading of 0.2kW</text>
  </threadedComment>
  <threadedComment ref="R103" dT="2024-03-14T08:00:21.64" personId="{F6E7EC2D-8E6E-4BA1-BCDD-6D7FECF08119}" id="{2D45FAE8-79B7-4B7F-A57B-FA0972A9098F}" parentId="{34029124-BCFA-4C66-89C5-EE19C1352913}">
    <text>0.5kW allocation reduced due to live reading of 0.2kW</text>
  </threadedComment>
  <threadedComment ref="R103" dT="2024-05-17T03:23:35.57" personId="{23875134-620F-49C7-896C-147D628FB6EA}" id="{A010A9CF-AEEB-4F14-B484-202AF33DC442}" parentId="{34029124-BCFA-4C66-89C5-EE19C1352913}">
    <text>0.5kW allocation reduced due to live reading of 0.2kW</text>
  </threadedComment>
  <threadedComment ref="R103" dT="2024-08-19T11:26:12.75" personId="{23875134-620F-49C7-896C-147D628FB6EA}" id="{1C8DD12D-5D75-44E1-808E-AFFA98174428}" parentId="{34029124-BCFA-4C66-89C5-EE19C1352913}">
    <text>0.5kW allocation reduced due to live reading of 0.2kW</text>
  </threadedComment>
  <threadedComment ref="R103" dT="2024-09-16T16:06:03.33" personId="{23875134-620F-49C7-896C-147D628FB6EA}" id="{115A46DD-896A-41FA-BF1E-76B3ED8C1612}" parentId="{34029124-BCFA-4C66-89C5-EE19C1352913}">
    <text>0.5kW allocation reduced due to live reading of 0.2kW</text>
  </threadedComment>
  <threadedComment ref="T103" dT="2023-11-14T11:54:02.75" personId="{4232887B-6F74-4501-885D-8735C5662726}" id="{3D06987C-F82C-461D-B9F9-2EA54195BFA8}">
    <text>2kW allocation reduced due to live reading of 0.2kW</text>
  </threadedComment>
  <threadedComment ref="T103" dT="2023-12-19T09:12:02.33" personId="{F6E7EC2D-8E6E-4BA1-BCDD-6D7FECF08119}" id="{35123BF0-1260-440F-A1D7-BE3C0EA2ACDB}" parentId="{3D06987C-F82C-461D-B9F9-2EA54195BFA8}">
    <text>2kW allocation reduced due to live reading of 0.2kW</text>
  </threadedComment>
  <threadedComment ref="T103" dT="2024-01-10T09:23:21.74" personId="{F6E7EC2D-8E6E-4BA1-BCDD-6D7FECF08119}" id="{F9BEDC7D-41BC-4926-A5CB-979823E47CAE}" parentId="{3D06987C-F82C-461D-B9F9-2EA54195BFA8}">
    <text>2kW allocation reduced due to live reading of 0.2kW</text>
  </threadedComment>
  <threadedComment ref="T103" dT="2024-02-14T12:48:28.85" personId="{F6E7EC2D-8E6E-4BA1-BCDD-6D7FECF08119}" id="{0A1B5640-0957-436D-81C6-E6ADF0416880}" parentId="{3D06987C-F82C-461D-B9F9-2EA54195BFA8}">
    <text>2kW allocation reduced due to live reading of 0.2kW</text>
  </threadedComment>
  <threadedComment ref="T103" dT="2024-03-14T08:03:09.32" personId="{F6E7EC2D-8E6E-4BA1-BCDD-6D7FECF08119}" id="{919FE4F7-5648-491F-9882-D980DD6CA491}" parentId="{3D06987C-F82C-461D-B9F9-2EA54195BFA8}">
    <text>2kW allocation reduced due to live reading of 0.2kW</text>
  </threadedComment>
  <threadedComment ref="T103" dT="2024-05-17T03:31:06.99" personId="{23875134-620F-49C7-896C-147D628FB6EA}" id="{62CCE013-8016-45E2-B79F-CA94D26FC48B}" parentId="{3D06987C-F82C-461D-B9F9-2EA54195BFA8}">
    <text>2kW allocation reduced due to live reading of 0.2kW</text>
  </threadedComment>
  <threadedComment ref="T103" dT="2024-08-19T11:33:35.68" personId="{23875134-620F-49C7-896C-147D628FB6EA}" id="{C2E3A3D1-9FE7-40CD-A4C4-C086CB3383F3}" parentId="{3D06987C-F82C-461D-B9F9-2EA54195BFA8}">
    <text>2kW allocation reduced due to live reading of 0.2kW</text>
  </threadedComment>
  <threadedComment ref="T103" dT="2024-09-16T16:18:49.58" personId="{23875134-620F-49C7-896C-147D628FB6EA}" id="{03C89D4D-0643-4B5B-9C34-4FDEE1480525}" parentId="{3D06987C-F82C-461D-B9F9-2EA54195BFA8}">
    <text>2kW allocation reduced due to live reading of 0.2kW</text>
  </threadedComment>
  <threadedComment ref="V103" dT="2023-12-19T09:06:03.54" personId="{F6E7EC2D-8E6E-4BA1-BCDD-6D7FECF08119}" id="{D429025A-2297-42AB-8400-8B774875952F}">
    <text>2kW allocation reduced due to live reading of 0.2kW</text>
  </threadedComment>
  <threadedComment ref="V103" dT="2024-01-10T09:19:48.66" personId="{F6E7EC2D-8E6E-4BA1-BCDD-6D7FECF08119}" id="{105CB27E-A70D-430A-B966-37BBC2229084}" parentId="{D429025A-2297-42AB-8400-8B774875952F}">
    <text>2kW allocation reduced due to live reading of 0.2kW</text>
  </threadedComment>
  <threadedComment ref="AF103" dT="2023-12-19T08:57:44.01" personId="{F6E7EC2D-8E6E-4BA1-BCDD-6D7FECF08119}" id="{1463F565-4FD4-402D-85D5-2EC7E7BC17A9}">
    <text>1.3kW allocation reduced due to live reading of 0.1kW</text>
  </threadedComment>
  <threadedComment ref="AF103" dT="2024-01-10T09:09:10.27" personId="{F6E7EC2D-8E6E-4BA1-BCDD-6D7FECF08119}" id="{FF152172-8A48-4E4D-B602-66DA6A242521}" parentId="{1463F565-4FD4-402D-85D5-2EC7E7BC17A9}">
    <text>1.3kW allocation reduced due to live reading of 0.1kW</text>
  </threadedComment>
  <threadedComment ref="G104" dT="2022-02-14T17:15:59.36" personId="{BA2F53B7-A3C1-42BC-BA3B-8FB69390D064}" id="{B822A3C3-B991-4133-B407-EF36BC60A798}">
    <text>11.2 kW split across A&amp;B systems</text>
  </threadedComment>
  <threadedComment ref="T104" dT="2022-06-21T09:49:39.73" personId="{A2EEB511-B106-4ABB-A0A9-198E22579A21}" id="{7700C50F-BFBB-46A6-9FDF-36E8F7CC0404}">
    <text>1x UCS C220 – 603W</text>
  </threadedComment>
  <threadedComment ref="V104" dT="2022-06-22T11:56:21.82" personId="{A2EEB511-B106-4ABB-A0A9-198E22579A21}" id="{3B5DCA00-86B0-4DFE-9402-4AC2807C518A}">
    <text xml:space="preserve"> NCS-57C3 - 500W - 2 feeds</text>
  </threadedComment>
  <threadedComment ref="J109" dT="2023-08-03T10:57:21.99" personId="{F6E7EC2D-8E6E-4BA1-BCDD-6D7FECF08119}" id="{42D6319A-0E1C-4C1F-A905-7FCF0CBA4F71}">
    <text>6kW allocation reduced due to live reading of 0.1kW</text>
  </threadedComment>
  <threadedComment ref="J109" dT="2023-10-18T08:54:03.34" personId="{F6E7EC2D-8E6E-4BA1-BCDD-6D7FECF08119}" id="{3D085F84-ED58-444D-9268-7A3AEE61B5B6}" parentId="{42D6319A-0E1C-4C1F-A905-7FCF0CBA4F71}">
    <text>6kW allocation reduced due to live reading of 0.2kW</text>
  </threadedComment>
  <threadedComment ref="J109" dT="2023-11-09T11:15:48.59" personId="{F6E7EC2D-8E6E-4BA1-BCDD-6D7FECF08119}" id="{4E02D560-BB8C-4169-9BF9-4E12141DDD3E}" parentId="{42D6319A-0E1C-4C1F-A905-7FCF0CBA4F71}">
    <text>6kW allocation reduced due to live reading of 0.1kW</text>
  </threadedComment>
  <threadedComment ref="J109" dT="2023-12-13T12:13:43.90" personId="{F6E7EC2D-8E6E-4BA1-BCDD-6D7FECF08119}" id="{FC8ADF36-7776-43F3-A134-7504AFC27924}" parentId="{42D6319A-0E1C-4C1F-A905-7FCF0CBA4F71}">
    <text>6kW allocation reduced due to live reading of 0.1kW</text>
  </threadedComment>
  <threadedComment ref="J109" dT="2024-01-10T09:06:23.83" personId="{F6E7EC2D-8E6E-4BA1-BCDD-6D7FECF08119}" id="{AC7BB4BA-24F7-48D0-A5CA-2EC0C60FAC5B}" parentId="{42D6319A-0E1C-4C1F-A905-7FCF0CBA4F71}">
    <text>6kW allocation reduced due to live reading of 0.1kW</text>
  </threadedComment>
  <threadedComment ref="J109" dT="2024-02-14T12:34:29.04" personId="{F6E7EC2D-8E6E-4BA1-BCDD-6D7FECF08119}" id="{44155F41-C5D0-48AA-A552-3AE5210C6EC0}" parentId="{42D6319A-0E1C-4C1F-A905-7FCF0CBA4F71}">
    <text>6kW allocation reduced due to live reading of 0.1kW</text>
  </threadedComment>
  <threadedComment ref="J109" dT="2024-02-14T12:34:41.63" personId="{F6E7EC2D-8E6E-4BA1-BCDD-6D7FECF08119}" id="{E4308AFF-FDCA-4A91-BA25-0CCBF1D2BF18}" parentId="{42D6319A-0E1C-4C1F-A905-7FCF0CBA4F71}">
    <text>6kW allocation reduced due to live reading of 0.1kW</text>
  </threadedComment>
  <threadedComment ref="J109" dT="2024-03-14T08:05:40.16" personId="{F6E7EC2D-8E6E-4BA1-BCDD-6D7FECF08119}" id="{535DF026-CCDE-4873-85C4-05828E7A9739}" parentId="{42D6319A-0E1C-4C1F-A905-7FCF0CBA4F71}">
    <text>6kW allocation reduced due to live reading of 0.1kW</text>
  </threadedComment>
  <threadedComment ref="J109" dT="2024-05-17T04:29:50.32" personId="{23875134-620F-49C7-896C-147D628FB6EA}" id="{E969B821-AB81-48AC-9041-285D025E87F8}" parentId="{42D6319A-0E1C-4C1F-A905-7FCF0CBA4F71}">
    <text>6kW allocation reduced due to live reading of 0.1kW</text>
  </threadedComment>
  <threadedComment ref="J109" dT="2024-08-16T02:33:38.93" personId="{23875134-620F-49C7-896C-147D628FB6EA}" id="{7E1AE819-362F-4882-A0C0-1F24727D6F88}" parentId="{42D6319A-0E1C-4C1F-A905-7FCF0CBA4F71}">
    <text>6kW allocation reduced due to live reading of 0.2kW</text>
  </threadedComment>
  <threadedComment ref="J109" dT="2024-09-05T14:20:30.70" personId="{23875134-620F-49C7-896C-147D628FB6EA}" id="{58BF2391-2147-42B8-92E3-6AB235E6FBB3}" parentId="{42D6319A-0E1C-4C1F-A905-7FCF0CBA4F71}">
    <text>6kW allocation reduced due to live reading of 0.2kW</text>
  </threadedComment>
  <threadedComment ref="J110" dT="2023-09-06T03:18:06.90" personId="{F6E7EC2D-8E6E-4BA1-BCDD-6D7FECF08119}" id="{33C74018-FA62-4E44-8DC6-C960CB564F32}">
    <text>6kW allocation reduced due to live reading of 0.1kW</text>
  </threadedComment>
  <threadedComment ref="J110" dT="2023-11-09T11:16:17.23" personId="{F6E7EC2D-8E6E-4BA1-BCDD-6D7FECF08119}" id="{7719B45A-CDD9-4C03-90C5-17D09D9EA553}" parentId="{33C74018-FA62-4E44-8DC6-C960CB564F32}">
    <text>6kW allocation reduced due to live reading of 0.1kW</text>
  </threadedComment>
  <threadedComment ref="J110" dT="2023-12-13T12:13:56.17" personId="{F6E7EC2D-8E6E-4BA1-BCDD-6D7FECF08119}" id="{87E9368C-45AB-45EF-A44E-39BB76349D28}" parentId="{33C74018-FA62-4E44-8DC6-C960CB564F32}">
    <text>6kW allocation reduced due to live reading of 0.1kW</text>
  </threadedComment>
  <threadedComment ref="J110" dT="2024-01-10T09:06:34.08" personId="{F6E7EC2D-8E6E-4BA1-BCDD-6D7FECF08119}" id="{8B53C86A-1FB3-445B-B51B-6FC7109D8830}" parentId="{33C74018-FA62-4E44-8DC6-C960CB564F32}">
    <text>6kW allocation reduced due to live reading of 0.1kW</text>
  </threadedComment>
  <threadedComment ref="J110" dT="2024-03-14T08:05:52.56" personId="{F6E7EC2D-8E6E-4BA1-BCDD-6D7FECF08119}" id="{346BB64C-28D8-4101-BBDE-14FF3AC3E979}" parentId="{33C74018-FA62-4E44-8DC6-C960CB564F32}">
    <text>6kW allocation reduced due to live reading of 0.1kW</text>
  </threadedComment>
  <threadedComment ref="J110" dT="2024-05-17T04:30:41.31" personId="{23875134-620F-49C7-896C-147D628FB6EA}" id="{656E9DDC-A839-4CC5-8DA7-86A4ACB7D659}" parentId="{33C74018-FA62-4E44-8DC6-C960CB564F32}">
    <text>6kW allocation reduced due to live reading of 0.2kW</text>
  </threadedComment>
  <threadedComment ref="J110" dT="2024-09-05T14:20:09.00" personId="{23875134-620F-49C7-896C-147D628FB6EA}" id="{CC3D4D06-E304-4194-87D7-659733AB9E10}" parentId="{33C74018-FA62-4E44-8DC6-C960CB564F32}">
    <text>6kW allocation reduced due to live reading of 0.2kW</text>
  </threadedComment>
  <threadedComment ref="J114" dT="2023-09-12T08:22:17.64" personId="{4232887B-6F74-4501-885D-8735C5662726}" id="{740C4B41-8504-4D1E-BFA0-6828B512020F}">
    <text>6kW allocation reduced due to live reading of 0.1kW</text>
  </threadedComment>
  <threadedComment ref="J114" dT="2023-10-23T10:16:09.02" personId="{F6E7EC2D-8E6E-4BA1-BCDD-6D7FECF08119}" id="{682B4981-3EE8-40A4-9398-D6E63B704C28}" parentId="{740C4B41-8504-4D1E-BFA0-6828B512020F}">
    <text>6kW allocation reduced due to live reading of 0.1kW</text>
  </threadedComment>
  <threadedComment ref="K114" dT="2024-07-24T09:55:07.15" personId="{4232887B-6F74-4501-885D-8735C5662726}" id="{58E25DAF-DEE8-42E5-A78D-282646D3BA73}">
    <text>additional 40 amps power upgrade for Ciena 6500 rack D04- ORMT_SAP_240719_8_w144739</text>
  </threadedComment>
  <threadedComment ref="J115" dT="2023-08-03T09:36:01.69" personId="{4232887B-6F74-4501-885D-8735C5662726}" id="{D937C33F-3041-4695-AA0C-9A09F4755728}">
    <text>6kW allocation reduced due to live reading of 0.1kW</text>
  </threadedComment>
  <threadedComment ref="J115" dT="2023-09-12T08:22:10.02" personId="{4232887B-6F74-4501-885D-8735C5662726}" id="{E89571EA-0DFD-4995-A0AE-EE610235F427}" parentId="{D937C33F-3041-4695-AA0C-9A09F4755728}">
    <text>6kW allocation reduced due to live reading of 0.1kW</text>
  </threadedComment>
  <threadedComment ref="J115" dT="2023-10-23T10:16:31.95" personId="{F6E7EC2D-8E6E-4BA1-BCDD-6D7FECF08119}" id="{FD0A98BA-6C7F-43B7-8930-584D4E97EBAC}" parentId="{D937C33F-3041-4695-AA0C-9A09F4755728}">
    <text>6kW allocation reduced due to live reading of 0.2kW</text>
  </threadedComment>
  <threadedComment ref="J115" dT="2023-11-14T12:18:02.31" personId="{4232887B-6F74-4501-885D-8735C5662726}" id="{D9989E1B-B52D-4DDD-99B1-65D8F2A9B7A6}" parentId="{D937C33F-3041-4695-AA0C-9A09F4755728}">
    <text>6kW allocation reduced due to live reading of 0.2kW</text>
  </threadedComment>
  <threadedComment ref="J115" dT="2023-12-19T09:18:01.80" personId="{F6E7EC2D-8E6E-4BA1-BCDD-6D7FECF08119}" id="{CC93AF34-CA8E-47D6-8403-23CD0303016B}" parentId="{D937C33F-3041-4695-AA0C-9A09F4755728}">
    <text>6kW allocation reduced due to live reading of 0.2kW</text>
  </threadedComment>
  <threadedComment ref="J115" dT="2024-01-10T10:03:12.47" personId="{F6E7EC2D-8E6E-4BA1-BCDD-6D7FECF08119}" id="{90AEA8C9-5056-4AD6-913D-7E3819B3DE2D}" parentId="{D937C33F-3041-4695-AA0C-9A09F4755728}">
    <text>6kW allocation reduced due to live reading of 0.2kW</text>
  </threadedComment>
  <threadedComment ref="J115" dT="2024-02-14T12:49:28.10" personId="{F6E7EC2D-8E6E-4BA1-BCDD-6D7FECF08119}" id="{080B7A24-9A64-4D02-9AF5-AD5F932D3CD3}" parentId="{D937C33F-3041-4695-AA0C-9A09F4755728}">
    <text>6kW allocation reduced due to live reading of 0.2kW</text>
  </threadedComment>
  <threadedComment ref="J115" dT="2024-03-14T07:56:07.46" personId="{F6E7EC2D-8E6E-4BA1-BCDD-6D7FECF08119}" id="{093B0FE9-0E95-451C-BD7A-8902ADA9FCDC}" parentId="{D937C33F-3041-4695-AA0C-9A09F4755728}">
    <text>6kW allocation reduced due to live reading of 0.2kW</text>
  </threadedComment>
  <threadedComment ref="J115" dT="2024-05-17T08:51:10.25" personId="{23875134-620F-49C7-896C-147D628FB6EA}" id="{4A8C44A8-7072-42F3-8929-3C8C45741A01}" parentId="{D937C33F-3041-4695-AA0C-9A09F4755728}">
    <text>6kW allocation reduced due to live reading of 0.2kW</text>
  </threadedComment>
  <threadedComment ref="J115" dT="2024-08-16T15:11:51.18" personId="{23875134-620F-49C7-896C-147D628FB6EA}" id="{87C60C39-89D6-4EB7-BF03-45D28B84DF7C}" parentId="{D937C33F-3041-4695-AA0C-9A09F4755728}">
    <text>6kW allocation reduced due to live reading of 0.2kW</text>
  </threadedComment>
  <threadedComment ref="J115" dT="2024-09-05T14:25:58.71" personId="{23875134-620F-49C7-896C-147D628FB6EA}" id="{7858AB0B-85CE-42BA-9CF6-B1A87DE5E207}" parentId="{D937C33F-3041-4695-AA0C-9A09F4755728}">
    <text>6kW allocation reduced due to live reading of 0.2kW</text>
  </threadedComment>
  <threadedComment ref="K115" dT="2024-07-24T09:55:41.77" personId="{4232887B-6F74-4501-885D-8735C5662726}" id="{63443C90-B22A-4EC0-8D73-F9E1EFE1BE30}">
    <text>additional 40 amps power upgrade for Ciena 6500 rack D04- ORMT_SAP_240719_8_w144739</text>
  </threadedComment>
  <threadedComment ref="J116" dT="2023-11-07T13:44:27.93" personId="{38472A79-BA69-4DE1-8653-78C711836CC1}" id="{7A43EC00-AFBB-4E2F-AE96-1DD774BEC621}">
    <text>5kW reduced by 2.6kW estimated load from average of iPDU readings at other sites, 2.4kW remaining</text>
  </threadedComment>
  <threadedComment ref="M116" dT="2024-03-13T10:58:22.10" personId="{F6E7EC2D-8E6E-4BA1-BCDD-6D7FECF08119}" id="{DDA0C0FA-CF3C-4987-9CDA-995E57479CC0}">
    <text xml:space="preserve">Additional ADVA XG120 into existing cab H7 planned under ORMT_SAP_240202_13_w019357
</text>
  </threadedComment>
  <threadedComment ref="J117" dT="2022-02-01T17:29:30.38" personId="{ABF5BCE6-B512-42E2-8B64-A070C9ED38DE}" id="{792D6D13-EF76-4098-AA88-A4FD54FE5F10}">
    <text>1/2/22 - Clamp meter reading shows running load of 7.7Amps/420W. Allocation reduced by 0.5kW from 5.5 to 5</text>
  </threadedComment>
  <threadedComment ref="J117" dT="2023-09-29T12:06:39.57" personId="{4232887B-6F74-4501-885D-8735C5662726}" id="{7259DE09-CC39-49CA-9314-4C6AB891E489}" parentId="{792D6D13-EF76-4098-AA88-A4FD54FE5F10}">
    <text>2.5kW allocation reduced due to live reading of 0.4kW</text>
  </threadedComment>
  <threadedComment ref="J117" dT="2023-10-20T09:38:23.82" personId="{F6E7EC2D-8E6E-4BA1-BCDD-6D7FECF08119}" id="{3DF7029E-00B9-4A4A-B286-6C11CAC51DE5}" parentId="{792D6D13-EF76-4098-AA88-A4FD54FE5F10}">
    <text>2.5kW allocation reduced due to live reading of 0.3kW</text>
  </threadedComment>
  <threadedComment ref="J117" dT="2023-11-09T11:33:16.00" personId="{F6E7EC2D-8E6E-4BA1-BCDD-6D7FECF08119}" id="{2D808EEE-452A-4407-B5BF-F78BAD0599EB}" parentId="{792D6D13-EF76-4098-AA88-A4FD54FE5F10}">
    <text>2.5kW allocation reduced due to live reading of 0.4kW</text>
  </threadedComment>
  <threadedComment ref="J117" dT="2023-12-13T12:18:26.55" personId="{F6E7EC2D-8E6E-4BA1-BCDD-6D7FECF08119}" id="{15A2971B-B5C5-4B5D-8A69-BF7B46818CCE}" parentId="{792D6D13-EF76-4098-AA88-A4FD54FE5F10}">
    <text>2.5kW allocation reduced due to live reading of 0.4kW</text>
  </threadedComment>
  <threadedComment ref="J117" dT="2024-01-10T10:13:55.62" personId="{F6E7EC2D-8E6E-4BA1-BCDD-6D7FECF08119}" id="{8E67647D-7826-4B11-BC51-B72018D1BFDE}" parentId="{792D6D13-EF76-4098-AA88-A4FD54FE5F10}">
    <text>2.5kW allocation reduced due to live reading of 0.4kW</text>
  </threadedComment>
  <threadedComment ref="J117" dT="2024-02-14T12:56:05.46" personId="{F6E7EC2D-8E6E-4BA1-BCDD-6D7FECF08119}" id="{CC12831D-FEA3-4E1A-B40C-D8F458D24383}" parentId="{792D6D13-EF76-4098-AA88-A4FD54FE5F10}">
    <text>2.5kW allocation reduced due to live reading of 0.3kW</text>
  </threadedComment>
  <threadedComment ref="J117" dT="2024-03-14T07:53:28.21" personId="{F6E7EC2D-8E6E-4BA1-BCDD-6D7FECF08119}" id="{F4DCA84A-AA16-4A00-B090-5A6F34CB4953}" parentId="{792D6D13-EF76-4098-AA88-A4FD54FE5F10}">
    <text>2.5kW allocation reduced due to live reading of 0.3kW</text>
  </threadedComment>
  <threadedComment ref="J117" dT="2024-05-17T12:13:08.76" personId="{23875134-620F-49C7-896C-147D628FB6EA}" id="{2CA7A3C0-A654-4C0D-9C98-46E0CDA78E17}" parentId="{792D6D13-EF76-4098-AA88-A4FD54FE5F10}">
    <text>2.5kW allocation reduced due to live reading of 0.3kW</text>
  </threadedComment>
  <threadedComment ref="J117" dT="2024-08-19T11:40:13.79" personId="{23875134-620F-49C7-896C-147D628FB6EA}" id="{003BBE5D-324E-461D-879E-A05CD71A3251}" parentId="{792D6D13-EF76-4098-AA88-A4FD54FE5F10}">
    <text>2.5kW allocation reduced due to live reading of 0.3kW</text>
  </threadedComment>
  <threadedComment ref="L117" dT="2022-02-01T17:30:44.65" personId="{ABF5BCE6-B512-42E2-8B64-A070C9ED38DE}" id="{FAB19BEE-E97A-4E54-8A5F-81EA39A6F568}">
    <text>1/2/22 - Clamp meter reading shows running load of 7Amps/380W. Allocation reduced by 0.4kW from 5.5 to 5.1</text>
  </threadedComment>
  <threadedComment ref="L117" dT="2023-09-29T12:16:20.71" personId="{4232887B-6F74-4501-885D-8735C5662726}" id="{71D536A7-6A57-4DB0-AC6B-E044884B31B1}" parentId="{FAB19BEE-E97A-4E54-8A5F-81EA39A6F568}">
    <text>2.5kW allocation reduced due to live reading of 0.1kW</text>
  </threadedComment>
  <threadedComment ref="L117" dT="2023-10-20T10:03:08.82" personId="{F6E7EC2D-8E6E-4BA1-BCDD-6D7FECF08119}" id="{5289DE16-9B0D-4581-9654-8516A4C606EA}" parentId="{FAB19BEE-E97A-4E54-8A5F-81EA39A6F568}">
    <text>2.5kW allocation reduced due to live reading of 0.1kW</text>
  </threadedComment>
  <threadedComment ref="L117" dT="2023-11-09T11:36:01.64" personId="{F6E7EC2D-8E6E-4BA1-BCDD-6D7FECF08119}" id="{96461551-2D2D-442D-BB3A-7165A141F0D5}" parentId="{FAB19BEE-E97A-4E54-8A5F-81EA39A6F568}">
    <text>2.5kW allocation reduced due to live reading of 0.1kW</text>
  </threadedComment>
  <threadedComment ref="L117" dT="2023-12-13T12:19:16.19" personId="{F6E7EC2D-8E6E-4BA1-BCDD-6D7FECF08119}" id="{A9417063-018A-4BB5-A56E-65AE9F92F5D3}" parentId="{FAB19BEE-E97A-4E54-8A5F-81EA39A6F568}">
    <text>2.5kW allocation reduced due to live reading of 0.1kW</text>
  </threadedComment>
  <threadedComment ref="L117" dT="2024-01-10T10:15:09.97" personId="{F6E7EC2D-8E6E-4BA1-BCDD-6D7FECF08119}" id="{70770391-3081-4557-AEF6-B28CB32A1BAD}" parentId="{FAB19BEE-E97A-4E54-8A5F-81EA39A6F568}">
    <text>2.5kW allocation reduced due to live reading of 0.1kW</text>
  </threadedComment>
  <threadedComment ref="L117" dT="2024-02-14T12:58:50.49" personId="{F6E7EC2D-8E6E-4BA1-BCDD-6D7FECF08119}" id="{CD874E2E-ADF4-43DF-9813-FA4E8099B6E7}" parentId="{FAB19BEE-E97A-4E54-8A5F-81EA39A6F568}">
    <text>2.5kW allocation reduced due to live reading of 0.1kW</text>
  </threadedComment>
  <threadedComment ref="L117" dT="2024-03-14T07:54:40.29" personId="{F6E7EC2D-8E6E-4BA1-BCDD-6D7FECF08119}" id="{2B3E276F-3486-4D9A-A7CA-557196AF7B05}" parentId="{FAB19BEE-E97A-4E54-8A5F-81EA39A6F568}">
    <text>2.5kW allocation reduced due to live reading of 0.1kW</text>
  </threadedComment>
  <threadedComment ref="L117" dT="2024-05-17T12:15:14.29" personId="{23875134-620F-49C7-896C-147D628FB6EA}" id="{2BA995BE-528E-4F1E-9723-5CB0D239AF97}" parentId="{FAB19BEE-E97A-4E54-8A5F-81EA39A6F568}">
    <text>2.5kW allocation reduced due to live reading of 0.1kW</text>
  </threadedComment>
  <threadedComment ref="L117" dT="2024-08-19T11:41:06.61" personId="{23875134-620F-49C7-896C-147D628FB6EA}" id="{9A9AFCF4-F3E2-4083-A8EA-3642A6477816}" parentId="{FAB19BEE-E97A-4E54-8A5F-81EA39A6F568}">
    <text>2.5kW allocation reduced due to live reading of 0.1kW</text>
  </threadedComment>
  <threadedComment ref="N117" dT="2022-02-01T17:35:25.26" personId="{ABF5BCE6-B512-42E2-8B64-A070C9ED38DE}" id="{EC9D3C4B-74A4-43B8-877D-E7FF5750569B}">
    <text>1/2/22 - Clamp meter reading shows running load of 49Amps/2.7kW. Allocation reduced by 2.7kW from 5 to 2.3kW</text>
  </threadedComment>
  <threadedComment ref="N117" dT="2023-09-29T11:36:55.76" personId="{4232887B-6F74-4501-885D-8735C5662726}" id="{5690C974-105C-40BA-9F32-8B3562BF10F7}" parentId="{EC9D3C4B-74A4-43B8-877D-E7FF5750569B}">
    <text>2.5kW allocation reduced due to live reading of 1.2kW</text>
  </threadedComment>
  <threadedComment ref="N117" dT="2023-10-20T09:36:22.72" personId="{F6E7EC2D-8E6E-4BA1-BCDD-6D7FECF08119}" id="{2A1B63C9-8034-45F8-9B9D-BEE6CE3868A6}" parentId="{EC9D3C4B-74A4-43B8-877D-E7FF5750569B}">
    <text>2.5kW allocation reduced due to live reading of 1kW</text>
  </threadedComment>
  <threadedComment ref="N117" dT="2023-11-09T11:30:38.26" personId="{F6E7EC2D-8E6E-4BA1-BCDD-6D7FECF08119}" id="{C30BA5B1-8831-407C-98D2-92D382D3BFAB}" parentId="{EC9D3C4B-74A4-43B8-877D-E7FF5750569B}">
    <text>2.5kW allocation reduced due to live reading of 1.1kW</text>
  </threadedComment>
  <threadedComment ref="N117" dT="2023-12-13T12:17:22.60" personId="{F6E7EC2D-8E6E-4BA1-BCDD-6D7FECF08119}" id="{0C41767B-B49F-4E6A-8CBA-8F9275E94B00}" parentId="{EC9D3C4B-74A4-43B8-877D-E7FF5750569B}">
    <text>2.5kW allocation reduced due to live reading of 1.1kW</text>
  </threadedComment>
  <threadedComment ref="N117" dT="2024-01-10T10:09:38.67" personId="{F6E7EC2D-8E6E-4BA1-BCDD-6D7FECF08119}" id="{1375383F-6FC9-42D9-8D01-13404A4FC984}" parentId="{EC9D3C4B-74A4-43B8-877D-E7FF5750569B}">
    <text>2.5kW allocation reduced due to live reading of 1.2kW</text>
  </threadedComment>
  <threadedComment ref="N117" dT="2024-02-14T12:54:58.16" personId="{F6E7EC2D-8E6E-4BA1-BCDD-6D7FECF08119}" id="{618728EE-8633-4BC8-9910-D1E56C868571}" parentId="{EC9D3C4B-74A4-43B8-877D-E7FF5750569B}">
    <text>2.5kW allocation reduced due to live reading of 1kW</text>
  </threadedComment>
  <threadedComment ref="N117" dT="2024-03-14T07:51:00.81" personId="{F6E7EC2D-8E6E-4BA1-BCDD-6D7FECF08119}" id="{F6CFD9CA-9EB7-43B3-B477-29B9A9B41811}" parentId="{EC9D3C4B-74A4-43B8-877D-E7FF5750569B}">
    <text>2.5kW allocation reduced due to live reading of 1kW</text>
  </threadedComment>
  <threadedComment ref="N117" dT="2024-05-17T12:20:31.98" personId="{23875134-620F-49C7-896C-147D628FB6EA}" id="{9F84D644-77CF-4EB6-856E-D86E4CD1099E}" parentId="{EC9D3C4B-74A4-43B8-877D-E7FF5750569B}">
    <text>2.5kW allocation reduced due to live reading of 1kW</text>
  </threadedComment>
  <threadedComment ref="N117" dT="2024-08-19T11:41:52.50" personId="{23875134-620F-49C7-896C-147D628FB6EA}" id="{DAA78318-A8E4-434D-BA54-70F42DFD3310}" parentId="{EC9D3C4B-74A4-43B8-877D-E7FF5750569B}">
    <text>2.5kW allocation reduced due to live reading of 1.1kW</text>
  </threadedComment>
  <threadedComment ref="P117" dT="2023-09-29T11:16:21.82" personId="{4232887B-6F74-4501-885D-8735C5662726}" id="{820519D8-8840-450F-819F-9339FCFDE16F}">
    <text>1kW allocation reduced due to live reading of 0.2kW</text>
  </threadedComment>
  <threadedComment ref="P117" dT="2023-10-20T08:58:53.68" personId="{F6E7EC2D-8E6E-4BA1-BCDD-6D7FECF08119}" id="{D8770364-7DBF-41A3-B8EE-9297977C9113}" parentId="{820519D8-8840-450F-819F-9339FCFDE16F}">
    <text>1kW allocation reduced due to live reading of 0.2kW</text>
  </threadedComment>
  <threadedComment ref="P117" dT="2023-11-09T11:29:01.86" personId="{F6E7EC2D-8E6E-4BA1-BCDD-6D7FECF08119}" id="{BB217894-AF95-4308-A889-C8C1B234175F}" parentId="{820519D8-8840-450F-819F-9339FCFDE16F}">
    <text>1kW allocation reduced due to live reading of 0.2kW</text>
  </threadedComment>
  <threadedComment ref="P117" dT="2023-12-13T12:15:06.30" personId="{F6E7EC2D-8E6E-4BA1-BCDD-6D7FECF08119}" id="{1959650F-537D-48BF-9F5A-2C419CDEBB8A}" parentId="{820519D8-8840-450F-819F-9339FCFDE16F}">
    <text>1kW allocation reduced due to live reading of 0.2kW</text>
  </threadedComment>
  <threadedComment ref="P117" dT="2024-01-10T10:04:33.54" personId="{F6E7EC2D-8E6E-4BA1-BCDD-6D7FECF08119}" id="{BF999225-590A-4C36-9737-D23A1B0CD594}" parentId="{820519D8-8840-450F-819F-9339FCFDE16F}">
    <text>1kW allocation reduced due to live reading of 0.2kW</text>
  </threadedComment>
  <threadedComment ref="P117" dT="2024-02-14T12:50:35.26" personId="{F6E7EC2D-8E6E-4BA1-BCDD-6D7FECF08119}" id="{AC3E6B22-6178-4AA4-9EDC-6A05A06680F7}" parentId="{820519D8-8840-450F-819F-9339FCFDE16F}">
    <text>1kW allocation reduced due to live reading of 0.2kW</text>
  </threadedComment>
  <threadedComment ref="P117" dT="2024-03-14T07:48:11.15" personId="{F6E7EC2D-8E6E-4BA1-BCDD-6D7FECF08119}" id="{126162C4-673D-4228-B008-328B5701B64C}" parentId="{820519D8-8840-450F-819F-9339FCFDE16F}">
    <text>1kW allocation reduced due to live reading of 0.2kW</text>
  </threadedComment>
  <threadedComment ref="P117" dT="2024-05-17T10:54:24.48" personId="{23875134-620F-49C7-896C-147D628FB6EA}" id="{5F3C8DBD-16F7-4D4C-86B3-EBF5BB496238}" parentId="{820519D8-8840-450F-819F-9339FCFDE16F}">
    <text>1kW allocation reduced due to live reading of 0.2kW</text>
  </threadedComment>
  <threadedComment ref="P117" dT="2024-08-19T11:44:21.89" personId="{23875134-620F-49C7-896C-147D628FB6EA}" id="{F16EC728-5A72-4411-9B75-A649362E6653}" parentId="{820519D8-8840-450F-819F-9339FCFDE16F}">
    <text>1kW allocation reduced due to live reading of 0.2kW</text>
  </threadedComment>
  <threadedComment ref="R117" dT="2023-09-29T12:04:19.21" personId="{4232887B-6F74-4501-885D-8735C5662726}" id="{6DF610CB-866D-41C7-B8C8-C9F5BCFCA317}">
    <text>0.5kW allocation reduced due to live reading of 0.1kW</text>
  </threadedComment>
  <threadedComment ref="R117" dT="2023-10-20T09:35:13.87" personId="{F6E7EC2D-8E6E-4BA1-BCDD-6D7FECF08119}" id="{BDD5D65D-BD01-4756-994D-3F174B225E27}" parentId="{6DF610CB-866D-41C7-B8C8-C9F5BCFCA317}">
    <text>0.5kW allocation reduced due to live reading of 0.1kW</text>
  </threadedComment>
  <threadedComment ref="R117" dT="2023-11-09T11:29:49.72" personId="{F6E7EC2D-8E6E-4BA1-BCDD-6D7FECF08119}" id="{7E447FC5-66FB-42F1-91F7-E3591A3DC805}" parentId="{6DF610CB-866D-41C7-B8C8-C9F5BCFCA317}">
    <text>0.5kW allocation reduced due to live reading of 0.1kW</text>
  </threadedComment>
  <threadedComment ref="R117" dT="2023-12-13T12:16:24.20" personId="{F6E7EC2D-8E6E-4BA1-BCDD-6D7FECF08119}" id="{85195363-E2DA-4D95-B06B-607B69F0572E}" parentId="{6DF610CB-866D-41C7-B8C8-C9F5BCFCA317}">
    <text>0.5kW allocation reduced due to live reading of 0.1kW</text>
  </threadedComment>
  <threadedComment ref="R117" dT="2024-01-10T10:05:21.16" personId="{F6E7EC2D-8E6E-4BA1-BCDD-6D7FECF08119}" id="{7580F191-39FC-40ED-BD9E-904570C5086C}" parentId="{6DF610CB-866D-41C7-B8C8-C9F5BCFCA317}">
    <text>0.5kW allocation reduced due to live reading of 0.1kW</text>
  </threadedComment>
  <threadedComment ref="R117" dT="2024-02-14T12:51:57.90" personId="{F6E7EC2D-8E6E-4BA1-BCDD-6D7FECF08119}" id="{4ED4C8C0-ABC5-4092-9B2C-93BA9E6AFC36}" parentId="{6DF610CB-866D-41C7-B8C8-C9F5BCFCA317}">
    <text>0.5kW allocation reduced due to live reading of 0.1kW</text>
  </threadedComment>
  <threadedComment ref="R117" dT="2024-03-14T07:49:41.64" personId="{F6E7EC2D-8E6E-4BA1-BCDD-6D7FECF08119}" id="{E27A5F25-A838-4DC0-BF6C-03270CEE4D6F}" parentId="{6DF610CB-866D-41C7-B8C8-C9F5BCFCA317}">
    <text>0.5kW allocation reduced due to live reading of 0.1kW</text>
  </threadedComment>
  <threadedComment ref="R117" dT="2024-05-17T12:10:46.94" personId="{23875134-620F-49C7-896C-147D628FB6EA}" id="{84799CDA-BE0F-40DD-9F19-39F3DD49597F}" parentId="{6DF610CB-866D-41C7-B8C8-C9F5BCFCA317}">
    <text>0.5kW allocation reduced due to live reading of 0.1kW</text>
  </threadedComment>
  <threadedComment ref="R117" dT="2024-08-19T11:39:25.12" personId="{23875134-620F-49C7-896C-147D628FB6EA}" id="{C25DCEF3-3535-45E6-84A4-A13638C3FCB5}" parentId="{6DF610CB-866D-41C7-B8C8-C9F5BCFCA317}">
    <text>0.5kW allocation reduced due to live reading of 0.2kW</text>
  </threadedComment>
  <threadedComment ref="J118" dT="2022-02-01T17:29:30.38" personId="{ABF5BCE6-B512-42E2-8B64-A070C9ED38DE}" id="{1DBA42F5-BABB-4E92-B51C-34A317C94CA8}">
    <text>1/2/22 - Clamp meter reading shows running load of 7.7Amps/420W. Allocation reduced by 0.5kW from 5.5 to 5</text>
  </threadedComment>
  <threadedComment ref="J118" dT="2023-09-29T12:09:13.73" personId="{4232887B-6F74-4501-885D-8735C5662726}" id="{3EFFC9A1-1F70-4C98-AD2B-FA5F5751714F}" parentId="{1DBA42F5-BABB-4E92-B51C-34A317C94CA8}">
    <text>2.5kW allocation reduced due to live reading of 0.3kW</text>
  </threadedComment>
  <threadedComment ref="J118" dT="2023-10-20T09:38:57.23" personId="{F6E7EC2D-8E6E-4BA1-BCDD-6D7FECF08119}" id="{51A90843-FB50-4DA5-825A-917264AD0626}" parentId="{1DBA42F5-BABB-4E92-B51C-34A317C94CA8}">
    <text>2.5kW allocation reduced due to live reading of 0.3kW</text>
  </threadedComment>
  <threadedComment ref="J118" dT="2023-11-09T11:34:53.33" personId="{F6E7EC2D-8E6E-4BA1-BCDD-6D7FECF08119}" id="{3436EFD4-D528-4E61-8E5C-610892E48EE7}" parentId="{1DBA42F5-BABB-4E92-B51C-34A317C94CA8}">
    <text>2.5kW allocation reduced due to live reading of 0.3kW</text>
  </threadedComment>
  <threadedComment ref="J118" dT="2023-12-13T12:18:45.29" personId="{F6E7EC2D-8E6E-4BA1-BCDD-6D7FECF08119}" id="{4E948B61-0826-4D2E-8D2B-6BC3028FB5C7}" parentId="{1DBA42F5-BABB-4E92-B51C-34A317C94CA8}">
    <text>2.5kW allocation reduced due to live reading of 0.3kW</text>
  </threadedComment>
  <threadedComment ref="J118" dT="2024-01-10T10:14:35.03" personId="{F6E7EC2D-8E6E-4BA1-BCDD-6D7FECF08119}" id="{6AE9EA0D-0D03-4180-9A70-69E603887BED}" parentId="{1DBA42F5-BABB-4E92-B51C-34A317C94CA8}">
    <text>2.5kW allocation reduced due to live reading of 0.3kW</text>
  </threadedComment>
  <threadedComment ref="J118" dT="2024-02-14T12:56:14.92" personId="{F6E7EC2D-8E6E-4BA1-BCDD-6D7FECF08119}" id="{B2ED07F4-9462-495A-8C8F-E8BFDFA9E690}" parentId="{1DBA42F5-BABB-4E92-B51C-34A317C94CA8}">
    <text>2.5kW allocation reduced due to live reading of 0.3kW</text>
  </threadedComment>
  <threadedComment ref="J118" dT="2024-03-14T07:53:39.07" personId="{F6E7EC2D-8E6E-4BA1-BCDD-6D7FECF08119}" id="{F994F978-F6EB-497F-AD1C-50213372C934}" parentId="{1DBA42F5-BABB-4E92-B51C-34A317C94CA8}">
    <text>2.5kW allocation reduced due to live reading of 0.4kW</text>
  </threadedComment>
  <threadedComment ref="J118" dT="2024-05-17T12:13:44.32" personId="{23875134-620F-49C7-896C-147D628FB6EA}" id="{AB13325D-75E3-41BF-AF08-9298D8293251}" parentId="{1DBA42F5-BABB-4E92-B51C-34A317C94CA8}">
    <text>2.5kW allocation reduced due to live reading of 0.4kW</text>
  </threadedComment>
  <threadedComment ref="J118" dT="2024-08-19T11:40:26.73" personId="{23875134-620F-49C7-896C-147D628FB6EA}" id="{CE4AB70C-9390-4212-8A12-6CF495AC3CB0}" parentId="{1DBA42F5-BABB-4E92-B51C-34A317C94CA8}">
    <text>2.5kW allocation reduced due to live reading of 0.4kW</text>
  </threadedComment>
  <threadedComment ref="L118" dT="2022-02-01T17:30:44.65" personId="{ABF5BCE6-B512-42E2-8B64-A070C9ED38DE}" id="{AC4DAAFE-CB16-41EB-AD83-6879B4ABD8AB}">
    <text>1/2/22 - Clamp meter reading shows running load of 7Amps/380W. Allocation reduced by 0.4kW from 5.5 to 5.1</text>
  </threadedComment>
  <threadedComment ref="L118" dT="2023-09-29T12:16:46.51" personId="{4232887B-6F74-4501-885D-8735C5662726}" id="{68904D73-83A6-4335-AF87-23EB114408DC}" parentId="{AC4DAAFE-CB16-41EB-AD83-6879B4ABD8AB}">
    <text>2.5kW allocation reduced due to live reading of 0.1kW</text>
  </threadedComment>
  <threadedComment ref="L118" dT="2023-10-20T10:03:26.26" personId="{F6E7EC2D-8E6E-4BA1-BCDD-6D7FECF08119}" id="{BFA96F0D-046D-4F15-A4C8-37766FF5D471}" parentId="{AC4DAAFE-CB16-41EB-AD83-6879B4ABD8AB}">
    <text>2.5kW allocation reduced due to live reading of 0.2kW</text>
  </threadedComment>
  <threadedComment ref="L118" dT="2023-11-09T11:36:16.28" personId="{F6E7EC2D-8E6E-4BA1-BCDD-6D7FECF08119}" id="{57AB2F86-3B55-43AF-B05C-016DC6182431}" parentId="{AC4DAAFE-CB16-41EB-AD83-6879B4ABD8AB}">
    <text>2.5kW allocation reduced due to live reading of 0.2kW</text>
  </threadedComment>
  <threadedComment ref="L118" dT="2023-12-13T12:19:28.69" personId="{F6E7EC2D-8E6E-4BA1-BCDD-6D7FECF08119}" id="{3F8AB90C-AE68-47F3-8A5E-319F961D7935}" parentId="{AC4DAAFE-CB16-41EB-AD83-6879B4ABD8AB}">
    <text>2.5kW allocation reduced due to live reading of 0.2kW</text>
  </threadedComment>
  <threadedComment ref="L118" dT="2024-01-10T10:15:20.67" personId="{F6E7EC2D-8E6E-4BA1-BCDD-6D7FECF08119}" id="{5D4B9380-90F7-4343-8A78-86ABB9E52F92}" parentId="{AC4DAAFE-CB16-41EB-AD83-6879B4ABD8AB}">
    <text>2.5kW allocation reduced due to live reading of 0.2kW</text>
  </threadedComment>
  <threadedComment ref="L118" dT="2024-02-14T12:59:01.96" personId="{F6E7EC2D-8E6E-4BA1-BCDD-6D7FECF08119}" id="{F2910744-C5B9-4BDD-9C68-D42EA5C34571}" parentId="{AC4DAAFE-CB16-41EB-AD83-6879B4ABD8AB}">
    <text>2.5kW allocation reduced due to live reading of 0.2kW</text>
  </threadedComment>
  <threadedComment ref="L118" dT="2024-03-14T07:54:55.20" personId="{F6E7EC2D-8E6E-4BA1-BCDD-6D7FECF08119}" id="{3929A548-B945-4B56-9B36-767531161DC8}" parentId="{AC4DAAFE-CB16-41EB-AD83-6879B4ABD8AB}">
    <text>2.5kW allocation reduced due to live reading of 0.2kW</text>
  </threadedComment>
  <threadedComment ref="L118" dT="2024-05-17T12:16:06.97" personId="{23875134-620F-49C7-896C-147D628FB6EA}" id="{3D41F906-C624-4054-903A-A34BB7E07C94}" parentId="{AC4DAAFE-CB16-41EB-AD83-6879B4ABD8AB}">
    <text>2.5kW allocation reduced due to live reading of 0.2kW</text>
  </threadedComment>
  <threadedComment ref="L118" dT="2024-08-19T11:41:21.59" personId="{23875134-620F-49C7-896C-147D628FB6EA}" id="{DED142DE-E9A1-48F6-A139-EF6B5D0E58AD}" parentId="{AC4DAAFE-CB16-41EB-AD83-6879B4ABD8AB}">
    <text>2.5kW allocation reduced due to live reading of 0.2kW</text>
  </threadedComment>
  <threadedComment ref="N118" dT="2022-02-01T17:35:25.26" personId="{ABF5BCE6-B512-42E2-8B64-A070C9ED38DE}" id="{91B82212-A151-441B-9881-A0B1961F5B69}">
    <text>1/2/22 - Clamp meter reading shows running load of 49Amps/2.7kW. Allocation reduced by 2.7kW from 5 to 2.3kW</text>
  </threadedComment>
  <threadedComment ref="N118" dT="2023-09-29T11:37:16.08" personId="{4232887B-6F74-4501-885D-8735C5662726}" id="{00DAD9AF-A4E8-4E6C-9D33-20274FF7653C}" parentId="{91B82212-A151-441B-9881-A0B1961F5B69}">
    <text>2.5kW allocation reduced due to live reading of 1.2kW</text>
  </threadedComment>
  <threadedComment ref="N118" dT="2023-10-20T09:36:51.47" personId="{F6E7EC2D-8E6E-4BA1-BCDD-6D7FECF08119}" id="{CFEF70AC-4B93-4527-9F28-CE08E2191D83}" parentId="{91B82212-A151-441B-9881-A0B1961F5B69}">
    <text>2.5kW allocation reduced due to live reading of 1.3kW</text>
  </threadedComment>
  <threadedComment ref="N118" dT="2023-11-09T11:31:14.24" personId="{F6E7EC2D-8E6E-4BA1-BCDD-6D7FECF08119}" id="{9CC558E2-881B-4363-9ADD-E91B63A53C2E}" parentId="{91B82212-A151-441B-9881-A0B1961F5B69}">
    <text>2.5kW allocation reduced due to live reading of 1.2kW</text>
  </threadedComment>
  <threadedComment ref="N118" dT="2023-12-13T12:17:37.66" personId="{F6E7EC2D-8E6E-4BA1-BCDD-6D7FECF08119}" id="{1878FC2B-EA5B-4DBC-8149-A17297E821F1}" parentId="{91B82212-A151-441B-9881-A0B1961F5B69}">
    <text>2.5kW allocation reduced due to live reading of 1.2kW</text>
  </threadedComment>
  <threadedComment ref="N118" dT="2024-01-10T10:11:04.98" personId="{F6E7EC2D-8E6E-4BA1-BCDD-6D7FECF08119}" id="{F0A935C9-A120-4598-B439-52E5BF56A873}" parentId="{91B82212-A151-441B-9881-A0B1961F5B69}">
    <text>2.5kW allocation reduced due to live reading of 1.2kW</text>
  </threadedComment>
  <threadedComment ref="N118" dT="2024-02-14T12:55:19.86" personId="{F6E7EC2D-8E6E-4BA1-BCDD-6D7FECF08119}" id="{31E1A53E-8412-4D31-9892-025D5A8FC38C}" parentId="{91B82212-A151-441B-9881-A0B1961F5B69}">
    <text>2.5kW allocation reduced due to live reading of 1.4kW</text>
  </threadedComment>
  <threadedComment ref="N118" dT="2024-03-14T07:51:15.25" personId="{F6E7EC2D-8E6E-4BA1-BCDD-6D7FECF08119}" id="{2D355AF8-7410-4FEB-9CBE-9AEE751B506E}" parentId="{91B82212-A151-441B-9881-A0B1961F5B69}">
    <text>2.5kW allocation reduced due to live reading of 1.4kW</text>
  </threadedComment>
  <threadedComment ref="N118" dT="2024-05-17T12:21:01.46" personId="{23875134-620F-49C7-896C-147D628FB6EA}" id="{96059FFC-3D6C-414A-84E0-07AE2F4BE043}" parentId="{91B82212-A151-441B-9881-A0B1961F5B69}">
    <text>2.5kW allocation reduced due to live reading of 1.4kW</text>
  </threadedComment>
  <threadedComment ref="N118" dT="2024-08-19T11:42:42.95" personId="{23875134-620F-49C7-896C-147D628FB6EA}" id="{CC084F62-79A1-4732-BDDD-D1EB8C31FC86}" parentId="{91B82212-A151-441B-9881-A0B1961F5B69}">
    <text>2.5kW allocation reduced due to live reading of 1.3kW</text>
  </threadedComment>
  <threadedComment ref="P118" dT="2023-09-29T11:16:33.92" personId="{4232887B-6F74-4501-885D-8735C5662726}" id="{C73221CF-2EB2-4856-BE0E-CC53C62CEFF6}">
    <text>1kW allocation reduced due to live reading of 0.2kW</text>
  </threadedComment>
  <threadedComment ref="P118" dT="2023-10-20T08:59:04.56" personId="{F6E7EC2D-8E6E-4BA1-BCDD-6D7FECF08119}" id="{6E27F67D-A002-4B62-B702-9F9103796D9E}" parentId="{C73221CF-2EB2-4856-BE0E-CC53C62CEFF6}">
    <text>1kW allocation reduced due to live reading of 0.2kW</text>
  </threadedComment>
  <threadedComment ref="P118" dT="2023-11-09T11:29:15.65" personId="{F6E7EC2D-8E6E-4BA1-BCDD-6D7FECF08119}" id="{57FE0D69-F0E9-498E-85A6-ABA758736469}" parentId="{C73221CF-2EB2-4856-BE0E-CC53C62CEFF6}">
    <text>1kW allocation reduced due to live reading of 0.2kW</text>
  </threadedComment>
  <threadedComment ref="P118" dT="2023-12-13T12:15:23.06" personId="{F6E7EC2D-8E6E-4BA1-BCDD-6D7FECF08119}" id="{4819BEA4-EDFD-4DC0-AEDC-235B5CE92536}" parentId="{C73221CF-2EB2-4856-BE0E-CC53C62CEFF6}">
    <text>1kW allocation reduced due to live reading of 0.2kW</text>
  </threadedComment>
  <threadedComment ref="P118" dT="2024-01-10T10:04:41.57" personId="{F6E7EC2D-8E6E-4BA1-BCDD-6D7FECF08119}" id="{5F3D8437-651B-41E3-BCF0-206FDA1433A0}" parentId="{C73221CF-2EB2-4856-BE0E-CC53C62CEFF6}">
    <text>1kW allocation reduced due to live reading of 0.2kW</text>
  </threadedComment>
  <threadedComment ref="P118" dT="2024-02-14T12:50:42.82" personId="{F6E7EC2D-8E6E-4BA1-BCDD-6D7FECF08119}" id="{092E23E2-582C-48BC-8C0C-71CCCB2757C9}" parentId="{C73221CF-2EB2-4856-BE0E-CC53C62CEFF6}">
    <text>1kW allocation reduced due to live reading of 0.2kW</text>
  </threadedComment>
  <threadedComment ref="P118" dT="2024-03-14T07:48:16.95" personId="{F6E7EC2D-8E6E-4BA1-BCDD-6D7FECF08119}" id="{BE7098D6-7A25-4DB4-9411-BB3F584E4DE5}" parentId="{C73221CF-2EB2-4856-BE0E-CC53C62CEFF6}">
    <text>1kW allocation reduced due to live reading of 0.2kW</text>
  </threadedComment>
  <threadedComment ref="P118" dT="2024-05-17T10:54:58.21" personId="{23875134-620F-49C7-896C-147D628FB6EA}" id="{3E161F1B-9CC4-46A9-A06C-FA86802BD204}" parentId="{C73221CF-2EB2-4856-BE0E-CC53C62CEFF6}">
    <text>1kW allocation reduced due to live reading of 0.2kW</text>
  </threadedComment>
  <threadedComment ref="P118" dT="2024-08-19T11:44:46.46" personId="{23875134-620F-49C7-896C-147D628FB6EA}" id="{AAF614A2-2EB6-4891-979E-F0AC7EBBCE7A}" parentId="{C73221CF-2EB2-4856-BE0E-CC53C62CEFF6}">
    <text>1kW allocation reduced due to live reading of 0.2kW</text>
  </threadedComment>
  <threadedComment ref="R118" dT="2023-09-29T12:04:45.13" personId="{4232887B-6F74-4501-885D-8735C5662726}" id="{8E521D02-ADC0-4D24-8727-449F1ED106A9}">
    <text>0.5kW allocation reduced due to live reading of 0.1kW</text>
  </threadedComment>
  <threadedComment ref="R118" dT="2023-10-20T09:35:25.86" personId="{F6E7EC2D-8E6E-4BA1-BCDD-6D7FECF08119}" id="{DEAEE7B8-1C15-4065-8536-BC246CF24993}" parentId="{8E521D02-ADC0-4D24-8727-449F1ED106A9}">
    <text>0.5kW allocation reduced due to live reading of 0.1kW</text>
  </threadedComment>
  <threadedComment ref="R118" dT="2023-11-09T11:30:03.41" personId="{F6E7EC2D-8E6E-4BA1-BCDD-6D7FECF08119}" id="{B70840E5-3EC1-4355-9338-AD17A29CBBD1}" parentId="{8E521D02-ADC0-4D24-8727-449F1ED106A9}">
    <text>0.5kW allocation reduced due to live reading of 0.1kW</text>
  </threadedComment>
  <threadedComment ref="R118" dT="2023-12-13T12:16:34.38" personId="{F6E7EC2D-8E6E-4BA1-BCDD-6D7FECF08119}" id="{6C772847-DE9D-4943-814B-CA5FF60E26CA}" parentId="{8E521D02-ADC0-4D24-8727-449F1ED106A9}">
    <text>0.5kW allocation reduced due to live reading of 0.1kW</text>
  </threadedComment>
  <threadedComment ref="R118" dT="2024-01-10T10:08:37.40" personId="{F6E7EC2D-8E6E-4BA1-BCDD-6D7FECF08119}" id="{DB4B5B60-895E-48DD-939D-25652DCCE2A0}" parentId="{8E521D02-ADC0-4D24-8727-449F1ED106A9}">
    <text>0.5kW allocation reduced due to live reading of 0.1kW</text>
  </threadedComment>
  <threadedComment ref="R118" dT="2024-02-14T12:54:20.61" personId="{F6E7EC2D-8E6E-4BA1-BCDD-6D7FECF08119}" id="{C015C744-4DFB-4135-9A5C-81EA9A4195FE}" parentId="{8E521D02-ADC0-4D24-8727-449F1ED106A9}">
    <text>0.5kW allocation reduced due to live reading of 0.1kW</text>
  </threadedComment>
  <threadedComment ref="R118" dT="2024-03-14T07:49:50.06" personId="{F6E7EC2D-8E6E-4BA1-BCDD-6D7FECF08119}" id="{36E05E8B-4E03-4073-9F5C-CA460D9437CF}" parentId="{8E521D02-ADC0-4D24-8727-449F1ED106A9}">
    <text>0.5kW allocation reduced due to live reading of 0.1kW</text>
  </threadedComment>
  <threadedComment ref="R118" dT="2024-05-17T12:11:24.98" personId="{23875134-620F-49C7-896C-147D628FB6EA}" id="{5B54B592-8EEF-4A44-B291-0D4A07AD3DBD}" parentId="{8E521D02-ADC0-4D24-8727-449F1ED106A9}">
    <text>0.5kW allocation reduced due to live reading of 0.2kW</text>
  </threadedComment>
  <threadedComment ref="R118" dT="2024-08-19T11:39:43.59" personId="{23875134-620F-49C7-896C-147D628FB6EA}" id="{3781C73D-58E4-45D6-8D28-9D8DF55CC73F}" parentId="{8E521D02-ADC0-4D24-8727-449F1ED106A9}">
    <text>0.5kW allocation reduced due to live reading of 0.2kW</text>
  </threadedComment>
  <threadedComment ref="J119" personId="{31CF382B-C4A6-482E-AE04-28CACDB6A63A}" id="{0FAAB219-1E32-4ABF-98E3-E49DE16E5C14}">
    <text>8kW total allocation reduced due to live reading of 6.5kW</text>
  </threadedComment>
  <threadedComment ref="L119" dT="2022-05-26T12:27:12.76" personId="{BC55F889-AFD3-4AD4-B814-0EDFA8411758}" id="{35E956FA-48D8-4358-8E34-98B5FA88AF25}">
    <text>4kW allocation reduced due to live reading of 1kW</text>
  </threadedComment>
  <threadedComment ref="L119" dT="2023-07-10T11:43:56.63" personId="{4232887B-6F74-4501-885D-8735C5662726}" id="{C1AEB82B-44DE-442A-B688-D1AF1545774A}" parentId="{35E956FA-48D8-4358-8E34-98B5FA88AF25}">
    <text>2kW allocation reduced due to live reading of 0.5kW</text>
  </threadedComment>
  <threadedComment ref="L119" dT="2023-08-03T10:52:18.08" personId="{4232887B-6F74-4501-885D-8735C5662726}" id="{D728BCA8-FD8E-4C33-A77C-AA0A1A662CAD}" parentId="{35E956FA-48D8-4358-8E34-98B5FA88AF25}">
    <text>2kW allocation reduced due to live reading of 0.5kW</text>
  </threadedComment>
  <threadedComment ref="L119" dT="2023-09-12T12:36:26.96" personId="{4232887B-6F74-4501-885D-8735C5662726}" id="{7845E79F-2A0E-43DB-8ACF-5D400DE40063}" parentId="{35E956FA-48D8-4358-8E34-98B5FA88AF25}">
    <text>2kW allocation reduced due to live reading of 0.6kW</text>
  </threadedComment>
  <threadedComment ref="L119" dT="2023-10-23T10:53:32.00" personId="{F6E7EC2D-8E6E-4BA1-BCDD-6D7FECF08119}" id="{F31B3149-19D0-4183-BE73-03D0383B4398}" parentId="{35E956FA-48D8-4358-8E34-98B5FA88AF25}">
    <text>2kW allocation reduced due to live reading of 0.7kW</text>
  </threadedComment>
  <threadedComment ref="L119" dT="2023-11-22T09:57:55.68" personId="{4232887B-6F74-4501-885D-8735C5662726}" id="{B25E2876-9108-47F8-9F44-6BEB41A0A0AA}" parentId="{35E956FA-48D8-4358-8E34-98B5FA88AF25}">
    <text>2kW allocation reduced due to live reading of 0.7kW</text>
  </threadedComment>
  <threadedComment ref="L119" dT="2023-12-18T13:39:32.15" personId="{F6E7EC2D-8E6E-4BA1-BCDD-6D7FECF08119}" id="{BCDEA8E8-0FCA-4F31-933F-05851494906B}" parentId="{35E956FA-48D8-4358-8E34-98B5FA88AF25}">
    <text>2kW allocation reduced due to live reading of 0.7kW</text>
  </threadedComment>
  <threadedComment ref="L119" dT="2024-01-10T10:20:45.15" personId="{F6E7EC2D-8E6E-4BA1-BCDD-6D7FECF08119}" id="{3E9E4380-5B74-41EB-8061-1FD6053D7434}" parentId="{35E956FA-48D8-4358-8E34-98B5FA88AF25}">
    <text>2kW allocation reduced due to live reading of 0.7kW</text>
  </threadedComment>
  <threadedComment ref="L119" dT="2024-02-14T13:24:22.53" personId="{F6E7EC2D-8E6E-4BA1-BCDD-6D7FECF08119}" id="{BDAF23D5-CC7F-4A9E-B9B0-A2C93B389BA3}" parentId="{35E956FA-48D8-4358-8E34-98B5FA88AF25}">
    <text>2kW allocation reduced due to live reading of 0.7kW</text>
  </threadedComment>
  <threadedComment ref="L119" dT="2024-03-14T07:38:19.72" personId="{F6E7EC2D-8E6E-4BA1-BCDD-6D7FECF08119}" id="{DD1745D1-81B7-49A9-BDB6-4BAC2E5F3110}" parentId="{35E956FA-48D8-4358-8E34-98B5FA88AF25}">
    <text>2kW allocation reduced due to live reading of 0.7kW</text>
  </threadedComment>
  <threadedComment ref="L119" dT="2024-05-17T13:18:44.97" personId="{23875134-620F-49C7-896C-147D628FB6EA}" id="{F321715C-65B2-402D-A457-A1BF73A04127}" parentId="{35E956FA-48D8-4358-8E34-98B5FA88AF25}">
    <text>2kW allocation reduced due to live reading of 0.8kW</text>
  </threadedComment>
  <threadedComment ref="L119" dT="2024-08-19T11:01:46.26" personId="{23875134-620F-49C7-896C-147D628FB6EA}" id="{D8608239-6261-41D1-8876-E5D531EE5880}" parentId="{35E956FA-48D8-4358-8E34-98B5FA88AF25}">
    <text>2kW allocation reduced due to live reading of 0.9kW</text>
  </threadedComment>
  <threadedComment ref="L119" dT="2024-09-16T14:52:38.36" personId="{23875134-620F-49C7-896C-147D628FB6EA}" id="{2AA3317E-9386-4C93-A648-6C0B1773B335}" parentId="{35E956FA-48D8-4358-8E34-98B5FA88AF25}">
    <text>2kW allocation reduced due to live reading of 1.0kW</text>
  </threadedComment>
  <threadedComment ref="N119" dT="2022-05-26T12:27:12.76" personId="{BC55F889-AFD3-4AD4-B814-0EDFA8411758}" id="{7911CC74-CAAE-4937-912E-C9281F5AF60B}">
    <text>4kW allocation reduced due to live reading of 1kW</text>
  </threadedComment>
  <threadedComment ref="N119" dT="2023-07-10T11:47:14.33" personId="{4232887B-6F74-4501-885D-8735C5662726}" id="{4A777E38-0400-4544-8025-26C1218958CE}" parentId="{7911CC74-CAAE-4937-912E-C9281F5AF60B}">
    <text>2kW allocation reduced due to live reading of 0.6kW</text>
  </threadedComment>
  <threadedComment ref="N119" dT="2023-08-03T10:53:16.58" personId="{4232887B-6F74-4501-885D-8735C5662726}" id="{A9EEE5FA-61FE-4FC6-8527-DC915DA4C0EA}" parentId="{7911CC74-CAAE-4937-912E-C9281F5AF60B}">
    <text>2kW allocation reduced due to live reading of 0.6kW</text>
  </threadedComment>
  <threadedComment ref="N119" dT="2023-09-12T12:38:45.62" personId="{4232887B-6F74-4501-885D-8735C5662726}" id="{64412F28-5A99-4670-B121-66273A00BBB6}" parentId="{7911CC74-CAAE-4937-912E-C9281F5AF60B}">
    <text>2kW allocation reduced due to live reading of 0.6kW</text>
  </threadedComment>
  <threadedComment ref="N119" dT="2023-10-23T10:54:49.36" personId="{F6E7EC2D-8E6E-4BA1-BCDD-6D7FECF08119}" id="{16D03422-F9D7-4411-A74B-F2B3AE8EDCAF}" parentId="{7911CC74-CAAE-4937-912E-C9281F5AF60B}">
    <text>2kW allocation reduced due to live reading of 0.6kW</text>
  </threadedComment>
  <threadedComment ref="N119" dT="2023-11-22T09:58:21.36" personId="{4232887B-6F74-4501-885D-8735C5662726}" id="{B375661B-AFF2-4123-AE9C-3F468B1708A1}" parentId="{7911CC74-CAAE-4937-912E-C9281F5AF60B}">
    <text>2kW allocation reduced due to live reading of 0.6kW</text>
  </threadedComment>
  <threadedComment ref="N119" dT="2023-12-18T13:40:12.61" personId="{F6E7EC2D-8E6E-4BA1-BCDD-6D7FECF08119}" id="{7A1BBAC0-D5DC-4635-8255-50F4FCD9F81B}" parentId="{7911CC74-CAAE-4937-912E-C9281F5AF60B}">
    <text>2kW allocation reduced due to live reading of 0.6kW</text>
  </threadedComment>
  <threadedComment ref="N119" dT="2024-01-10T10:21:28.94" personId="{F6E7EC2D-8E6E-4BA1-BCDD-6D7FECF08119}" id="{8DD6C078-9CBF-4F1D-8AA0-B8DA88F2838E}" parentId="{7911CC74-CAAE-4937-912E-C9281F5AF60B}">
    <text>2kW allocation reduced due to live reading of 0.6kW</text>
  </threadedComment>
  <threadedComment ref="N119" dT="2024-02-14T13:25:15.34" personId="{F6E7EC2D-8E6E-4BA1-BCDD-6D7FECF08119}" id="{F0FEE883-5C3A-4981-99F7-5ED02532A448}" parentId="{7911CC74-CAAE-4937-912E-C9281F5AF60B}">
    <text>2kW allocation reduced due to live reading of 0.6kW</text>
  </threadedComment>
  <threadedComment ref="N119" dT="2024-03-14T07:39:02.04" personId="{F6E7EC2D-8E6E-4BA1-BCDD-6D7FECF08119}" id="{46579B12-5333-410D-A232-128089405690}" parentId="{7911CC74-CAAE-4937-912E-C9281F5AF60B}">
    <text>2kW allocation reduced due to live reading of 0.6kW</text>
  </threadedComment>
  <threadedComment ref="N119" dT="2024-05-17T13:22:15.75" personId="{23875134-620F-49C7-896C-147D628FB6EA}" id="{A1CF4365-AE64-4860-9350-A819D83A0F73}" parentId="{7911CC74-CAAE-4937-912E-C9281F5AF60B}">
    <text>2kW allocation reduced due to live reading of 0.6kW</text>
  </threadedComment>
  <threadedComment ref="N119" dT="2024-08-19T11:03:59.11" personId="{23875134-620F-49C7-896C-147D628FB6EA}" id="{8C98D66B-5646-4765-93D4-632FFA0604F9}" parentId="{7911CC74-CAAE-4937-912E-C9281F5AF60B}">
    <text>2kW allocation reduced due to live reading of 0.6kW</text>
  </threadedComment>
  <threadedComment ref="N119" dT="2024-09-16T14:56:59.71" personId="{23875134-620F-49C7-896C-147D628FB6EA}" id="{5D781211-F22D-4285-842F-57F2E16C17EB}" parentId="{7911CC74-CAAE-4937-912E-C9281F5AF60B}">
    <text>2kW allocation reduced due to live reading of 0.6kW</text>
  </threadedComment>
  <threadedComment ref="P119" dT="2022-05-26T12:28:35.72" personId="{BC55F889-AFD3-4AD4-B814-0EDFA8411758}" id="{756FA753-23CD-4746-B3E2-10DEBEFD0E89}">
    <text>5kW allocation reduced due to live reading of 2.8kW</text>
  </threadedComment>
  <threadedComment ref="P119" dT="2023-07-10T11:28:20.09" personId="{4232887B-6F74-4501-885D-8735C5662726}" id="{A022305C-DDB5-4DB1-B75B-FC05187B6FE8}" parentId="{756FA753-23CD-4746-B3E2-10DEBEFD0E89}">
    <text>2.5kW allocation reduced due to live reading of 1.8kW</text>
  </threadedComment>
  <threadedComment ref="P119" dT="2023-08-03T10:45:47.76" personId="{4232887B-6F74-4501-885D-8735C5662726}" id="{76879F07-BF87-4311-AD31-02DBF95EE444}" parentId="{756FA753-23CD-4746-B3E2-10DEBEFD0E89}">
    <text>2.5kW allocation reduced due to live reading of 2kW</text>
  </threadedComment>
  <threadedComment ref="P119" dT="2023-09-12T12:08:30.79" personId="{4232887B-6F74-4501-885D-8735C5662726}" id="{AF3B829A-FA44-4561-A1DE-85035E724350}" parentId="{756FA753-23CD-4746-B3E2-10DEBEFD0E89}">
    <text>2.5kW allocation reduced due to live reading of 2kW</text>
  </threadedComment>
  <threadedComment ref="P119" dT="2023-10-23T10:50:22.65" personId="{F6E7EC2D-8E6E-4BA1-BCDD-6D7FECF08119}" id="{776BB3CB-EC34-4D24-9334-8EA51C80C771}" parentId="{756FA753-23CD-4746-B3E2-10DEBEFD0E89}">
    <text>2.5kW allocation reduced due to live reading of 2.1kW</text>
  </threadedComment>
  <threadedComment ref="P119" dT="2023-11-22T09:59:09.50" personId="{4232887B-6F74-4501-885D-8735C5662726}" id="{7BDA38F0-E001-4A74-AB39-D52D5075086A}" parentId="{756FA753-23CD-4746-B3E2-10DEBEFD0E89}">
    <text>2.5kW allocation reduced due to live reading of 2.1kW</text>
  </threadedComment>
  <threadedComment ref="P119" dT="2023-12-18T13:37:02.62" personId="{F6E7EC2D-8E6E-4BA1-BCDD-6D7FECF08119}" id="{C03C6D31-A53A-49D0-8440-A55FB6929611}" parentId="{756FA753-23CD-4746-B3E2-10DEBEFD0E89}">
    <text>2.5kW allocation reduced due to live reading of 2kW</text>
  </threadedComment>
  <threadedComment ref="P119" dT="2024-01-10T10:16:26.64" personId="{F6E7EC2D-8E6E-4BA1-BCDD-6D7FECF08119}" id="{A165DE51-1297-4AF5-832E-E4AEE5B6A46F}" parentId="{756FA753-23CD-4746-B3E2-10DEBEFD0E89}">
    <text>2.5kW allocation reduced due to live reading of 1.9kW</text>
  </threadedComment>
  <threadedComment ref="P119" dT="2024-02-14T13:00:50.76" personId="{F6E7EC2D-8E6E-4BA1-BCDD-6D7FECF08119}" id="{1165DE46-70C6-424B-80BA-65EF1F3B7D04}" parentId="{756FA753-23CD-4746-B3E2-10DEBEFD0E89}">
    <text>2.5kW allocation reduced due to live reading of 2.2kW</text>
  </threadedComment>
  <threadedComment ref="P119" dT="2024-03-14T07:35:48.72" personId="{F6E7EC2D-8E6E-4BA1-BCDD-6D7FECF08119}" id="{C19D2A8B-E8FA-443C-8AE5-0012508F6A18}" parentId="{756FA753-23CD-4746-B3E2-10DEBEFD0E89}">
    <text>2.5kW allocation reduced due to live reading of 2.2kW</text>
  </threadedComment>
  <threadedComment ref="P119" dT="2024-05-17T13:10:14.00" personId="{23875134-620F-49C7-896C-147D628FB6EA}" id="{B0013880-A63A-417E-8E44-35DFD898CE22}" parentId="{756FA753-23CD-4746-B3E2-10DEBEFD0E89}">
    <text>2.5kW allocation reduced due to live reading of 2.2kW</text>
  </threadedComment>
  <threadedComment ref="P119" dT="2024-08-19T10:57:00.56" personId="{23875134-620F-49C7-896C-147D628FB6EA}" id="{9D92644C-AF7C-4307-8F25-63CF6F889C53}" parentId="{756FA753-23CD-4746-B3E2-10DEBEFD0E89}">
    <text>2.5kW allocation reduced due to live reading of 2.2kW</text>
  </threadedComment>
  <threadedComment ref="P119" dT="2024-09-16T14:43:15.22" personId="{23875134-620F-49C7-896C-147D628FB6EA}" id="{AFD0574E-AA88-473E-9FA1-0F194A92E4B2}" parentId="{756FA753-23CD-4746-B3E2-10DEBEFD0E89}">
    <text>2.5kW allocation reduced due to live reading of 2.2kW</text>
  </threadedComment>
  <threadedComment ref="R119" dT="2023-01-24T11:41:41.54" personId="{BC55F889-AFD3-4AD4-B814-0EDFA8411758}" id="{F6BE0A40-9282-409C-B172-AC4D18EFAD99}">
    <text>2kW total allocation reduced due to live reading of 0.3kW</text>
  </threadedComment>
  <threadedComment ref="R119" dT="2023-07-10T11:57:11.43" personId="{4232887B-6F74-4501-885D-8735C5662726}" id="{86758966-D341-4E6C-AC87-58F8C39C6188}" parentId="{F6BE0A40-9282-409C-B172-AC4D18EFAD99}">
    <text>1kW allocation reduced due to live reading of 0.2kW</text>
  </threadedComment>
  <threadedComment ref="R119" dT="2023-08-03T10:59:18.80" personId="{4232887B-6F74-4501-885D-8735C5662726}" id="{57499A0E-B725-4D84-B7B2-BA878B5FC3A2}" parentId="{F6BE0A40-9282-409C-B172-AC4D18EFAD99}">
    <text>1kW allocation reduced due to live reading of 0.2kW</text>
  </threadedComment>
  <threadedComment ref="R119" dT="2023-09-12T12:43:24.62" personId="{4232887B-6F74-4501-885D-8735C5662726}" id="{BC4C4992-78D3-4BE0-95DB-68AA21E96361}" parentId="{F6BE0A40-9282-409C-B172-AC4D18EFAD99}">
    <text>1kW allocation reduced due to live reading of 0.2kW</text>
  </threadedComment>
  <threadedComment ref="R119" dT="2023-10-23T10:55:50.11" personId="{F6E7EC2D-8E6E-4BA1-BCDD-6D7FECF08119}" id="{52DF1C67-DB6F-4976-90E4-576AD01BED0C}" parentId="{F6BE0A40-9282-409C-B172-AC4D18EFAD99}">
    <text>1kW allocation reduced due to live reading of 0.2kW</text>
  </threadedComment>
  <threadedComment ref="R119" dT="2023-11-22T09:59:26.03" personId="{4232887B-6F74-4501-885D-8735C5662726}" id="{2E68220E-731E-4834-8FE4-733DE8537706}" parentId="{F6BE0A40-9282-409C-B172-AC4D18EFAD99}">
    <text>1kW allocation reduced due to live reading of 0.2kW</text>
  </threadedComment>
  <threadedComment ref="R119" dT="2023-12-18T17:07:14.34" personId="{F6E7EC2D-8E6E-4BA1-BCDD-6D7FECF08119}" id="{659F3699-4C79-473D-AE13-DD62A0C249BA}" parentId="{F6BE0A40-9282-409C-B172-AC4D18EFAD99}">
    <text>1kW allocation reduced due to live reading of 0.1kW</text>
  </threadedComment>
  <threadedComment ref="R119" dT="2024-01-10T10:31:09.86" personId="{F6E7EC2D-8E6E-4BA1-BCDD-6D7FECF08119}" id="{E3E459E5-D578-444D-A23F-ED8EBB8641A4}" parentId="{F6BE0A40-9282-409C-B172-AC4D18EFAD99}">
    <text>1kW allocation reduced due to live reading of 0.1kW</text>
  </threadedComment>
  <threadedComment ref="R119" dT="2024-02-14T13:27:06.64" personId="{F6E7EC2D-8E6E-4BA1-BCDD-6D7FECF08119}" id="{79804088-E81A-4AAF-AFBB-826C7B6E489B}" parentId="{F6BE0A40-9282-409C-B172-AC4D18EFAD99}">
    <text>1kW allocation reduced due to live reading of 0.1kW</text>
  </threadedComment>
  <threadedComment ref="R119" dT="2024-03-14T07:42:04.17" personId="{F6E7EC2D-8E6E-4BA1-BCDD-6D7FECF08119}" id="{3D75759D-0296-4705-B362-5F591834BE45}" parentId="{F6BE0A40-9282-409C-B172-AC4D18EFAD99}">
    <text>1kW allocation reduced due to live reading of 0.1kW</text>
  </threadedComment>
  <threadedComment ref="R119" dT="2024-05-17T13:27:49.03" personId="{23875134-620F-49C7-896C-147D628FB6EA}" id="{0004BA70-B458-4EEC-8298-3EB4B0064DB5}" parentId="{F6BE0A40-9282-409C-B172-AC4D18EFAD99}">
    <text>1kW allocation reduced due to live reading of 0.1kW</text>
  </threadedComment>
  <threadedComment ref="R119" dT="2024-08-19T11:07:45.13" personId="{23875134-620F-49C7-896C-147D628FB6EA}" id="{CA9E2F46-C94C-4985-B621-A065EB3A578E}" parentId="{F6BE0A40-9282-409C-B172-AC4D18EFAD99}">
    <text>1kW allocation reduced due to live reading of 0.1kW</text>
  </threadedComment>
  <threadedComment ref="R119" dT="2024-09-16T15:02:21.42" personId="{23875134-620F-49C7-896C-147D628FB6EA}" id="{1C4D8DC2-1661-41B7-B81C-059BCEAFF3C4}" parentId="{F6BE0A40-9282-409C-B172-AC4D18EFAD99}">
    <text>1kW allocation reduced due to live reading of 0.1kW</text>
  </threadedComment>
  <threadedComment ref="T119" dT="2023-01-24T11:41:41.54" personId="{BC55F889-AFD3-4AD4-B814-0EDFA8411758}" id="{0B4CF949-5792-4DBF-9E60-21A57D7C2D7D}">
    <text>2kW total allocation reduced due to live reading of 0.5kW</text>
  </threadedComment>
  <threadedComment ref="T119" dT="2023-07-10T11:50:58.68" personId="{4232887B-6F74-4501-885D-8735C5662726}" id="{DB828010-61DF-4CBA-AD4E-874DBBB0E431}" parentId="{0B4CF949-5792-4DBF-9E60-21A57D7C2D7D}">
    <text>1kW allocation reduced due to live reading of 0.2kW</text>
  </threadedComment>
  <threadedComment ref="T119" dT="2023-08-03T10:54:42.62" personId="{4232887B-6F74-4501-885D-8735C5662726}" id="{DCBB9B6E-AEFD-4298-97C7-8EA208F4CF2A}" parentId="{0B4CF949-5792-4DBF-9E60-21A57D7C2D7D}">
    <text>1kW allocation reduced due to live reading of 0.2kW</text>
  </threadedComment>
  <threadedComment ref="T119" dT="2023-09-12T12:40:23.23" personId="{4232887B-6F74-4501-885D-8735C5662726}" id="{DD676D6B-72F3-4BAC-B3CC-E1FAF734BC09}" parentId="{0B4CF949-5792-4DBF-9E60-21A57D7C2D7D}">
    <text>1kW allocation reduced due to live reading of 0.2kW</text>
  </threadedComment>
  <threadedComment ref="T119" dT="2023-10-23T10:48:36.02" personId="{F6E7EC2D-8E6E-4BA1-BCDD-6D7FECF08119}" id="{412C2471-38B3-474B-8614-C9DA23AD1990}" parentId="{0B4CF949-5792-4DBF-9E60-21A57D7C2D7D}">
    <text>1kW allocation reduced due to live reading of 0.2kW</text>
  </threadedComment>
  <threadedComment ref="T119" dT="2023-11-22T09:59:45.72" personId="{4232887B-6F74-4501-885D-8735C5662726}" id="{072A830E-E342-411C-871E-A6DA851E2E8A}" parentId="{0B4CF949-5792-4DBF-9E60-21A57D7C2D7D}">
    <text>1kW allocation reduced due to live reading of 0.2kW</text>
  </threadedComment>
  <threadedComment ref="T119" dT="2023-12-18T17:06:07.85" personId="{F6E7EC2D-8E6E-4BA1-BCDD-6D7FECF08119}" id="{150547D3-030F-46CA-A013-2A0E74A70DF4}" parentId="{0B4CF949-5792-4DBF-9E60-21A57D7C2D7D}">
    <text>1kW allocation reduced due to live reading of 0.2kW</text>
  </threadedComment>
  <threadedComment ref="T119" dT="2024-01-10T10:22:21.90" personId="{F6E7EC2D-8E6E-4BA1-BCDD-6D7FECF08119}" id="{0C2B0867-4E29-4618-9D5C-4804DB978A55}" parentId="{0B4CF949-5792-4DBF-9E60-21A57D7C2D7D}">
    <text>1kW allocation reduced due to live reading of 0.2kW</text>
  </threadedComment>
  <threadedComment ref="T119" dT="2024-02-14T13:26:17.56" personId="{F6E7EC2D-8E6E-4BA1-BCDD-6D7FECF08119}" id="{689A7CF9-A6E5-4D94-A503-A2E0128EBA47}" parentId="{0B4CF949-5792-4DBF-9E60-21A57D7C2D7D}">
    <text>1kW allocation reduced due to live reading of 0.2kW</text>
  </threadedComment>
  <threadedComment ref="T119" dT="2024-03-14T07:40:06.84" personId="{F6E7EC2D-8E6E-4BA1-BCDD-6D7FECF08119}" id="{99A46684-21C2-4C2F-83BD-D11EFF841D00}" parentId="{0B4CF949-5792-4DBF-9E60-21A57D7C2D7D}">
    <text>1kW allocation reduced due to live reading of 0.2kW</text>
  </threadedComment>
  <threadedComment ref="T119" dT="2024-05-17T13:25:17.99" personId="{23875134-620F-49C7-896C-147D628FB6EA}" id="{FBE8EC0D-8431-4E29-BECD-89C645A48D63}" parentId="{0B4CF949-5792-4DBF-9E60-21A57D7C2D7D}">
    <text>1kW allocation reduced due to live reading of 0.2kW</text>
  </threadedComment>
  <threadedComment ref="T119" dT="2024-08-19T11:05:37.56" personId="{23875134-620F-49C7-896C-147D628FB6EA}" id="{CB62A229-F12B-4447-B713-11AAECCC63A6}" parentId="{0B4CF949-5792-4DBF-9E60-21A57D7C2D7D}">
    <text>1kW allocation reduced due to live reading of 0.2kW</text>
  </threadedComment>
  <threadedComment ref="T119" dT="2024-09-16T14:59:37.04" personId="{23875134-620F-49C7-896C-147D628FB6EA}" id="{83F4952E-778B-4DC1-BB83-3B0A65EF59BB}" parentId="{0B4CF949-5792-4DBF-9E60-21A57D7C2D7D}">
    <text>1kW allocation reduced due to live reading of 0.2kW</text>
  </threadedComment>
  <threadedComment ref="V119" dT="2023-11-23T10:04:33.41" personId="{38472A79-BA69-4DE1-8653-78C711836CC1}" id="{320CF7C4-D357-4114-9AB9-0CF49ADEDC91}">
    <text>x2 6500-14 shelves, agreed to reduce  allocation at NIR 23/11/23 to 1.5kW per shelf from 2kW</text>
  </threadedComment>
  <threadedComment ref="V119" dT="2024-05-17T13:31:28.40" personId="{23875134-620F-49C7-896C-147D628FB6EA}" id="{2C84773E-C005-49E1-AACF-60BAECF155E0}" parentId="{320CF7C4-D357-4114-9AB9-0CF49ADEDC91}">
    <text>2kW allocation reduced due to live reading of 0.4kW</text>
  </threadedComment>
  <threadedComment ref="V119" dT="2024-08-19T11:13:26.60" personId="{23875134-620F-49C7-896C-147D628FB6EA}" id="{8F743957-F16C-467D-913A-976E15718841}" parentId="{320CF7C4-D357-4114-9AB9-0CF49ADEDC91}">
    <text>2kW allocation reduced due to live reading of 0.4kW</text>
  </threadedComment>
  <threadedComment ref="V119" dT="2024-09-16T15:03:46.13" personId="{23875134-620F-49C7-896C-147D628FB6EA}" id="{5E4019B9-AE1A-49DD-9C1F-DE36E52B77C3}" parentId="{320CF7C4-D357-4114-9AB9-0CF49ADEDC91}">
    <text>2kW allocation reduced due to live reading of 0.2kW</text>
  </threadedComment>
  <threadedComment ref="X119" dT="2023-07-10T11:38:50.09" personId="{4232887B-6F74-4501-885D-8735C5662726}" id="{024B929C-601A-454D-BDE3-C81CE03F1EEE}">
    <text>4kW allocation reduced due to live reading of 3.4kW</text>
  </threadedComment>
  <threadedComment ref="X119" dT="2023-08-03T10:50:04.16" personId="{4232887B-6F74-4501-885D-8735C5662726}" id="{DDAEBADC-D0B2-44F6-A151-2FA2B1675B46}" parentId="{024B929C-601A-454D-BDE3-C81CE03F1EEE}">
    <text>4kW allocation reduced due to live reading of 3.4kW</text>
  </threadedComment>
  <threadedComment ref="X119" dT="2023-09-12T12:34:48.50" personId="{4232887B-6F74-4501-885D-8735C5662726}" id="{AB20227B-F344-424D-94C5-A10D831EAA58}" parentId="{024B929C-601A-454D-BDE3-C81CE03F1EEE}">
    <text>4kW allocation reduced due to live reading of 3.4kW</text>
  </threadedComment>
  <threadedComment ref="X119" dT="2023-10-23T10:52:14.45" personId="{F6E7EC2D-8E6E-4BA1-BCDD-6D7FECF08119}" id="{25C47F69-B5B1-462B-97C0-D869B9480944}" parentId="{024B929C-601A-454D-BDE3-C81CE03F1EEE}">
    <text>4kW allocation reduced due to live reading of 3.4kW</text>
  </threadedComment>
  <threadedComment ref="X119" dT="2023-11-22T09:59:58.39" personId="{4232887B-6F74-4501-885D-8735C5662726}" id="{81AD710B-9CD8-4646-9D86-CF616C600201}" parentId="{024B929C-601A-454D-BDE3-C81CE03F1EEE}">
    <text>4kW allocation reduced due to live reading of 3.4kW</text>
  </threadedComment>
  <threadedComment ref="X119" dT="2023-12-18T13:38:40.07" personId="{F6E7EC2D-8E6E-4BA1-BCDD-6D7FECF08119}" id="{C09BC667-5418-4CB1-8D0A-DD640A3C08A7}" parentId="{024B929C-601A-454D-BDE3-C81CE03F1EEE}">
    <text>4kW allocation reduced due to live reading of 3.4kW</text>
  </threadedComment>
  <threadedComment ref="X119" dT="2024-01-10T10:18:02.05" personId="{F6E7EC2D-8E6E-4BA1-BCDD-6D7FECF08119}" id="{6D547448-98F0-44B1-AC09-9914FE0B469B}" parentId="{024B929C-601A-454D-BDE3-C81CE03F1EEE}">
    <text>4kW allocation reduced due to live reading of 3.3kW</text>
  </threadedComment>
  <threadedComment ref="X119" dT="2024-02-14T13:03:01.66" personId="{F6E7EC2D-8E6E-4BA1-BCDD-6D7FECF08119}" id="{D000DAD7-87B2-4AB8-803F-95D9060BAD3F}" parentId="{024B929C-601A-454D-BDE3-C81CE03F1EEE}">
    <text>4kW allocation reduced due to live reading of 3.4kW</text>
  </threadedComment>
  <threadedComment ref="X119" dT="2024-03-14T07:37:19.46" personId="{F6E7EC2D-8E6E-4BA1-BCDD-6D7FECF08119}" id="{5AA7EC0C-1F95-4FFF-B5DE-92AB38BC0B7F}" parentId="{024B929C-601A-454D-BDE3-C81CE03F1EEE}">
    <text>4kW allocation reduced due to live reading of 3.4kW</text>
  </threadedComment>
  <threadedComment ref="X119" dT="2024-05-17T13:13:20.62" personId="{23875134-620F-49C7-896C-147D628FB6EA}" id="{BBCABB20-D2E2-4AEE-8CF3-A4A3D22B9179}" parentId="{024B929C-601A-454D-BDE3-C81CE03F1EEE}">
    <text>4kW allocation reduced due to live reading of 3.5kW</text>
  </threadedComment>
  <threadedComment ref="X119" dT="2024-08-19T10:59:32.39" personId="{23875134-620F-49C7-896C-147D628FB6EA}" id="{2725D048-C2B8-4A2D-8EF0-C22753DF2F19}" parentId="{024B929C-601A-454D-BDE3-C81CE03F1EEE}">
    <text>4kW allocation reduced due to live reading of 3.5kW</text>
  </threadedComment>
  <threadedComment ref="X119" dT="2024-09-16T14:46:01.44" personId="{23875134-620F-49C7-896C-147D628FB6EA}" id="{99179667-2D9E-4012-9DBA-2A62B07D2C69}" parentId="{024B929C-601A-454D-BDE3-C81CE03F1EEE}">
    <text>4kW allocation reduced due to live reading of 3.5kW</text>
  </threadedComment>
  <threadedComment ref="Y119" dT="2023-11-07T10:34:07.97" personId="{A4663B00-DB85-420B-AE65-1E515148FDF2}" id="{D7EBAE55-905E-41EB-92D5-0FC99A7217CB}">
    <text>RLS &amp; Waveserver rack is planned under CPL removal project.</text>
  </threadedComment>
  <threadedComment ref="Y119" dT="2023-11-22T08:47:21.48" personId="{38472A79-BA69-4DE1-8653-78C711836CC1}" id="{93063306-1E53-45DB-9BEE-EAAD689F6FBF}" parentId="{D7EBAE55-905E-41EB-92D5-0FC99A7217CB}">
    <text>Allocation limited to 1.5kW, x1 RLS R4 (450W) and x1 Waveserver AI (900W)</text>
  </threadedComment>
  <threadedComment ref="Y119" dT="2024-05-17T12:54:39.30" personId="{23875134-620F-49C7-896C-147D628FB6EA}" id="{F0ED7C8D-5162-42EA-A9AD-81F82E79C416}" parentId="{D7EBAE55-905E-41EB-92D5-0FC99A7217CB}">
    <text>2.5kW allocation reduced due to live reading of 0.5kW</text>
  </threadedComment>
  <threadedComment ref="Y119" dT="2024-08-19T10:51:15.83" personId="{23875134-620F-49C7-896C-147D628FB6EA}" id="{553232A8-E2E6-4921-A53E-B29383176EA1}" parentId="{D7EBAE55-905E-41EB-92D5-0FC99A7217CB}">
    <text>2.5kW allocation reduced due to live reading of 0.5kW</text>
  </threadedComment>
  <threadedComment ref="Y119" dT="2024-09-16T14:36:32.73" personId="{23875134-620F-49C7-896C-147D628FB6EA}" id="{364CB9DA-0E59-449B-A66D-0B9B3448B958}" parentId="{D7EBAE55-905E-41EB-92D5-0FC99A7217CB}">
    <text>2.5kW allocation reduced due to live reading of 0.5kW</text>
  </threadedComment>
  <threadedComment ref="AA119" dT="2023-11-14T13:19:55.51" personId="{A4663B00-DB85-420B-AE65-1E515148FDF2}" id="{5694752F-3F78-431E-8BDE-85FF814714E2}">
    <text>WAVESERVER 5 Rack is planned- ORMT_SAP_231110_8_w014433</text>
  </threadedComment>
  <threadedComment ref="AA119" dT="2023-11-22T08:49:00.76" personId="{38472A79-BA69-4DE1-8653-78C711836CC1}" id="{53DF47C8-7B47-42F0-8BA0-79815902A348}" parentId="{5694752F-3F78-431E-8BDE-85FF814714E2}">
    <text>Allocation limited to 2kW, x1 Waveserver5</text>
  </threadedComment>
  <threadedComment ref="AA119" dT="2024-05-17T13:04:08.56" personId="{23875134-620F-49C7-896C-147D628FB6EA}" id="{2C595B19-93DD-47C2-A7A6-9492B64FAA21}" parentId="{5694752F-3F78-431E-8BDE-85FF814714E2}">
    <text>2.5kW allocation reduced due to live reading of 0.2kW</text>
  </threadedComment>
  <threadedComment ref="AA119" dT="2024-08-19T10:54:35.51" personId="{23875134-620F-49C7-896C-147D628FB6EA}" id="{91EBA966-91DD-4779-AD9C-1CFAD41ED641}" parentId="{5694752F-3F78-431E-8BDE-85FF814714E2}">
    <text>2.5kW allocation reduced due to live reading of 0.3kW</text>
  </threadedComment>
  <threadedComment ref="AA119" dT="2024-09-16T14:40:40.05" personId="{23875134-620F-49C7-896C-147D628FB6EA}" id="{B5E7A2F5-D64E-4854-A106-65A066431828}" parentId="{5694752F-3F78-431E-8BDE-85FF814714E2}">
    <text>2.5kW allocation reduced due to live reading of 0.3kW</text>
  </threadedComment>
  <threadedComment ref="J120" personId="{31CF382B-C4A6-482E-AE04-28CACDB6A63A}" id="{D41A921C-CB2E-48D5-97C6-E6592EE4A2F4}">
    <text>8kW total allocation reduced due to live reading of 6.5kW</text>
  </threadedComment>
  <threadedComment ref="L120" dT="2022-05-26T12:27:12.76" personId="{BC55F889-AFD3-4AD4-B814-0EDFA8411758}" id="{2AD6C1EE-F498-4F28-9980-783E54A7B021}">
    <text>4kW allocation reduced due to live reading of 1kW</text>
  </threadedComment>
  <threadedComment ref="L120" dT="2023-07-10T11:44:03.31" personId="{4232887B-6F74-4501-885D-8735C5662726}" id="{01D49111-8692-408E-B072-1580DAD64E8C}" parentId="{2AD6C1EE-F498-4F28-9980-783E54A7B021}">
    <text>2kW allocation reduced due to live reading of 0.5kW</text>
  </threadedComment>
  <threadedComment ref="L120" dT="2023-08-03T10:52:23.69" personId="{4232887B-6F74-4501-885D-8735C5662726}" id="{F86609C4-8E92-4D28-9228-C834F75D081E}" parentId="{2AD6C1EE-F498-4F28-9980-783E54A7B021}">
    <text>2kW allocation reduced due to live reading of 0.5kW</text>
  </threadedComment>
  <threadedComment ref="L120" dT="2023-09-12T12:37:26.38" personId="{4232887B-6F74-4501-885D-8735C5662726}" id="{ADEF8F03-24EC-4020-8580-DDC9DCE19D0F}" parentId="{2AD6C1EE-F498-4F28-9980-783E54A7B021}">
    <text>2kW allocation reduced due to live reading of 0.5kW</text>
  </threadedComment>
  <threadedComment ref="L120" dT="2023-10-23T10:53:49.89" personId="{F6E7EC2D-8E6E-4BA1-BCDD-6D7FECF08119}" id="{A7E0D5BD-BE90-4BB2-BFFE-AD218AA229D0}" parentId="{2AD6C1EE-F498-4F28-9980-783E54A7B021}">
    <text>2kW allocation reduced due to live reading of 0.6kW</text>
  </threadedComment>
  <threadedComment ref="L120" dT="2023-11-22T09:58:11.72" personId="{4232887B-6F74-4501-885D-8735C5662726}" id="{36C3AE38-2BF1-42D2-9251-9DECD5C10411}" parentId="{2AD6C1EE-F498-4F28-9980-783E54A7B021}">
    <text>2kW allocation reduced due to live reading of 0.6kW</text>
  </threadedComment>
  <threadedComment ref="L120" dT="2023-12-18T13:39:54.35" personId="{F6E7EC2D-8E6E-4BA1-BCDD-6D7FECF08119}" id="{33414201-3982-4704-9C1A-942177A0FDF9}" parentId="{2AD6C1EE-F498-4F28-9980-783E54A7B021}">
    <text>2kW allocation reduced due to live reading of 0.6kW</text>
  </threadedComment>
  <threadedComment ref="L120" dT="2024-01-10T10:20:57.69" personId="{F6E7EC2D-8E6E-4BA1-BCDD-6D7FECF08119}" id="{C1B01C1A-8F41-436A-B36F-6A38F4D01AAE}" parentId="{2AD6C1EE-F498-4F28-9980-783E54A7B021}">
    <text>2kW allocation reduced due to live reading of 0.6kW</text>
  </threadedComment>
  <threadedComment ref="L120" dT="2024-02-14T13:24:35.37" personId="{F6E7EC2D-8E6E-4BA1-BCDD-6D7FECF08119}" id="{00779034-B930-4626-86DF-2A11A8AB569E}" parentId="{2AD6C1EE-F498-4F28-9980-783E54A7B021}">
    <text>2kW allocation reduced due to live reading of 0.6kW</text>
  </threadedComment>
  <threadedComment ref="L120" dT="2024-03-14T07:38:31.71" personId="{F6E7EC2D-8E6E-4BA1-BCDD-6D7FECF08119}" id="{57E556CE-434E-4545-BE0A-820DFE82AF2F}" parentId="{2AD6C1EE-F498-4F28-9980-783E54A7B021}">
    <text>2kW allocation reduced due to live reading of 0.6kW</text>
  </threadedComment>
  <threadedComment ref="L120" dT="2024-05-17T13:19:29.12" personId="{23875134-620F-49C7-896C-147D628FB6EA}" id="{E5C0E7C1-C4C1-47A4-B63D-939C8486A2CD}" parentId="{2AD6C1EE-F498-4F28-9980-783E54A7B021}">
    <text>2kW allocation reduced due to live reading of 0.7kW</text>
  </threadedComment>
  <threadedComment ref="L120" dT="2024-08-19T11:02:00.17" personId="{23875134-620F-49C7-896C-147D628FB6EA}" id="{84F96A5C-A926-4EF5-9670-9A6451527B45}" parentId="{2AD6C1EE-F498-4F28-9980-783E54A7B021}">
    <text>2kW allocation reduced due to live reading of 0.8kW</text>
  </threadedComment>
  <threadedComment ref="L120" dT="2024-09-16T14:54:11.52" personId="{23875134-620F-49C7-896C-147D628FB6EA}" id="{97A2BF92-C5B7-4575-A81C-1EA072D50819}" parentId="{2AD6C1EE-F498-4F28-9980-783E54A7B021}">
    <text>2kW allocation reduced due to live reading of 0.8kW</text>
  </threadedComment>
  <threadedComment ref="N120" dT="2022-05-26T12:27:12.76" personId="{BC55F889-AFD3-4AD4-B814-0EDFA8411758}" id="{312CC317-34FF-4066-9910-E00D3B0F267A}">
    <text>4kW allocation reduced due to live reading of 1kW</text>
  </threadedComment>
  <threadedComment ref="N120" dT="2023-07-10T11:47:48.73" personId="{4232887B-6F74-4501-885D-8735C5662726}" id="{15A3E513-DDC5-41BB-A0D0-102E17660433}" parentId="{312CC317-34FF-4066-9910-E00D3B0F267A}">
    <text>2kW allocation reduced due to live reading of 0.5kW</text>
  </threadedComment>
  <threadedComment ref="N120" dT="2023-08-03T10:53:24.69" personId="{4232887B-6F74-4501-885D-8735C5662726}" id="{A67E884F-8E4A-499C-8E32-457CA72B3ECB}" parentId="{312CC317-34FF-4066-9910-E00D3B0F267A}">
    <text>2kW allocation reduced due to live reading of 0.5kW</text>
  </threadedComment>
  <threadedComment ref="N120" dT="2023-09-12T12:39:03.77" personId="{4232887B-6F74-4501-885D-8735C5662726}" id="{01EA06DD-5892-4ED0-A5CE-CC8FF04A4821}" parentId="{312CC317-34FF-4066-9910-E00D3B0F267A}">
    <text>2kW allocation reduced due to live reading of 0.5kW</text>
  </threadedComment>
  <threadedComment ref="N120" dT="2023-10-23T10:55:00.86" personId="{F6E7EC2D-8E6E-4BA1-BCDD-6D7FECF08119}" id="{5CCD20D5-6F8F-4D48-84D6-8B871FE678BA}" parentId="{312CC317-34FF-4066-9910-E00D3B0F267A}">
    <text>2kW allocation reduced due to live reading of 0.5kW</text>
  </threadedComment>
  <threadedComment ref="N120" dT="2023-11-22T09:58:29.40" personId="{4232887B-6F74-4501-885D-8735C5662726}" id="{FBE2A684-529A-4427-906B-2391B4F6FF1C}" parentId="{312CC317-34FF-4066-9910-E00D3B0F267A}">
    <text>2kW allocation reduced due to live reading of 0.5kW</text>
  </threadedComment>
  <threadedComment ref="N120" dT="2023-12-18T16:58:05.01" personId="{F6E7EC2D-8E6E-4BA1-BCDD-6D7FECF08119}" id="{91D5B58C-20A2-4DA1-A00A-FD29DD25F085}" parentId="{312CC317-34FF-4066-9910-E00D3B0F267A}">
    <text>2kW allocation reduced due to live reading of 0.5kW</text>
  </threadedComment>
  <threadedComment ref="N120" dT="2024-01-10T10:21:45.99" personId="{F6E7EC2D-8E6E-4BA1-BCDD-6D7FECF08119}" id="{B3F6404E-847C-44D5-9496-17D9F008251E}" parentId="{312CC317-34FF-4066-9910-E00D3B0F267A}">
    <text>2kW allocation reduced due to live reading of 0.5kW</text>
  </threadedComment>
  <threadedComment ref="N120" dT="2024-02-14T13:25:27.97" personId="{F6E7EC2D-8E6E-4BA1-BCDD-6D7FECF08119}" id="{EDE49E3E-A0C2-48BD-B57E-CE0F62F6BBFF}" parentId="{312CC317-34FF-4066-9910-E00D3B0F267A}">
    <text>2kW allocation reduced due to live reading of 0.5kW</text>
  </threadedComment>
  <threadedComment ref="N120" dT="2024-03-14T07:39:18.34" personId="{F6E7EC2D-8E6E-4BA1-BCDD-6D7FECF08119}" id="{DA363FDD-D11F-4333-90D0-69A2FE74C043}" parentId="{312CC317-34FF-4066-9910-E00D3B0F267A}">
    <text>2kW allocation reduced due to live reading of 0.5kW</text>
  </threadedComment>
  <threadedComment ref="N120" dT="2024-05-17T13:22:36.12" personId="{23875134-620F-49C7-896C-147D628FB6EA}" id="{ADD74C63-5EC9-4262-BB9C-B2ADC22076C5}" parentId="{312CC317-34FF-4066-9910-E00D3B0F267A}">
    <text>2kW allocation reduced due to live reading of 0.5kW</text>
  </threadedComment>
  <threadedComment ref="N120" dT="2024-08-19T11:04:08.84" personId="{23875134-620F-49C7-896C-147D628FB6EA}" id="{6F3BA764-8F0F-4017-9B20-AEA665FC7FD1}" parentId="{312CC317-34FF-4066-9910-E00D3B0F267A}">
    <text>2kW allocation reduced due to live reading of 0.5kW</text>
  </threadedComment>
  <threadedComment ref="N120" dT="2024-09-16T14:57:15.46" personId="{23875134-620F-49C7-896C-147D628FB6EA}" id="{FDE84077-999E-41B0-A122-1BB09BAD8502}" parentId="{312CC317-34FF-4066-9910-E00D3B0F267A}">
    <text>2kW allocation reduced due to live reading of 0.5kW</text>
  </threadedComment>
  <threadedComment ref="P120" dT="2022-05-26T12:28:35.72" personId="{BC55F889-AFD3-4AD4-B814-0EDFA8411758}" id="{2FE6997F-C3DE-46EF-831E-E668F19AE1C3}">
    <text>5kW allocation reduced due to live reading of 2.8kW</text>
  </threadedComment>
  <threadedComment ref="P120" dT="2023-07-10T11:28:43.62" personId="{4232887B-6F74-4501-885D-8735C5662726}" id="{E40F076F-4C99-4887-A832-ADB7EDDAD0B3}" parentId="{2FE6997F-C3DE-46EF-831E-E668F19AE1C3}">
    <text>2.5kW allocation reduced due to live reading of 1.1kW</text>
  </threadedComment>
  <threadedComment ref="P120" dT="2023-08-03T10:46:29.87" personId="{4232887B-6F74-4501-885D-8735C5662726}" id="{4C7D34BE-6E70-46F2-A1CF-D3B695E2EF73}" parentId="{2FE6997F-C3DE-46EF-831E-E668F19AE1C3}">
    <text>2.5kW allocation reduced due to live reading of 0.9kW</text>
  </threadedComment>
  <threadedComment ref="P120" dT="2023-09-12T12:09:08.65" personId="{4232887B-6F74-4501-885D-8735C5662726}" id="{61123C41-9B73-47F2-99CE-5B79D35EC54B}" parentId="{2FE6997F-C3DE-46EF-831E-E668F19AE1C3}">
    <text>2.5kW allocation reduced due to live reading of 0.8kW</text>
  </threadedComment>
  <threadedComment ref="P120" dT="2023-10-23T10:50:48.63" personId="{F6E7EC2D-8E6E-4BA1-BCDD-6D7FECF08119}" id="{84A78412-673F-408B-829D-173664BE29A5}" parentId="{2FE6997F-C3DE-46EF-831E-E668F19AE1C3}">
    <text>2.5kW allocation reduced due to live reading of 0.8kW</text>
  </threadedComment>
  <threadedComment ref="P120" dT="2023-11-22T09:58:55.17" personId="{4232887B-6F74-4501-885D-8735C5662726}" id="{FB104B53-06ED-468E-BE2E-1C04C1D8F604}" parentId="{2FE6997F-C3DE-46EF-831E-E668F19AE1C3}">
    <text>2.5kW allocation reduced due to live reading of 0.8kW</text>
  </threadedComment>
  <threadedComment ref="P120" dT="2023-12-18T13:37:24.88" personId="{F6E7EC2D-8E6E-4BA1-BCDD-6D7FECF08119}" id="{DDA0E703-F499-46D0-B7FB-AE010D2449FB}" parentId="{2FE6997F-C3DE-46EF-831E-E668F19AE1C3}">
    <text>2.5kW allocation reduced due to live reading of 0.9kW</text>
  </threadedComment>
  <threadedComment ref="P120" dT="2024-01-10T10:17:03.36" personId="{F6E7EC2D-8E6E-4BA1-BCDD-6D7FECF08119}" id="{27876046-2F9D-47E0-93BC-A3367812A871}" parentId="{2FE6997F-C3DE-46EF-831E-E668F19AE1C3}">
    <text>2.5kW allocation reduced due to live reading of 1kW</text>
  </threadedComment>
  <threadedComment ref="P120" dT="2024-02-14T13:01:12.58" personId="{F6E7EC2D-8E6E-4BA1-BCDD-6D7FECF08119}" id="{DD88B5BA-BBAD-48A1-9C1E-48C2CC4DEEAC}" parentId="{2FE6997F-C3DE-46EF-831E-E668F19AE1C3}">
    <text>2.5kW allocation reduced due to live reading of 0.6kW</text>
  </threadedComment>
  <threadedComment ref="P120" dT="2024-03-14T07:36:05.73" personId="{F6E7EC2D-8E6E-4BA1-BCDD-6D7FECF08119}" id="{91436E4B-8474-4A54-B67E-929AB6FF6101}" parentId="{2FE6997F-C3DE-46EF-831E-E668F19AE1C3}">
    <text>2.5kW allocation reduced due to live reading of 0.7kW</text>
  </threadedComment>
  <threadedComment ref="P120" dT="2024-05-17T13:10:55.14" personId="{23875134-620F-49C7-896C-147D628FB6EA}" id="{2152BDD5-15E3-41AA-A854-18D7BCFCB2FD}" parentId="{2FE6997F-C3DE-46EF-831E-E668F19AE1C3}">
    <text>2.5kW allocation reduced due to live reading of 0.7kW</text>
  </threadedComment>
  <threadedComment ref="P120" dT="2024-08-19T10:57:33.23" personId="{23875134-620F-49C7-896C-147D628FB6EA}" id="{2DEADB7D-82FB-4447-9C25-52DCA37AE65F}" parentId="{2FE6997F-C3DE-46EF-831E-E668F19AE1C3}">
    <text>2.5kW allocation reduced due to live reading of 0.7kW</text>
  </threadedComment>
  <threadedComment ref="P120" dT="2024-09-16T14:43:28.88" personId="{23875134-620F-49C7-896C-147D628FB6EA}" id="{93CC3E6D-9EF9-4679-BA70-1152FEF6600C}" parentId="{2FE6997F-C3DE-46EF-831E-E668F19AE1C3}">
    <text>2.5kW allocation reduced due to live reading of 0.7kW</text>
  </threadedComment>
  <threadedComment ref="R120" dT="2023-01-24T11:41:41.54" personId="{BC55F889-AFD3-4AD4-B814-0EDFA8411758}" id="{7A695C9E-E9D4-439F-802B-7337527C2CA2}">
    <text>2kW total allocation reduced due to live reading of 0.3kW</text>
  </threadedComment>
  <threadedComment ref="R120" dT="2023-07-10T11:57:30.15" personId="{4232887B-6F74-4501-885D-8735C5662726}" id="{51503558-7C1D-4402-8A04-89027406E6D4}" parentId="{7A695C9E-E9D4-439F-802B-7337527C2CA2}">
    <text>1kW allocation reduced due to live reading of 0.1kW</text>
  </threadedComment>
  <threadedComment ref="R120" dT="2023-08-03T10:59:35.69" personId="{4232887B-6F74-4501-885D-8735C5662726}" id="{EE0A3B6C-F99E-48A7-9E2F-7B76E4B42A9D}" parentId="{7A695C9E-E9D4-439F-802B-7337527C2CA2}">
    <text>1kW allocation reduced due to live reading of 0.1kW</text>
  </threadedComment>
  <threadedComment ref="R120" dT="2023-09-12T12:43:32.75" personId="{4232887B-6F74-4501-885D-8735C5662726}" id="{208B5826-1073-4E69-9567-F397F47FC127}" parentId="{7A695C9E-E9D4-439F-802B-7337527C2CA2}">
    <text>1kW allocation reduced due to live reading of 0.1kW</text>
  </threadedComment>
  <threadedComment ref="R120" dT="2023-10-23T10:56:03.49" personId="{F6E7EC2D-8E6E-4BA1-BCDD-6D7FECF08119}" id="{3A282C6C-CA53-4972-9A7C-3D9E8C4B19D8}" parentId="{7A695C9E-E9D4-439F-802B-7337527C2CA2}">
    <text>1kW allocation reduced due to live reading of 0.1kW</text>
  </threadedComment>
  <threadedComment ref="R120" dT="2023-11-22T09:59:17.83" personId="{4232887B-6F74-4501-885D-8735C5662726}" id="{ABF067E9-2BF7-436B-AE93-82D66FF8FC89}" parentId="{7A695C9E-E9D4-439F-802B-7337527C2CA2}">
    <text>1kW allocation reduced due to live reading of 0.1kW</text>
  </threadedComment>
  <threadedComment ref="R120" dT="2023-12-18T17:07:33.23" personId="{F6E7EC2D-8E6E-4BA1-BCDD-6D7FECF08119}" id="{E5A1D204-B9A0-44ED-9865-30D08DAF7E0A}" parentId="{7A695C9E-E9D4-439F-802B-7337527C2CA2}">
    <text>1kW allocation reduced due to live reading of 0.1kW</text>
  </threadedComment>
  <threadedComment ref="R120" dT="2024-01-10T10:31:23.91" personId="{F6E7EC2D-8E6E-4BA1-BCDD-6D7FECF08119}" id="{2FDF93B0-D9A3-4918-80E2-4B4268DA7B05}" parentId="{7A695C9E-E9D4-439F-802B-7337527C2CA2}">
    <text>1kW allocation reduced due to live reading of 0.1kW</text>
  </threadedComment>
  <threadedComment ref="R120" dT="2024-02-14T13:27:26.24" personId="{F6E7EC2D-8E6E-4BA1-BCDD-6D7FECF08119}" id="{2DD06E4F-3ED3-4DAC-83B6-4749D8E61A4E}" parentId="{7A695C9E-E9D4-439F-802B-7337527C2CA2}">
    <text>kW allocation reduced due to live reading of 0.1kW</text>
  </threadedComment>
  <threadedComment ref="R120" dT="2024-03-14T07:42:16.22" personId="{F6E7EC2D-8E6E-4BA1-BCDD-6D7FECF08119}" id="{BA3F689A-6BF5-421B-9E6B-F90331894160}" parentId="{7A695C9E-E9D4-439F-802B-7337527C2CA2}">
    <text>1kW allocation reduced due to live reading of 0.1kW</text>
  </threadedComment>
  <threadedComment ref="R120" dT="2024-05-17T13:28:38.14" personId="{23875134-620F-49C7-896C-147D628FB6EA}" id="{860406CC-3C3B-403C-9538-798FB521F272}" parentId="{7A695C9E-E9D4-439F-802B-7337527C2CA2}">
    <text>1kW allocation reduced due to live reading of 0.1kW</text>
  </threadedComment>
  <threadedComment ref="R120" dT="2024-08-19T11:07:51.88" personId="{23875134-620F-49C7-896C-147D628FB6EA}" id="{AB54A528-7292-4047-BA21-03590E0C0B3D}" parentId="{7A695C9E-E9D4-439F-802B-7337527C2CA2}">
    <text>1kW allocation reduced due to live reading of 0.1kW</text>
  </threadedComment>
  <threadedComment ref="R120" dT="2024-09-16T15:02:30.14" personId="{23875134-620F-49C7-896C-147D628FB6EA}" id="{56EE2C03-3FB0-49C9-91BF-7BB3F88C3E3F}" parentId="{7A695C9E-E9D4-439F-802B-7337527C2CA2}">
    <text>1kW allocation reduced due to live reading of 0.1kW</text>
  </threadedComment>
  <threadedComment ref="T120" dT="2023-01-24T11:41:41.54" personId="{BC55F889-AFD3-4AD4-B814-0EDFA8411758}" id="{46F0F661-5509-47C0-9465-3C2F95B126F8}">
    <text>2kW total allocation reduced due to live reading of 0.5kW</text>
  </threadedComment>
  <threadedComment ref="T120" dT="2023-07-10T11:51:27.95" personId="{4232887B-6F74-4501-885D-8735C5662726}" id="{BA5AD9D0-B607-48BC-ACD0-40F6743DDC7A}" parentId="{46F0F661-5509-47C0-9465-3C2F95B126F8}">
    <text>1kW allocation reduced due to live reading of 0.2kW</text>
  </threadedComment>
  <threadedComment ref="T120" dT="2023-08-03T10:55:03.92" personId="{4232887B-6F74-4501-885D-8735C5662726}" id="{AAC8040C-9E35-4EBA-AE6B-4D9EADC0F729}" parentId="{46F0F661-5509-47C0-9465-3C2F95B126F8}">
    <text>1kW allocation reduced due to live reading of 0.3kW</text>
  </threadedComment>
  <threadedComment ref="T120" dT="2023-09-12T12:40:54.49" personId="{4232887B-6F74-4501-885D-8735C5662726}" id="{155D9E08-990F-4797-9D7B-6F2DAE3A7EEE}" parentId="{46F0F661-5509-47C0-9465-3C2F95B126F8}">
    <text>1kW allocation reduced due to live reading of 0.2kW</text>
  </threadedComment>
  <threadedComment ref="T120" dT="2023-10-23T10:48:53.68" personId="{F6E7EC2D-8E6E-4BA1-BCDD-6D7FECF08119}" id="{6913888A-444A-45FB-A697-59ED1342731C}" parentId="{46F0F661-5509-47C0-9465-3C2F95B126F8}">
    <text>1kW allocation reduced due to live reading of 0.2kW</text>
  </threadedComment>
  <threadedComment ref="T120" dT="2023-11-22T09:59:36.89" personId="{4232887B-6F74-4501-885D-8735C5662726}" id="{9859C7B7-C86C-4280-A2FE-2E2A01AC4ACA}" parentId="{46F0F661-5509-47C0-9465-3C2F95B126F8}">
    <text>1kW allocation reduced due to live reading of 0.2kW</text>
  </threadedComment>
  <threadedComment ref="T120" dT="2023-12-19T08:53:58.09" personId="{F6E7EC2D-8E6E-4BA1-BCDD-6D7FECF08119}" id="{94989708-C70A-4135-92B2-58EEE0FA2225}" parentId="{46F0F661-5509-47C0-9465-3C2F95B126F8}">
    <text>1kW allocation reduced due to live reading of 0.2kW</text>
  </threadedComment>
  <threadedComment ref="T120" dT="2024-01-10T10:22:55.70" personId="{F6E7EC2D-8E6E-4BA1-BCDD-6D7FECF08119}" id="{E46E2C89-D9BB-4C7D-8BE1-9D6FE86FC0A9}" parentId="{46F0F661-5509-47C0-9465-3C2F95B126F8}">
    <text>1kW allocation reduced due to live reading of 0.2kW</text>
  </threadedComment>
  <threadedComment ref="T120" dT="2024-02-14T13:26:28.02" personId="{F6E7EC2D-8E6E-4BA1-BCDD-6D7FECF08119}" id="{C0E0C199-960F-4F6F-B6AA-091CAC803C01}" parentId="{46F0F661-5509-47C0-9465-3C2F95B126F8}">
    <text>1kW allocation reduced due to live reading of 0.2kW</text>
  </threadedComment>
  <threadedComment ref="T120" dT="2024-03-14T07:40:17.63" personId="{F6E7EC2D-8E6E-4BA1-BCDD-6D7FECF08119}" id="{3C3D75E2-D38D-47B1-8D58-D51559B6CA43}" parentId="{46F0F661-5509-47C0-9465-3C2F95B126F8}">
    <text>1kW allocation reduced due to live reading of 0.2kW</text>
  </threadedComment>
  <threadedComment ref="T120" dT="2024-05-17T13:25:57.48" personId="{23875134-620F-49C7-896C-147D628FB6EA}" id="{C06C788C-C7A0-4E79-85C8-567DF223754C}" parentId="{46F0F661-5509-47C0-9465-3C2F95B126F8}">
    <text>1kW allocation reduced due to live reading of 0.3kW</text>
  </threadedComment>
  <threadedComment ref="T120" dT="2024-08-19T11:05:46.64" personId="{23875134-620F-49C7-896C-147D628FB6EA}" id="{143B657C-BE00-401E-90B1-CB44F6B7C347}" parentId="{46F0F661-5509-47C0-9465-3C2F95B126F8}">
    <text>1kW allocation reduced due to live reading of 0.3kW</text>
  </threadedComment>
  <threadedComment ref="T120" dT="2024-09-16T15:00:15.59" personId="{23875134-620F-49C7-896C-147D628FB6EA}" id="{87FA96F8-5B03-4436-9B32-E3ACA3895477}" parentId="{46F0F661-5509-47C0-9465-3C2F95B126F8}">
    <text>1kW allocation reduced due to live reading of 0.2kW</text>
  </threadedComment>
  <threadedComment ref="V120" dT="2023-11-23T10:04:40.35" personId="{38472A79-BA69-4DE1-8653-78C711836CC1}" id="{64464F24-9931-4AF5-A2FE-07FE7AEBDE20}">
    <text>x2 6500-14 shelves, agreed to reduce  allocation at NIR 23/11/23 to 1.5kW per shelf from 2kW</text>
  </threadedComment>
  <threadedComment ref="V120" dT="2024-05-17T13:32:27.82" personId="{23875134-620F-49C7-896C-147D628FB6EA}" id="{70643934-A0AC-49E3-A5F2-14577BEA57A2}" parentId="{64464F24-9931-4AF5-A2FE-07FE7AEBDE20}">
    <text>2kW allocation reduced due to live reading of 0.1kW</text>
  </threadedComment>
  <threadedComment ref="V120" dT="2024-08-19T11:13:35.06" personId="{23875134-620F-49C7-896C-147D628FB6EA}" id="{04AFC115-9835-4BE4-BE8D-FD116FB31060}" parentId="{64464F24-9931-4AF5-A2FE-07FE7AEBDE20}">
    <text>2kW allocation reduced due to live reading of 0.1kW</text>
  </threadedComment>
  <threadedComment ref="X120" dT="2023-07-10T11:39:21.01" personId="{4232887B-6F74-4501-885D-8735C5662726}" id="{0235380F-B14B-4A7A-940A-6418069871DA}">
    <text>4kW allocation reduced due to live reading of 3.2kW</text>
  </threadedComment>
  <threadedComment ref="X120" dT="2023-08-03T10:50:29.89" personId="{4232887B-6F74-4501-885D-8735C5662726}" id="{560CB8F8-08D5-48E7-A2BA-209E67138BB6}" parentId="{0235380F-B14B-4A7A-940A-6418069871DA}">
    <text>4kW allocation reduced due to live reading of 3.2kW</text>
  </threadedComment>
  <threadedComment ref="X120" dT="2023-09-12T12:35:09.08" personId="{4232887B-6F74-4501-885D-8735C5662726}" id="{52687AC2-5F0C-40D0-BD85-5416CDF32EA3}" parentId="{0235380F-B14B-4A7A-940A-6418069871DA}">
    <text>4kW allocation reduced due to live reading of 3.2kW</text>
  </threadedComment>
  <threadedComment ref="X120" dT="2023-10-23T10:52:38.36" personId="{F6E7EC2D-8E6E-4BA1-BCDD-6D7FECF08119}" id="{F170B8E0-1DF5-4D58-9C94-BB5C28A42C47}" parentId="{0235380F-B14B-4A7A-940A-6418069871DA}">
    <text>4kW allocation reduced due to live reading of 3.2kW</text>
  </threadedComment>
  <threadedComment ref="X120" dT="2023-11-22T10:00:05.44" personId="{4232887B-6F74-4501-885D-8735C5662726}" id="{EA80AFDF-C2AA-4210-A1AF-496A94D06C6F}" parentId="{0235380F-B14B-4A7A-940A-6418069871DA}">
    <text>4kW allocation reduced due to live reading of 3.2kW</text>
  </threadedComment>
  <threadedComment ref="X120" dT="2023-12-18T13:38:57.57" personId="{F6E7EC2D-8E6E-4BA1-BCDD-6D7FECF08119}" id="{6B6F881A-455A-4BB5-AD7D-CD345E2A97C5}" parentId="{0235380F-B14B-4A7A-940A-6418069871DA}">
    <text>4kW allocation reduced due to live reading of 3.2kW</text>
  </threadedComment>
  <threadedComment ref="X120" dT="2024-01-10T10:18:25.66" personId="{F6E7EC2D-8E6E-4BA1-BCDD-6D7FECF08119}" id="{FC706EE1-A819-4691-A21D-50BA85641BB3}" parentId="{0235380F-B14B-4A7A-940A-6418069871DA}">
    <text>4kW allocation reduced due to live reading of 3.2kW</text>
  </threadedComment>
  <threadedComment ref="X120" dT="2024-02-14T13:03:18.36" personId="{F6E7EC2D-8E6E-4BA1-BCDD-6D7FECF08119}" id="{31E3AB23-CDA9-4339-87BC-F54F79C1B090}" parentId="{0235380F-B14B-4A7A-940A-6418069871DA}">
    <text>4kW allocation reduced due to live reading of 3.2kW</text>
  </threadedComment>
  <threadedComment ref="X120" dT="2024-03-14T07:37:33.17" personId="{F6E7EC2D-8E6E-4BA1-BCDD-6D7FECF08119}" id="{095E7969-3FB8-4960-A59F-EE325F70320B}" parentId="{0235380F-B14B-4A7A-940A-6418069871DA}">
    <text>4kW allocation reduced due to live reading of 3.2kW</text>
  </threadedComment>
  <threadedComment ref="X120" dT="2024-05-17T13:14:04.35" personId="{23875134-620F-49C7-896C-147D628FB6EA}" id="{6D4BA2F6-E816-4826-B64E-E5585881A498}" parentId="{0235380F-B14B-4A7A-940A-6418069871DA}">
    <text>4kW allocation reduced due to live reading of 3.3kW</text>
  </threadedComment>
  <threadedComment ref="X120" dT="2024-08-19T10:59:58.15" personId="{23875134-620F-49C7-896C-147D628FB6EA}" id="{55D5EFD2-2D49-43D2-9C53-AF027777AB1C}" parentId="{0235380F-B14B-4A7A-940A-6418069871DA}">
    <text>4kW allocation reduced due to live reading of 3.3kW</text>
  </threadedComment>
  <threadedComment ref="X120" dT="2024-09-16T14:46:11.71" personId="{23875134-620F-49C7-896C-147D628FB6EA}" id="{1E92FD0F-FAFF-485A-9B99-25ABE0568E35}" parentId="{0235380F-B14B-4A7A-940A-6418069871DA}">
    <text>4kW allocation reduced due to live reading of 3.3kW</text>
  </threadedComment>
  <threadedComment ref="Y120" dT="2023-11-07T10:34:14.06" personId="{A4663B00-DB85-420B-AE65-1E515148FDF2}" id="{A3C6AFD1-134A-49A1-A9AA-24E36E2C6E91}">
    <text>RLS &amp; Waveserver rack is planned under CPL removal project.</text>
  </threadedComment>
  <threadedComment ref="Y120" dT="2023-11-22T08:48:15.82" personId="{38472A79-BA69-4DE1-8653-78C711836CC1}" id="{F4653D0C-B64D-491A-A93A-1A0C17E54457}" parentId="{A3C6AFD1-134A-49A1-A9AA-24E36E2C6E91}">
    <text>Allocation limited to 1.5kW, x1 RLS R4 (450W) and x1 Waveserver AI (900W)</text>
  </threadedComment>
  <threadedComment ref="Y120" dT="2024-05-17T12:55:29.30" personId="{23875134-620F-49C7-896C-147D628FB6EA}" id="{3408F20E-5B43-4CA1-B648-5C8B24192D01}" parentId="{A3C6AFD1-134A-49A1-A9AA-24E36E2C6E91}">
    <text>2.5kW allocation reduced due to live reading of 0.4kW</text>
  </threadedComment>
  <threadedComment ref="Y120" dT="2024-08-19T10:51:46.00" personId="{23875134-620F-49C7-896C-147D628FB6EA}" id="{7BB4BCE1-CFD9-47ED-974E-2A1F16372421}" parentId="{A3C6AFD1-134A-49A1-A9AA-24E36E2C6E91}">
    <text>2.5kW allocation reduced due to live reading of 0.4kW</text>
  </threadedComment>
  <threadedComment ref="Y120" dT="2024-09-16T14:36:56.62" personId="{23875134-620F-49C7-896C-147D628FB6EA}" id="{067C434F-C7D9-4863-807A-42C9503D47F6}" parentId="{A3C6AFD1-134A-49A1-A9AA-24E36E2C6E91}">
    <text>2.5kW allocation reduced due to live reading of 0.4kW</text>
  </threadedComment>
  <threadedComment ref="AA120" dT="2023-11-14T13:19:55.51" personId="{A4663B00-DB85-420B-AE65-1E515148FDF2}" id="{07D603F3-7145-442F-9DB8-F3FAAB6D2F2E}">
    <text>WAVESERVER 5 Rack is planned- ORMT_SAP_231110_8_w014433</text>
  </threadedComment>
  <threadedComment ref="AA120" dT="2023-11-22T08:49:09.37" personId="{38472A79-BA69-4DE1-8653-78C711836CC1}" id="{540DEA98-FA96-4EC4-9287-A042A2C48B55}" parentId="{07D603F3-7145-442F-9DB8-F3FAAB6D2F2E}">
    <text>Allocation limited to 2kW, x1 Waveserver5</text>
  </threadedComment>
  <threadedComment ref="AA120" dT="2024-05-17T13:04:49.03" personId="{23875134-620F-49C7-896C-147D628FB6EA}" id="{84E0D83A-6CF9-485B-BCFA-95A2DF557952}" parentId="{07D603F3-7145-442F-9DB8-F3FAAB6D2F2E}">
    <text>2.5kW allocation reduced due to live reading of 0.2kW</text>
  </threadedComment>
  <threadedComment ref="AA120" dT="2024-08-19T10:54:51.15" personId="{23875134-620F-49C7-896C-147D628FB6EA}" id="{C46B797F-F370-440E-965F-DD5ACC229C73}" parentId="{07D603F3-7145-442F-9DB8-F3FAAB6D2F2E}">
    <text>2.5kW allocation reduced due to live reading of 0.3kW</text>
  </threadedComment>
  <threadedComment ref="AA120" dT="2024-09-16T14:40:47.41" personId="{23875134-620F-49C7-896C-147D628FB6EA}" id="{0CF64D29-15E6-4871-8275-FEBA7862F4FC}" parentId="{07D603F3-7145-442F-9DB8-F3FAAB6D2F2E}">
    <text>2.5kW allocation reduced due to live reading of 0.3kW</text>
  </threadedComment>
  <threadedComment ref="J121" dT="2023-11-07T13:47:18.24" personId="{38472A79-BA69-4DE1-8653-78C711836CC1}" id="{56538DC6-8ED0-4178-9F39-EB9EDB55415C}">
    <text>5kW reduced by 2.6kW estimated load from average of iPDU readings at other sites, 2.4kW remaining</text>
  </threadedComment>
  <threadedComment ref="I123" dT="2022-02-07T10:41:05.54" personId="{BC462CC0-A6C1-4CC6-998C-DC5B13C070BC}" id="{5BEB131F-6B38-430D-8D85-59F5D4EF5FBF}">
    <text>awaiting floorplan update</text>
  </threadedComment>
  <threadedComment ref="K123" dT="2024-05-07T10:58:33.70" personId="{1E6DD3F2-E860-47E0-8C0E-4DFC2954E528}" id="{047FE20D-275E-49A2-933F-938D41279C15}">
    <text>A06 - Power upgrade for 40 amps ( 2.2Kw )under ORMT_SAP_240326_7_Y854539 </text>
  </threadedComment>
  <threadedComment ref="J129" dT="2022-03-21T10:29:00.55" personId="{ABF5BCE6-B512-42E2-8B64-A070C9ED38DE}" id="{AD36B12E-59F6-4B4E-8FFC-A8F0B42A9BC4}">
    <text>reduced from 5kW to 3kW estimated usage</text>
  </threadedComment>
  <threadedComment ref="J129" dT="2023-11-07T13:50:06.73" personId="{38472A79-BA69-4DE1-8653-78C711836CC1}" id="{DFF7A0EF-0317-452B-991B-E052A292E880}" parentId="{AD36B12E-59F6-4B4E-8FFC-A8F0B42A9BC4}">
    <text>5kW reduced by 2.6kW estimated load from average of iPDU readings at other sites, 2.4kW remaining</text>
  </threadedComment>
  <threadedComment ref="O129" dT="2023-12-18T15:30:03.68" personId="{A4663B00-DB85-420B-AE65-1E515148FDF2}" id="{51473AB1-E95B-4526-9914-3D8DEDBDBCB9}">
    <text>Additional BT EAD[KA7] 0.5 kw into existing cab C03-ORMT_SAP_231218_9_Y861526</text>
  </threadedComment>
  <threadedComment ref="Q129" dT="2024-08-12T12:15:43.28" personId="{23875134-620F-49C7-896C-147D628FB6EA}" id="{6CDE8285-C462-4230-8892-D9B8E42C749B}">
    <text>ORMT_SAP_240517_1_11255170 is planned for Nokia 7750 SR2s_JK6</text>
  </threadedComment>
  <threadedComment ref="J131" dT="2022-03-21T10:16:04.89" personId="{ABF5BCE6-B512-42E2-8B64-A070C9ED38DE}" id="{30645FD8-6203-481F-A18B-989402619994}">
    <text>reduced from 5kw to 3kW estimated usage</text>
  </threadedComment>
  <threadedComment ref="J131" dT="2023-11-07T13:50:16.81" personId="{38472A79-BA69-4DE1-8653-78C711836CC1}" id="{233AA24B-B420-4736-AF50-8BA15F9181B0}" parentId="{30645FD8-6203-481F-A18B-989402619994}">
    <text>5kW reduced by 2.6kW estimated load from average of iPDU readings at other sites, 2.4kW remaining</text>
  </threadedComment>
  <threadedComment ref="J132" dT="2022-02-15T11:28:56.31" personId="{BA2F53B7-A3C1-42BC-BA3B-8FB69390D064}" id="{12509181-F116-408B-9623-D3B83DFEB41A}">
    <text>Estimated 2kW reduction as box now in service. Reduced from 5kW to 3kW</text>
  </threadedComment>
  <threadedComment ref="J132" dT="2023-11-07T13:50:24.81" personId="{38472A79-BA69-4DE1-8653-78C711836CC1}" id="{DCCA0FE1-7FAD-42AF-9F73-130B687C3682}" parentId="{12509181-F116-408B-9623-D3B83DFEB41A}">
    <text>5kW reduced by 2.6kW estimated load from average of iPDU readings at other sites, 2.4kW remaining</text>
  </threadedComment>
  <threadedComment ref="J134" dT="2023-08-15T10:20:43.96" personId="{38472A79-BA69-4DE1-8653-78C711836CC1}" id="{9CA6CCFB-28BC-447D-BD6A-824D2015E259}">
    <text>Reduced from 5 to 3kW estimated (confirmed by Rich)</text>
  </threadedComment>
  <threadedComment ref="J134" dT="2023-11-07T13:50:34.19" personId="{38472A79-BA69-4DE1-8653-78C711836CC1}" id="{9A55C12B-10DD-400C-BDD6-DF4860569284}" parentId="{9CA6CCFB-28BC-447D-BD6A-824D2015E259}">
    <text>5kW reduced by 2.6kW estimated load from average of iPDU readings at other sites, 2.4kW remaining</text>
  </threadedComment>
  <threadedComment ref="L134" dT="2023-08-15T10:22:00.50" personId="{38472A79-BA69-4DE1-8653-78C711836CC1}" id="{0EFFB4B3-7B64-4149-BD65-4414DA5EDEC0}">
    <text>Reduced from 4.5 to 2kW estimated (confirmed by Rich)</text>
  </threadedComment>
  <threadedComment ref="J136" dT="2022-03-18T12:13:33.89" personId="{ABF5BCE6-B512-42E2-8B64-A070C9ED38DE}" id="{D3BA70A4-1E04-4D73-8D98-A2E89BE035DA}">
    <text>reduced from 5kW to 3kW estimated</text>
  </threadedComment>
  <threadedComment ref="J136" dT="2023-11-07T13:50:41.77" personId="{38472A79-BA69-4DE1-8653-78C711836CC1}" id="{3F93A479-9D1B-4E71-9F16-5D573EA3409A}" parentId="{D3BA70A4-1E04-4D73-8D98-A2E89BE035DA}">
    <text>5kW reduced by 2.6kW estimated load from average of iPDU readings at other sites, 2.4kW remaining</text>
  </threadedComment>
  <threadedComment ref="J136" dT="2023-11-07T15:29:07.42" personId="{38472A79-BA69-4DE1-8653-78C711836CC1}" id="{3021992C-5ADB-434B-A28E-03AA7EEC5EEE}" parentId="{D3BA70A4-1E04-4D73-8D98-A2E89BE035DA}">
    <text>2.4kW reduced by 0.7kW for card infill, 1.7kW remaining</text>
  </threadedComment>
  <threadedComment ref="J139" dT="2024-06-07T14:37:10.29" personId="{4232887B-6F74-4501-885D-8735C5662726}" id="{E66D12DF-16E3-42A9-8243-95C71073B5E0}">
    <text>Additional power has been added under ORMT_SAP_240508_11_Y854105 </text>
  </threadedComment>
  <threadedComment ref="J140" dT="2022-05-26T12:03:30.11" personId="{BC55F889-AFD3-4AD4-B814-0EDFA8411758}" id="{7727DB60-8375-41A0-B032-52C6B2246BCC}">
    <text>5kW allocation reduced due to live reading of 2.5kW</text>
  </threadedComment>
  <threadedComment ref="J140" dT="2023-07-05T15:57:24.93" personId="{F6E7EC2D-8E6E-4BA1-BCDD-6D7FECF08119}" id="{C8E726D0-4B24-4DD1-AC25-BECCA7AD1C51}" parentId="{7727DB60-8375-41A0-B032-52C6B2246BCC}">
    <text>5kW allocation reduced due to live reading of 2.9kW</text>
  </threadedComment>
  <threadedComment ref="J140" dT="2023-08-03T11:12:28.95" personId="{F6E7EC2D-8E6E-4BA1-BCDD-6D7FECF08119}" id="{A7A90D7B-A355-4E01-9AFE-93383BB5773C}" parentId="{7727DB60-8375-41A0-B032-52C6B2246BCC}">
    <text>5kW allocation reduced due to live reading of 3kW</text>
  </threadedComment>
  <threadedComment ref="J140" dT="2023-09-06T03:41:38.48" personId="{F6E7EC2D-8E6E-4BA1-BCDD-6D7FECF08119}" id="{E217E9E0-FF75-457C-9F6F-11488CC2B7DF}" parentId="{7727DB60-8375-41A0-B032-52C6B2246BCC}">
    <text>5kW allocation reduced due to live reading of 3kW</text>
  </threadedComment>
  <threadedComment ref="J140" dT="2023-10-18T09:44:57.01" personId="{F6E7EC2D-8E6E-4BA1-BCDD-6D7FECF08119}" id="{C8A13B75-8C9D-46DE-8C9B-5FAFEC6673EB}" parentId="{7727DB60-8375-41A0-B032-52C6B2246BCC}">
    <text>5kW allocation reduced due to live reading of 3kW</text>
  </threadedComment>
  <threadedComment ref="J140" dT="2023-11-09T11:42:05.84" personId="{F6E7EC2D-8E6E-4BA1-BCDD-6D7FECF08119}" id="{3423F6DB-7A0C-4963-BE1D-3918372FE68F}" parentId="{7727DB60-8375-41A0-B032-52C6B2246BCC}">
    <text>5kW allocation reduced due to live reading of 3kW</text>
  </threadedComment>
  <threadedComment ref="J140" dT="2023-12-13T12:20:48.51" personId="{F6E7EC2D-8E6E-4BA1-BCDD-6D7FECF08119}" id="{6E19EA85-20DA-488B-8C75-A89DCFB54273}" parentId="{7727DB60-8375-41A0-B032-52C6B2246BCC}">
    <text>5kW allocation reduced due to live reading of 3.4kW</text>
  </threadedComment>
  <threadedComment ref="J140" dT="2024-01-10T10:34:23.97" personId="{F6E7EC2D-8E6E-4BA1-BCDD-6D7FECF08119}" id="{EF3D52B6-4597-420A-8A9C-233585273D08}" parentId="{7727DB60-8375-41A0-B032-52C6B2246BCC}">
    <text>5kW allocation reduced due to live reading of 3.5kW</text>
  </threadedComment>
  <threadedComment ref="J140" dT="2024-02-14T13:29:55.57" personId="{F6E7EC2D-8E6E-4BA1-BCDD-6D7FECF08119}" id="{FDFE607E-431B-40CD-AE5F-C5AE69220A70}" parentId="{7727DB60-8375-41A0-B032-52C6B2246BCC}">
    <text>5kW allocation reduced due to live reading of 3.5kW</text>
  </threadedComment>
  <threadedComment ref="J140" dT="2024-03-14T07:33:49.39" personId="{F6E7EC2D-8E6E-4BA1-BCDD-6D7FECF08119}" id="{FD990F1C-C562-473F-9AEA-257F1144DC34}" parentId="{7727DB60-8375-41A0-B032-52C6B2246BCC}">
    <text>5kW allocation reduced due to live reading of 3.9kW</text>
  </threadedComment>
  <threadedComment ref="J140" dT="2024-05-17T13:58:32.65" personId="{23875134-620F-49C7-896C-147D628FB6EA}" id="{C32B914A-AE23-449C-B00C-B2FC98349A73}" parentId="{7727DB60-8375-41A0-B032-52C6B2246BCC}">
    <text>5kW allocation reduced due to live reading of 3.9kW</text>
  </threadedComment>
  <threadedComment ref="J140" dT="2024-08-19T16:28:59.26" personId="{23875134-620F-49C7-896C-147D628FB6EA}" id="{4256C2A3-0F4C-42E9-B121-C71108B42F64}" parentId="{7727DB60-8375-41A0-B032-52C6B2246BCC}">
    <text>5kW allocation reduced due to live reading of 4.0kW</text>
  </threadedComment>
  <threadedComment ref="J140" dT="2024-09-16T14:22:44.50" personId="{23875134-620F-49C7-896C-147D628FB6EA}" id="{4AF0C47D-55FC-46C3-AC97-552E3979CFB1}" parentId="{7727DB60-8375-41A0-B032-52C6B2246BCC}">
    <text>5kW allocation reduced due to live reading of 4.0kW</text>
  </threadedComment>
  <threadedComment ref="L140" dT="2024-02-14T13:28:59.72" personId="{F6E7EC2D-8E6E-4BA1-BCDD-6D7FECF08119}" id="{4DFCD2A9-0605-42B1-BF8A-E71E39B4E62C}">
    <text>5kW allocation reduced due to live reading of 1kW</text>
  </threadedComment>
  <threadedComment ref="L140" dT="2024-05-17T14:00:05.97" personId="{23875134-620F-49C7-896C-147D628FB6EA}" id="{FE43AF6C-59F7-4FD2-86EB-3990D30637C0}" parentId="{4DFCD2A9-0605-42B1-BF8A-E71E39B4E62C}">
    <text>5kW allocation reduced due to live reading of 0.1kW</text>
  </threadedComment>
  <threadedComment ref="U140" dT="2024-08-14T14:54:26.47" personId="{23875134-620F-49C7-896C-147D628FB6EA}" id="{13FA675A-7E0F-4A17-BE63-093EC3A86618}">
    <text>ORMT_SAP_240517_1_11255170 ia planned for Nokia 7750 SR2s</text>
  </threadedComment>
  <threadedComment ref="N143" dT="2023-01-12T14:41:09.76" personId="{BC55F889-AFD3-4AD4-B814-0EDFA8411758}" id="{E20022F0-85A2-47FF-8FFF-4E872759FBF6}">
    <text>Live reading 67A, so 16kW allocation reduced by 3.7kW</text>
  </threadedComment>
  <threadedComment ref="N143" dT="2023-07-10T18:00:09.60" personId="{4232887B-6F74-4501-885D-8735C5662726}" id="{87C7656B-7819-4800-AF2B-6BD002002EB6}" parentId="{E20022F0-85A2-47FF-8FFF-4E872759FBF6}">
    <text>4kW allocation reduced due to live reading of 2.8kW</text>
  </threadedComment>
  <threadedComment ref="N143" dT="2023-08-03T11:32:45.47" personId="{4232887B-6F74-4501-885D-8735C5662726}" id="{8706748E-D510-48A2-9618-EB902060D547}" parentId="{E20022F0-85A2-47FF-8FFF-4E872759FBF6}">
    <text>4kW allocation reduced due to live reading of 2.8kW</text>
  </threadedComment>
  <threadedComment ref="N143" dT="2023-09-13T09:49:05.36" personId="{4232887B-6F74-4501-885D-8735C5662726}" id="{AD275A3E-665D-4BBC-BDBC-7A66B73D7BCC}" parentId="{E20022F0-85A2-47FF-8FFF-4E872759FBF6}">
    <text>4kW allocation reduced due to live reading of 2.7kW</text>
  </threadedComment>
  <threadedComment ref="N143" dT="2023-10-23T10:21:05.27" personId="{F6E7EC2D-8E6E-4BA1-BCDD-6D7FECF08119}" id="{C3BC6CB9-13B0-494A-AE71-FC5150BBCFC3}" parentId="{E20022F0-85A2-47FF-8FFF-4E872759FBF6}">
    <text>4kW allocation reduced due to live reading of 3.1kW</text>
  </threadedComment>
  <threadedComment ref="N143" dT="2023-11-22T10:09:08.37" personId="{4232887B-6F74-4501-885D-8735C5662726}" id="{F5CE7993-9785-4795-BF97-F2C3E5524299}" parentId="{E20022F0-85A2-47FF-8FFF-4E872759FBF6}">
    <text>4kW allocation reduced due to live reading of 3.2kW</text>
  </threadedComment>
  <threadedComment ref="N143" dT="2023-12-18T13:13:18.96" personId="{F6E7EC2D-8E6E-4BA1-BCDD-6D7FECF08119}" id="{54AE04E2-4696-4906-8044-7890893B8C60}" parentId="{E20022F0-85A2-47FF-8FFF-4E872759FBF6}">
    <text>4kW allocation reduced due to live reading of 3.2kW</text>
  </threadedComment>
  <threadedComment ref="N143" dT="2024-01-10T13:19:47.66" personId="{F6E7EC2D-8E6E-4BA1-BCDD-6D7FECF08119}" id="{94D3AA2D-BE0C-48D2-B04A-DCD99DC5E2C2}" parentId="{E20022F0-85A2-47FF-8FFF-4E872759FBF6}">
    <text>4kW allocation reduced due to live reading of 3.2kW</text>
  </threadedComment>
  <threadedComment ref="N143" dT="2024-02-14T13:32:07.53" personId="{F6E7EC2D-8E6E-4BA1-BCDD-6D7FECF08119}" id="{E70DD3A2-D70E-4877-AB39-3EE80C327287}" parentId="{E20022F0-85A2-47FF-8FFF-4E872759FBF6}">
    <text>4kW allocation reduced due to live reading of 3.2kW</text>
  </threadedComment>
  <threadedComment ref="N143" dT="2024-03-14T07:23:11.39" personId="{F6E7EC2D-8E6E-4BA1-BCDD-6D7FECF08119}" id="{E542BA4B-573F-4B24-AF21-DD5E3009D829}" parentId="{E20022F0-85A2-47FF-8FFF-4E872759FBF6}">
    <text>4kW allocation reduced due to live reading of 3.2kW</text>
  </threadedComment>
  <threadedComment ref="N143" dT="2024-05-17T08:23:24.50" personId="{23875134-620F-49C7-896C-147D628FB6EA}" id="{6F38FFAE-5FDB-4F6E-B7FA-B95348E3BE26}" parentId="{E20022F0-85A2-47FF-8FFF-4E872759FBF6}">
    <text>4kW allocation reduced due to live reading of 3.3kW</text>
  </threadedComment>
  <threadedComment ref="N143" dT="2024-08-20T08:21:08.57" personId="{23875134-620F-49C7-896C-147D628FB6EA}" id="{F04B3E9D-514A-4871-ABBE-EB7C12AE91E7}" parentId="{E20022F0-85A2-47FF-8FFF-4E872759FBF6}">
    <text>4kW allocation reduced due to live reading of 3.3kW</text>
  </threadedComment>
  <threadedComment ref="N143" dT="2024-09-10T12:55:21.84" personId="{23875134-620F-49C7-896C-147D628FB6EA}" id="{E017BBFB-0C1E-4412-99D5-FDC328B4D1AA}" parentId="{E20022F0-85A2-47FF-8FFF-4E872759FBF6}">
    <text>4kW allocation reduced due to live reading of 3.3kW</text>
  </threadedComment>
  <threadedComment ref="S143" dT="2021-12-03T12:43:43.09" personId="{7807B229-714C-4AA1-8F83-E7F46ACB7D83}" id="{2B9D746C-4AF9-4178-B288-7DAFFE59C797}">
    <text>ORMT_SAP_211015_16_11135118</text>
  </threadedComment>
  <threadedComment ref="V143" dT="2022-01-28T13:38:53.59" personId="{ABF5BCE6-B512-42E2-8B64-A070C9ED38DE}" id="{EAC96642-6471-4529-B087-731946B27B4D}">
    <text>John Womersley. Provisional allocation for end of life</text>
  </threadedComment>
  <threadedComment ref="V143" dT="2023-08-03T11:55:51.97" personId="{4232887B-6F74-4501-885D-8735C5662726}" id="{3A461E6F-D72F-48D4-BD54-D8F887BBEA2A}" parentId="{EAC96642-6471-4529-B087-731946B27B4D}">
    <text>2.1kW allocation reduced due to live reading of 0.2kW</text>
  </threadedComment>
  <threadedComment ref="V143" dT="2023-09-13T10:06:07.97" personId="{4232887B-6F74-4501-885D-8735C5662726}" id="{A3AA17B0-FD27-4C19-B98E-991F6C9DDAAE}" parentId="{EAC96642-6471-4529-B087-731946B27B4D}">
    <text>2.1kW allocation reduced due to live reading of 0.2kW</text>
  </threadedComment>
  <threadedComment ref="V143" dT="2023-10-23T10:17:42.80" personId="{F6E7EC2D-8E6E-4BA1-BCDD-6D7FECF08119}" id="{4E7DF013-4257-4281-8884-6BC83EA8AB3A}" parentId="{EAC96642-6471-4529-B087-731946B27B4D}">
    <text>2.1kW allocation reduced due to live reading of 0.2kW</text>
  </threadedComment>
  <threadedComment ref="V143" dT="2023-11-22T10:11:16.48" personId="{4232887B-6F74-4501-885D-8735C5662726}" id="{88B56892-CBD2-426D-971A-3EDC3B672844}" parentId="{EAC96642-6471-4529-B087-731946B27B4D}">
    <text>2.1kW allocation reduced due to live reading of 0.3kW</text>
  </threadedComment>
  <threadedComment ref="V143" dT="2023-12-19T09:17:15.08" personId="{F6E7EC2D-8E6E-4BA1-BCDD-6D7FECF08119}" id="{20868CA8-A151-4F7A-9435-6DCD77B446E7}" parentId="{EAC96642-6471-4529-B087-731946B27B4D}">
    <text>2.1kW allocation reduced due to live reading of 0.3kW</text>
  </threadedComment>
  <threadedComment ref="V143" dT="2024-01-10T13:31:12.06" personId="{F6E7EC2D-8E6E-4BA1-BCDD-6D7FECF08119}" id="{66754D3F-2A78-46B1-AD3F-714EFEAC1224}" parentId="{EAC96642-6471-4529-B087-731946B27B4D}">
    <text xml:space="preserve">2.1kW allocation reduced due to live reading of 0.3kW
</text>
  </threadedComment>
  <threadedComment ref="V143" dT="2024-02-14T13:39:47.28" personId="{F6E7EC2D-8E6E-4BA1-BCDD-6D7FECF08119}" id="{6819D618-9144-4BAB-BD24-B9B5EB983E21}" parentId="{EAC96642-6471-4529-B087-731946B27B4D}">
    <text>2.1kW allocation reduced due to live reading of 0.3kW</text>
  </threadedComment>
  <threadedComment ref="V143" dT="2024-03-14T07:20:48.89" personId="{F6E7EC2D-8E6E-4BA1-BCDD-6D7FECF08119}" id="{9C74618B-7A71-4781-A321-F8E347F5EF6B}" parentId="{EAC96642-6471-4529-B087-731946B27B4D}">
    <text>2.1kW allocation reduced due to live reading of 0.3kW</text>
  </threadedComment>
  <threadedComment ref="V143" dT="2024-05-17T04:10:25.22" personId="{23875134-620F-49C7-896C-147D628FB6EA}" id="{DC6354D1-449C-4794-B264-E515208AA954}" parentId="{EAC96642-6471-4529-B087-731946B27B4D}">
    <text>2.1kW allocation reduced due to live reading of 0.3kW</text>
  </threadedComment>
  <threadedComment ref="V143" dT="2024-08-20T08:55:27.82" personId="{23875134-620F-49C7-896C-147D628FB6EA}" id="{842DC8CF-5820-44AF-9E96-91256B74B8AF}" parentId="{EAC96642-6471-4529-B087-731946B27B4D}">
    <text>2.1kW allocation reduced due to live reading of 0.3kW</text>
  </threadedComment>
  <threadedComment ref="V143" dT="2024-09-10T13:13:18.26" personId="{23875134-620F-49C7-896C-147D628FB6EA}" id="{C9373DD4-F1B3-44EF-8543-B4F4D5CF35F8}" parentId="{EAC96642-6471-4529-B087-731946B27B4D}">
    <text>2.1kW allocation reduced due to live reading of 0.3kW</text>
  </threadedComment>
  <threadedComment ref="X143" dT="2024-08-20T08:27:25.56" personId="{23875134-620F-49C7-896C-147D628FB6EA}" id="{2F304EBF-8130-4666-A22E-4EF5AC572A51}">
    <text>0.5kW allocation reduced due to live reading of 0.2kW</text>
  </threadedComment>
  <threadedComment ref="X143" dT="2024-09-10T12:58:46.29" personId="{23875134-620F-49C7-896C-147D628FB6EA}" id="{9EEB2152-0057-422D-AE5B-1B6EFFF00E90}" parentId="{2F304EBF-8130-4666-A22E-4EF5AC572A51}">
    <text>0.5kW allocation reduced due to live reading of 0.2kW</text>
  </threadedComment>
  <threadedComment ref="Z143" dT="2024-05-17T08:30:57.65" personId="{23875134-620F-49C7-896C-147D628FB6EA}" id="{2FCC4FAA-7488-4ECA-AFD5-E42D13EB3E1A}">
    <text>0.5kW allocation reduced due to live reading of 0.3kW</text>
  </threadedComment>
  <threadedComment ref="Z143" dT="2024-08-20T08:29:09.90" personId="{23875134-620F-49C7-896C-147D628FB6EA}" id="{76C9092E-FAC0-4D13-9765-16D83F83EBEE}" parentId="{2FCC4FAA-7488-4ECA-AFD5-E42D13EB3E1A}">
    <text>0.5kW allocation reduced due to live reading of 0.3kW</text>
  </threadedComment>
  <threadedComment ref="Z143" dT="2024-09-10T12:59:31.12" personId="{23875134-620F-49C7-896C-147D628FB6EA}" id="{D5486D9A-5827-4193-8747-64D3399BC569}" parentId="{2FCC4FAA-7488-4ECA-AFD5-E42D13EB3E1A}">
    <text>0.5kW allocation reduced due to live reading of 0.3kW</text>
  </threadedComment>
  <threadedComment ref="AB143" dT="2022-06-21T09:47:21.17" personId="{A2EEB511-B106-4ABB-A0A9-198E22579A21}" id="{A67CE3B6-9E88-4906-806C-CBB03B113871}">
    <text>1x UCS C220 – 603W</text>
  </threadedComment>
  <threadedComment ref="AB143" dT="2023-12-19T09:15:44.43" personId="{F6E7EC2D-8E6E-4BA1-BCDD-6D7FECF08119}" id="{A2B5DAFF-0F92-46C2-976C-91BA514DCACB}" parentId="{A67CE3B6-9E88-4906-806C-CBB03B113871}">
    <text>2kW allocation reduced due to live reading of 0.2kW</text>
  </threadedComment>
  <threadedComment ref="AB143" dT="2024-01-10T13:29:27.94" personId="{F6E7EC2D-8E6E-4BA1-BCDD-6D7FECF08119}" id="{D7C46353-139D-4843-AE93-F7F312D9A38F}" parentId="{A67CE3B6-9E88-4906-806C-CBB03B113871}">
    <text>2kW allocation reduced due to live reading of 0.3kW</text>
  </threadedComment>
  <threadedComment ref="AB143" dT="2024-02-14T13:36:58.68" personId="{F6E7EC2D-8E6E-4BA1-BCDD-6D7FECF08119}" id="{8460400A-D14E-4F03-81A2-ACFA1D011ECA}" parentId="{A67CE3B6-9E88-4906-806C-CBB03B113871}">
    <text>2kW allocation reduced due to live reading of 0.3kW</text>
  </threadedComment>
  <threadedComment ref="AB143" dT="2024-03-14T07:20:02.64" personId="{F6E7EC2D-8E6E-4BA1-BCDD-6D7FECF08119}" id="{360E76AD-DEFC-410C-A4F1-9F0E24883E33}" parentId="{A67CE3B6-9E88-4906-806C-CBB03B113871}">
    <text>2kW allocation reduced due to live reading of 0.3kW</text>
  </threadedComment>
  <threadedComment ref="AB143" dT="2024-05-17T04:07:11.47" personId="{23875134-620F-49C7-896C-147D628FB6EA}" id="{E7BB1928-4641-4571-9064-E0E2C7F69CDE}" parentId="{A67CE3B6-9E88-4906-806C-CBB03B113871}">
    <text>2kW allocation reduced due to live reading of 0.3kW</text>
  </threadedComment>
  <threadedComment ref="AB143" dT="2024-08-20T08:36:11.71" personId="{23875134-620F-49C7-896C-147D628FB6EA}" id="{E10F63DB-9A3B-4BD2-938C-F144BA7FF7B5}" parentId="{A67CE3B6-9E88-4906-806C-CBB03B113871}">
    <text>2kW allocation reduced due to live reading of 0.3kW</text>
  </threadedComment>
  <threadedComment ref="AB143" dT="2024-09-10T13:11:03.58" personId="{23875134-620F-49C7-896C-147D628FB6EA}" id="{DC0E71CE-C1CD-48A3-8937-76A37BC67A28}" parentId="{A67CE3B6-9E88-4906-806C-CBB03B113871}">
    <text>2kW allocation reduced due to live reading of 0.3kW</text>
  </threadedComment>
  <threadedComment ref="AD143" dT="2022-06-22T12:15:12.55" personId="{A2EEB511-B106-4ABB-A0A9-198E22579A21}" id="{3149B29A-D136-4734-A1DB-649E6B418B4D}">
    <text xml:space="preserve"> NCS-57C3 - 500W - 2 feeds</text>
  </threadedComment>
  <threadedComment ref="AJ143" dT="2023-10-17T15:00:30.00" personId="{4232887B-6F74-4501-885D-8735C5662726}" id="{40AFC5F7-AF74-4E6C-9845-6BCF224AEEE6}">
    <text>Power upgrade planned under ORMT_SAP_231017_2_Y855640</text>
  </threadedComment>
  <threadedComment ref="AL143" dT="2024-03-12T10:31:57.70" personId="{BFC1E846-99FF-44B5-92AE-66A4D353BDC7}" id="{D347BE6B-F571-49A7-82E5-7EB385E1C322}">
    <text>Allocation for 10 servers, but 6 servers to be installed from Day1
ORMT_SAP_231011_14_10335416</text>
  </threadedComment>
  <threadedComment ref="AN143" dT="2024-03-12T10:34:09.81" personId="{BFC1E846-99FF-44B5-92AE-66A4D353BDC7}" id="{121CE932-DB71-4B8D-9D87-CF8795E09740}">
    <text>Allocation for additional 2 servers, to the existing 8,. 10 servers total for the rack
ORMT_SAP_231011_14_10335416</text>
  </threadedComment>
  <threadedComment ref="AP143" dT="2024-08-05T14:58:35.90" personId="{1E6DD3F2-E860-47E0-8C0E-4DFC2954E528}" id="{2E2245A7-D810-4643-81EC-95838D14346A}">
    <text>Allocation for New Akamai Rack v08 in LDSCD2 under ORMT_SAP_240603_8_10335416</text>
  </threadedComment>
  <threadedComment ref="J144" personId="{31CF382B-C4A6-482E-AE04-28CACDB6A63A}" id="{6D908517-FF86-4611-A06A-2C94FB89B879}">
    <text>Jul-21 Was 5kW but confirmed currently running at 3.5kW</text>
  </threadedComment>
  <threadedComment ref="J144" dT="2023-07-10T18:08:10.33" personId="{4232887B-6F74-4501-885D-8735C5662726}" id="{B08FDB3B-02AB-4B97-A664-E9848F9240F3}" parentId="{6D908517-FF86-4611-A06A-2C94FB89B879}">
    <text xml:space="preserve">2.5kW allocation reduced due to live reading of 0.9kW
</text>
  </threadedComment>
  <threadedComment ref="J144" dT="2023-08-03T11:34:49.34" personId="{4232887B-6F74-4501-885D-8735C5662726}" id="{E5F3FA9B-EB43-488D-9415-422C920D8437}" parentId="{6D908517-FF86-4611-A06A-2C94FB89B879}">
    <text>2.5kW allocation reduced due to live reading of 1kW</text>
  </threadedComment>
  <threadedComment ref="J144" dT="2023-09-13T09:54:04.04" personId="{4232887B-6F74-4501-885D-8735C5662726}" id="{4A3F3B65-9433-40A0-8E54-87CD981656FE}" parentId="{6D908517-FF86-4611-A06A-2C94FB89B879}">
    <text>2.5kW allocation reduced due to live reading of 1.2kW</text>
  </threadedComment>
  <threadedComment ref="J144" dT="2023-10-23T10:26:03.66" personId="{F6E7EC2D-8E6E-4BA1-BCDD-6D7FECF08119}" id="{05E7C5CD-52C1-481A-9494-E11EF17A6A86}" parentId="{6D908517-FF86-4611-A06A-2C94FB89B879}">
    <text>2.5kW allocation reduced due to live reading of 0.5kW</text>
  </threadedComment>
  <threadedComment ref="J144" dT="2023-11-22T10:07:50.28" personId="{4232887B-6F74-4501-885D-8735C5662726}" id="{7B349FC1-D196-4ACD-90E4-54A894DF898E}" parentId="{6D908517-FF86-4611-A06A-2C94FB89B879}">
    <text>2.5kW allocation reduced due to live reading of 0.3kW</text>
  </threadedComment>
  <threadedComment ref="J144" dT="2023-12-18T13:24:05.34" personId="{F6E7EC2D-8E6E-4BA1-BCDD-6D7FECF08119}" id="{307EF384-978C-46C5-8F1A-1DBB8C7FA9A8}" parentId="{6D908517-FF86-4611-A06A-2C94FB89B879}">
    <text>2.5kW allocation reduced due to live reading of 0.3kW</text>
  </threadedComment>
  <threadedComment ref="J144" dT="2024-01-10T13:21:10.06" personId="{F6E7EC2D-8E6E-4BA1-BCDD-6D7FECF08119}" id="{6ECC8D40-9FD8-475B-9D2B-DB8D38C0D38B}" parentId="{6D908517-FF86-4611-A06A-2C94FB89B879}">
    <text>2.5kW allocation reduced due to live reading of 0.3kW</text>
  </threadedComment>
  <threadedComment ref="J144" dT="2024-02-14T13:33:46.39" personId="{F6E7EC2D-8E6E-4BA1-BCDD-6D7FECF08119}" id="{7687114F-2711-4DF5-9973-B5B3FE5F7E2C}" parentId="{6D908517-FF86-4611-A06A-2C94FB89B879}">
    <text>2.5kW allocation reduced due to live reading of 0.1kW</text>
  </threadedComment>
  <threadedComment ref="J144" dT="2024-03-14T07:25:53.65" personId="{F6E7EC2D-8E6E-4BA1-BCDD-6D7FECF08119}" id="{E86082CF-0200-40E2-A586-A40B5E12E692}" parentId="{6D908517-FF86-4611-A06A-2C94FB89B879}">
    <text>2.5kW allocation reduced due to live reading of 0.4kW</text>
  </threadedComment>
  <threadedComment ref="L144" personId="{31CF382B-C4A6-482E-AE04-28CACDB6A63A}" id="{18651EEE-19D0-4489-A6C0-A5F0E1480D5D}">
    <text>Jul-21 Was 8kW, confirmed currently running at 6kW</text>
  </threadedComment>
  <threadedComment ref="L144" dT="2023-07-10T18:12:54.86" personId="{4232887B-6F74-4501-885D-8735C5662726}" id="{00AAFC87-A899-4BD7-A4E6-25DB9161EB68}" parentId="{18651EEE-19D0-4489-A6C0-A5F0E1480D5D}">
    <text>4kW allocation reduced due to live reading of 3.4kW</text>
  </threadedComment>
  <threadedComment ref="L144" dT="2023-08-03T11:37:00.70" personId="{4232887B-6F74-4501-885D-8735C5662726}" id="{EFA990AB-ACBB-48FF-9155-F5BC0B82DC1F}" parentId="{18651EEE-19D0-4489-A6C0-A5F0E1480D5D}">
    <text>4kW allocation reduced due to live reading of 3.5kW</text>
  </threadedComment>
  <threadedComment ref="L144" dT="2023-10-23T10:47:01.52" personId="{F6E7EC2D-8E6E-4BA1-BCDD-6D7FECF08119}" id="{CA48AAB2-4B7D-4030-B748-F99D328E31D9}" parentId="{18651EEE-19D0-4489-A6C0-A5F0E1480D5D}">
    <text>4kW allocation reduced due to live reading of 3.6kW</text>
  </threadedComment>
  <threadedComment ref="L144" dT="2023-11-22T10:10:32.48" personId="{4232887B-6F74-4501-885D-8735C5662726}" id="{83DD414D-19A8-4D2B-BEB1-B43D0C9682A2}" parentId="{18651EEE-19D0-4489-A6C0-A5F0E1480D5D}">
    <text>4kW allocation reduced due to live reading of 3.5kW</text>
  </threadedComment>
  <threadedComment ref="L144" dT="2023-12-18T13:34:24.80" personId="{F6E7EC2D-8E6E-4BA1-BCDD-6D7FECF08119}" id="{62A38A1C-DBD2-4E40-9AEE-05E5823C5E5D}" parentId="{18651EEE-19D0-4489-A6C0-A5F0E1480D5D}">
    <text>4kW allocation reduced due to live reading of 3.5kW</text>
  </threadedComment>
  <threadedComment ref="L144" dT="2024-01-10T13:22:04.20" personId="{F6E7EC2D-8E6E-4BA1-BCDD-6D7FECF08119}" id="{4D8BC82D-F05C-45B8-B6CC-E18233D0ECF0}" parentId="{18651EEE-19D0-4489-A6C0-A5F0E1480D5D}">
    <text>4kW allocation reduced due to live reading of 3.6kW</text>
  </threadedComment>
  <threadedComment ref="L144" dT="2024-02-14T13:35:12.96" personId="{F6E7EC2D-8E6E-4BA1-BCDD-6D7FECF08119}" id="{C1B08866-2844-4FE9-A5BD-BA09166C8404}" parentId="{18651EEE-19D0-4489-A6C0-A5F0E1480D5D}">
    <text>4kW allocation reduced due to live reading of 3.6kW</text>
  </threadedComment>
  <threadedComment ref="L144" dT="2024-03-14T07:27:28.06" personId="{F6E7EC2D-8E6E-4BA1-BCDD-6D7FECF08119}" id="{7CF0AFEF-9275-4FDE-81A6-EE6F63D22FE1}" parentId="{18651EEE-19D0-4489-A6C0-A5F0E1480D5D}">
    <text>4kW allocation reduced due to live reading of 3.6kW</text>
  </threadedComment>
  <threadedComment ref="L144" dT="2024-05-17T08:39:11.59" personId="{23875134-620F-49C7-896C-147D628FB6EA}" id="{2328EF92-16A6-4C1C-B2E9-4784090A042D}" parentId="{18651EEE-19D0-4489-A6C0-A5F0E1480D5D}">
    <text>4kW allocation reduced due to live reading of 3.6kW</text>
  </threadedComment>
  <threadedComment ref="L144" dT="2024-08-20T08:43:09.57" personId="{23875134-620F-49C7-896C-147D628FB6EA}" id="{66AD5460-DAC9-4A90-AC85-B77CE0292FED}" parentId="{18651EEE-19D0-4489-A6C0-A5F0E1480D5D}">
    <text>4kW allocation reduced due to live reading of 3.5kW</text>
  </threadedComment>
  <threadedComment ref="L144" dT="2024-09-10T13:01:57.45" personId="{23875134-620F-49C7-896C-147D628FB6EA}" id="{B9786AAA-26DA-4585-996B-B12BD7C639D5}" parentId="{18651EEE-19D0-4489-A6C0-A5F0E1480D5D}">
    <text>4kW allocation reduced due to live reading of 3.5kW</text>
  </threadedComment>
  <threadedComment ref="N144" dT="2023-07-10T18:00:31.73" personId="{4232887B-6F74-4501-885D-8735C5662726}" id="{AC641F5E-4A92-44F6-9008-D3C8D84D317A}">
    <text>4kW allocation reduced due to live reading of 2.8kW</text>
  </threadedComment>
  <threadedComment ref="N144" dT="2023-08-03T11:32:50.88" personId="{4232887B-6F74-4501-885D-8735C5662726}" id="{AC3CDAD3-01F3-47FC-AA0F-3134306AD1A1}" parentId="{AC641F5E-4A92-44F6-9008-D3C8D84D317A}">
    <text>4kW allocation reduced due to live reading of 2.8kW</text>
  </threadedComment>
  <threadedComment ref="N144" dT="2023-09-13T09:49:20.47" personId="{4232887B-6F74-4501-885D-8735C5662726}" id="{09D8C794-8F9A-47FA-98A4-3D4CF4B5CCE8}" parentId="{AC641F5E-4A92-44F6-9008-D3C8D84D317A}">
    <text>4kW allocation reduced due to live reading of 2.8kW</text>
  </threadedComment>
  <threadedComment ref="N144" dT="2023-10-23T10:21:38.54" personId="{F6E7EC2D-8E6E-4BA1-BCDD-6D7FECF08119}" id="{7C5E6248-CDCF-4EEC-BD63-5022F8EFD094}" parentId="{AC641F5E-4A92-44F6-9008-D3C8D84D317A}">
    <text>4kW allocation reduced due to live reading of 2.7kW</text>
  </threadedComment>
  <threadedComment ref="N144" dT="2023-11-22T10:09:32.29" personId="{4232887B-6F74-4501-885D-8735C5662726}" id="{93AD88F7-B0AD-4B18-AF0C-5986A2117E86}" parentId="{AC641F5E-4A92-44F6-9008-D3C8D84D317A}">
    <text>4kW allocation reduced due to live reading of 2.6kW</text>
  </threadedComment>
  <threadedComment ref="N144" dT="2023-12-18T13:13:36.75" personId="{F6E7EC2D-8E6E-4BA1-BCDD-6D7FECF08119}" id="{C8ECA4D8-932E-4CD8-A199-736A7EDA3263}" parentId="{AC641F5E-4A92-44F6-9008-D3C8D84D317A}">
    <text>4kW allocation reduced due to live reading of 2.7kW</text>
  </threadedComment>
  <threadedComment ref="N144" dT="2024-01-10T13:20:20.59" personId="{F6E7EC2D-8E6E-4BA1-BCDD-6D7FECF08119}" id="{890E0A5C-68C9-49F1-9AD5-61C2D4F3FA1B}" parentId="{AC641F5E-4A92-44F6-9008-D3C8D84D317A}">
    <text>4kW allocation reduced due to live reading of 2.7kW</text>
  </threadedComment>
  <threadedComment ref="N144" dT="2024-02-14T13:32:28.70" personId="{F6E7EC2D-8E6E-4BA1-BCDD-6D7FECF08119}" id="{141BF68A-4EB7-45E5-A5D5-49DD0D3D08D3}" parentId="{AC641F5E-4A92-44F6-9008-D3C8D84D317A}">
    <text>4kW allocation reduced due to live reading of 2.6kW</text>
  </threadedComment>
  <threadedComment ref="N144" dT="2024-03-14T07:23:29.61" personId="{F6E7EC2D-8E6E-4BA1-BCDD-6D7FECF08119}" id="{85DCED2C-FAE1-42D1-980A-FBFD2A1F71A0}" parentId="{AC641F5E-4A92-44F6-9008-D3C8D84D317A}">
    <text>4kW allocation reduced due to live reading of 2.7kW</text>
  </threadedComment>
  <threadedComment ref="N144" dT="2024-05-17T08:24:29.25" personId="{23875134-620F-49C7-896C-147D628FB6EA}" id="{593D876E-F943-49F7-B3C9-28D12A451935}" parentId="{AC641F5E-4A92-44F6-9008-D3C8D84D317A}">
    <text>4kW allocation reduced due to live reading of 2.6kW</text>
  </threadedComment>
  <threadedComment ref="N144" dT="2024-08-20T08:21:33.37" personId="{23875134-620F-49C7-896C-147D628FB6EA}" id="{EE68C0D2-C6C4-444F-9FFF-8614F5B899CA}" parentId="{AC641F5E-4A92-44F6-9008-D3C8D84D317A}">
    <text>4kW allocation reduced due to live reading of 2.6kW</text>
  </threadedComment>
  <threadedComment ref="N144" dT="2024-09-10T12:55:49.04" personId="{23875134-620F-49C7-896C-147D628FB6EA}" id="{8A8586F4-CF7B-4076-877B-1C326DA89A8E}" parentId="{AC641F5E-4A92-44F6-9008-D3C8D84D317A}">
    <text>4kW allocation reduced due to live reading of 2.6kW</text>
  </threadedComment>
  <threadedComment ref="V144" dT="2024-05-17T08:13:31.42" personId="{23875134-620F-49C7-896C-147D628FB6EA}" id="{4B9C97E2-540A-418B-8AE6-1EF249874183}">
    <text>2.1kW allocation reduced due to live reading of 0.3kW</text>
  </threadedComment>
  <threadedComment ref="V144" dT="2024-08-20T08:55:46.33" personId="{23875134-620F-49C7-896C-147D628FB6EA}" id="{15634710-84EB-49D8-B3EA-8B040091FD7E}" parentId="{4B9C97E2-540A-418B-8AE6-1EF249874183}">
    <text>2.1kW allocation reduced due to live reading of 0.3kW</text>
  </threadedComment>
  <threadedComment ref="V144" dT="2024-09-10T13:13:33.54" personId="{23875134-620F-49C7-896C-147D628FB6EA}" id="{DA08892D-6946-4D0E-8DEC-6AE28B9159B1}" parentId="{4B9C97E2-540A-418B-8AE6-1EF249874183}">
    <text>2.1kW allocation reduced due to live reading of 0.3kW</text>
  </threadedComment>
  <threadedComment ref="X144" dT="2024-08-20T08:28:34.25" personId="{23875134-620F-49C7-896C-147D628FB6EA}" id="{2307D775-B2AA-438F-8CFC-6B5E4B08982F}">
    <text>0.5kW allocation reduced due to live reading of 0.2kW</text>
  </threadedComment>
  <threadedComment ref="X144" dT="2024-09-10T12:59:05.28" personId="{23875134-620F-49C7-896C-147D628FB6EA}" id="{EAF38B70-27B5-4418-81A3-CF67B0662F2B}" parentId="{2307D775-B2AA-438F-8CFC-6B5E4B08982F}">
    <text>0.5kW allocation reduced due to live reading of 0.2kW</text>
  </threadedComment>
  <threadedComment ref="Z144" dT="2024-05-17T08:31:39.06" personId="{23875134-620F-49C7-896C-147D628FB6EA}" id="{BE836365-54BC-45D2-8574-BCD3F0F4C699}">
    <text>0.5kW allocation reduced due to live reading of 0.3kW</text>
  </threadedComment>
  <threadedComment ref="Z144" dT="2024-08-20T08:29:26.09" personId="{23875134-620F-49C7-896C-147D628FB6EA}" id="{A988A3F7-820C-4D61-B740-23FCE7BFD049}" parentId="{BE836365-54BC-45D2-8574-BCD3F0F4C699}">
    <text>0.5kW allocation reduced due to live reading of 0.3kW</text>
  </threadedComment>
  <threadedComment ref="Z144" dT="2024-09-10T12:59:38.90" personId="{23875134-620F-49C7-896C-147D628FB6EA}" id="{A774EB5D-0415-403E-9F6B-84DBA504DFB8}" parentId="{BE836365-54BC-45D2-8574-BCD3F0F4C699}">
    <text>0.5kW allocation reduced due to live reading of 0.3kW</text>
  </threadedComment>
  <threadedComment ref="AB144" dT="2024-05-17T08:09:50.33" personId="{23875134-620F-49C7-896C-147D628FB6EA}" id="{A6AC6891-3CF0-4E8C-A887-9C259DC9EB9A}">
    <text>2kW allocation reduced due to live reading of 0.3kW</text>
  </threadedComment>
  <threadedComment ref="AB144" dT="2024-08-20T08:36:27.61" personId="{23875134-620F-49C7-896C-147D628FB6EA}" id="{BC819118-EE46-42F5-9B53-519B437C5088}" parentId="{A6AC6891-3CF0-4E8C-A887-9C259DC9EB9A}">
    <text>2kW allocation reduced due to live reading of 0.3kW</text>
  </threadedComment>
  <threadedComment ref="AB144" dT="2024-09-10T13:11:16.58" personId="{23875134-620F-49C7-896C-147D628FB6EA}" id="{7C4C071C-76BB-4F41-AD0B-680D2B722DDC}" parentId="{A6AC6891-3CF0-4E8C-A887-9C259DC9EB9A}">
    <text>2kW allocation reduced due to live reading of 0.3kW</text>
  </threadedComment>
  <threadedComment ref="AJ144" dT="2023-10-17T15:01:18.58" personId="{4232887B-6F74-4501-885D-8735C5662726}" id="{79BB0193-F48E-460E-90DB-A9C1B7519AD5}">
    <text>Power upgrade planned under ORMT_SAP_231017_2_Y855640</text>
  </threadedComment>
  <threadedComment ref="AL144" dT="2024-03-12T10:32:06.06" personId="{BFC1E846-99FF-44B5-92AE-66A4D353BDC7}" id="{457F43ED-BDAF-4554-B87A-212B9FB6B8B3}">
    <text>Allocation for 10 servers, but 6 servers to be installed from Day1
ORMT_SAP_231011_14_10335416</text>
  </threadedComment>
  <threadedComment ref="AN144" dT="2024-03-12T10:34:17.12" personId="{BFC1E846-99FF-44B5-92AE-66A4D353BDC7}" id="{0A097110-2E3D-4DCC-8B8E-48315F12975A}">
    <text>Allocation for additional 2 servers, to the existing 8,. 10 servers total for the rack
ORMT_SAP_231011_14_10335416</text>
  </threadedComment>
  <threadedComment ref="AP144" dT="2024-08-05T14:58:49.59" personId="{1E6DD3F2-E860-47E0-8C0E-4DFC2954E528}" id="{9A69B2C4-C483-4F7F-8777-92A26DB017ED}">
    <text>Allocation for New Akamai Rack v08 in LDSCD2 under ORMT_SAP_240603_8_10335416</text>
  </threadedComment>
  <threadedComment ref="J145" dT="2023-11-28T09:59:41.93" personId="{F6E7EC2D-8E6E-4BA1-BCDD-6D7FECF08119}" id="{6B9D0745-A894-4D93-B16E-00F31EEDEB4E}">
    <text>Planned for ORMT_SAP_231013_6_w014433</text>
  </threadedComment>
  <threadedComment ref="J146" dT="2023-11-07T13:51:58.19" personId="{38472A79-BA69-4DE1-8653-78C711836CC1}" id="{F59C7CCF-D919-44B6-9BA5-555EFC579D30}">
    <text>5kW reduced by 2.6kW estimated load from average of iPDU readings at other sites, 2.4kW remaining</text>
  </threadedComment>
  <threadedComment ref="M146" dT="2023-10-13T14:19:37.93" personId="{4232887B-6F74-4501-885D-8735C5662726}" id="{3B03B372-6FC1-497E-B71C-CE467AD6DE39}">
    <text>Power upgrade given for ORMT_SAP_230607_9_Y854413</text>
  </threadedComment>
  <threadedComment ref="Q146" dT="2024-08-14T15:28:05.73" personId="{23875134-620F-49C7-896C-147D628FB6EA}" id="{C3E6D4C4-93BB-437E-B3B7-397EEB202FF8}">
    <text>ORMT_SAP_240517_1_11255170 is planned for Nokia 7750 SR2s</text>
  </threadedComment>
  <threadedComment ref="J148" dT="2023-11-07T13:52:05.46" personId="{38472A79-BA69-4DE1-8653-78C711836CC1}" id="{422E7583-433B-4221-AD4A-341746092130}">
    <text>5kW reduced by 2.6kW estimated load from average of iPDU readings at other sites, 2.4kW remaining</text>
  </threadedComment>
  <threadedComment ref="J151" dT="2023-11-07T13:52:13.24" personId="{38472A79-BA69-4DE1-8653-78C711836CC1}" id="{182A5358-D1BE-45FC-A374-A6B128C0537A}">
    <text>5kW reduced by 2.6kW estimated load from average of iPDU readings at other sites, 2.4kW remaining</text>
  </threadedComment>
  <threadedComment ref="J151" dT="2023-11-07T15:29:31.76" personId="{38472A79-BA69-4DE1-8653-78C711836CC1}" id="{BF2ACA4A-48E1-46F6-AD61-6BA1E3FF260C}" parentId="{182A5358-D1BE-45FC-A374-A6B128C0537A}">
    <text>2.4kW reduced by 0.7kW for card infill, 1.7kW remaining</text>
  </threadedComment>
  <threadedComment ref="Q152" dT="2023-12-06T08:51:10.64" personId="{38472A79-BA69-4DE1-8653-78C711836CC1}" id="{E39259E6-DA60-4AC9-B01B-629134560BF4}">
    <text>30kW ring fenced for WACS CoLo contract</text>
  </threadedComment>
  <threadedComment ref="T152" dT="2024-01-05T10:26:41.79" personId="{A4663B00-DB85-420B-AE65-1E515148FDF2}" id="{F2ED5E60-E58C-4CFD-9D27-D1EACFFB182C}">
    <text>Additional Ciena 6500-14 slot with power upgrade in existing CAB F03- ORMT_SAP_230821_19_26168659</text>
  </threadedComment>
  <threadedComment ref="J155" dT="2022-01-28T11:34:45.61" personId="{ABF5BCE6-B512-42E2-8B64-A070C9ED38DE}" id="{0076BA94-FC5C-408C-96C9-9AABAAF68CA5}">
    <text>provisional allocation for end of life load</text>
  </threadedComment>
  <threadedComment ref="J155" dT="2023-08-03T12:57:44.64" personId="{F6E7EC2D-8E6E-4BA1-BCDD-6D7FECF08119}" id="{611FD81B-CF0E-42E2-8FC9-E57FD41A9F5A}" parentId="{0076BA94-FC5C-408C-96C9-9AABAAF68CA5}">
    <text>4.2kW allocation reduced due to live reading of 0.4kW</text>
  </threadedComment>
  <threadedComment ref="J155" dT="2023-09-06T10:22:20.30" personId="{F6E7EC2D-8E6E-4BA1-BCDD-6D7FECF08119}" id="{9560C09A-5F6E-434C-AAEB-9F2D96984536}" parentId="{0076BA94-FC5C-408C-96C9-9AABAAF68CA5}">
    <text>4.2kW allocation reduced due to live reading of 0.4kW</text>
  </threadedComment>
  <threadedComment ref="J155" dT="2023-10-18T10:00:33.27" personId="{F6E7EC2D-8E6E-4BA1-BCDD-6D7FECF08119}" id="{16E20515-0018-4980-A166-782F60CFF9D4}" parentId="{0076BA94-FC5C-408C-96C9-9AABAAF68CA5}">
    <text>4.2kW allocation reduced due to live reading of 0.4kW</text>
  </threadedComment>
  <threadedComment ref="J155" dT="2023-11-09T12:53:19.43" personId="{F6E7EC2D-8E6E-4BA1-BCDD-6D7FECF08119}" id="{2FFF339B-3734-4942-936B-F9B28CB98B1B}" parentId="{0076BA94-FC5C-408C-96C9-9AABAAF68CA5}">
    <text>4.2kW allocation reduced due to live reading of 0.4kW</text>
  </threadedComment>
  <threadedComment ref="J155" dT="2023-12-15T09:57:39.88" personId="{F6E7EC2D-8E6E-4BA1-BCDD-6D7FECF08119}" id="{2D5D3779-9592-407A-8637-17FA6EBA1DF4}" parentId="{0076BA94-FC5C-408C-96C9-9AABAAF68CA5}">
    <text>4.2kW allocation reduced due to live reading of 0.4kW</text>
  </threadedComment>
  <threadedComment ref="J155" dT="2024-01-10T13:43:55.95" personId="{F6E7EC2D-8E6E-4BA1-BCDD-6D7FECF08119}" id="{D4F9511F-7172-461E-BA83-B6A242A539F4}" parentId="{0076BA94-FC5C-408C-96C9-9AABAAF68CA5}">
    <text>4.2kW allocation reduced due to live reading of 0.4kW</text>
  </threadedComment>
  <threadedComment ref="J155" dT="2024-02-14T14:08:23.19" personId="{F6E7EC2D-8E6E-4BA1-BCDD-6D7FECF08119}" id="{D95DAC55-95F7-439D-BF63-A9AABB147AD2}" parentId="{0076BA94-FC5C-408C-96C9-9AABAAF68CA5}">
    <text>4.2kW allocation reduced due to live reading of 0.6kW</text>
  </threadedComment>
  <threadedComment ref="J155" dT="2024-03-14T07:07:51.52" personId="{F6E7EC2D-8E6E-4BA1-BCDD-6D7FECF08119}" id="{1ED0645D-999F-403B-B20E-2A3707DC4704}" parentId="{0076BA94-FC5C-408C-96C9-9AABAAF68CA5}">
    <text>4.2kW allocation reduced due to live reading of 0.6kW</text>
  </threadedComment>
  <threadedComment ref="J155" dT="2024-08-19T13:28:54.63" personId="{AFB55828-FFC6-4C96-B981-0FAA8F63A769}" id="{C7B7C1FD-609F-4C35-B14C-51FDE9637ACF}" parentId="{0076BA94-FC5C-408C-96C9-9AABAAF68CA5}">
    <text>4.2kW allocation reduced due to live reading of 0.6kW</text>
  </threadedComment>
  <threadedComment ref="L155" dT="2022-05-26T12:17:16.16" personId="{BC55F889-AFD3-4AD4-B814-0EDFA8411758}" id="{1EAB5447-6C14-4356-80D0-C776A55246B7}">
    <text>5kW allocation reduced due to live reading of 2.5kW</text>
  </threadedComment>
  <threadedComment ref="L155" dT="2023-07-11T08:01:20.95" personId="{4232887B-6F74-4501-885D-8735C5662726}" id="{D66A2402-76AA-47E2-87ED-58FDA19E018B}" parentId="{1EAB5447-6C14-4356-80D0-C776A55246B7}">
    <text>5kW allocation reduced due to live reading of 3.1kW</text>
  </threadedComment>
  <threadedComment ref="L155" dT="2023-08-03T12:37:05.07" personId="{F6E7EC2D-8E6E-4BA1-BCDD-6D7FECF08119}" id="{921B4C66-FC07-4470-8C6C-670B28AFEFD5}" parentId="{1EAB5447-6C14-4356-80D0-C776A55246B7}">
    <text>5kW allocation reduced due to live reading of 3kW</text>
  </threadedComment>
  <threadedComment ref="L155" dT="2023-09-06T04:23:25.91" personId="{F6E7EC2D-8E6E-4BA1-BCDD-6D7FECF08119}" id="{FF07BF3A-DFA6-48B0-9FB1-B1824319E717}" parentId="{1EAB5447-6C14-4356-80D0-C776A55246B7}">
    <text>5kW allocation reduced due to live reading of 3.1kW</text>
  </threadedComment>
  <threadedComment ref="L155" dT="2023-10-18T09:50:30.45" personId="{F6E7EC2D-8E6E-4BA1-BCDD-6D7FECF08119}" id="{96AE75B5-C308-4D57-B7E2-D9E30F9A0B1B}" parentId="{1EAB5447-6C14-4356-80D0-C776A55246B7}">
    <text>5kW allocation reduced due to live reading of 3.1kW</text>
  </threadedComment>
  <threadedComment ref="L155" dT="2023-11-09T12:46:16.68" personId="{F6E7EC2D-8E6E-4BA1-BCDD-6D7FECF08119}" id="{73AB03E1-2740-44DA-9510-8DC51BE08956}" parentId="{1EAB5447-6C14-4356-80D0-C776A55246B7}">
    <text>5kW allocation reduced due to live reading of 3.1kW</text>
  </threadedComment>
  <threadedComment ref="L155" dT="2023-12-15T09:51:51.70" personId="{F6E7EC2D-8E6E-4BA1-BCDD-6D7FECF08119}" id="{8FD7C013-A505-46CF-98E7-51DEE073C011}" parentId="{1EAB5447-6C14-4356-80D0-C776A55246B7}">
    <text>5kW allocation reduced due to live reading of 3.1kW</text>
  </threadedComment>
  <threadedComment ref="L155" dT="2024-01-10T13:40:50.85" personId="{F6E7EC2D-8E6E-4BA1-BCDD-6D7FECF08119}" id="{81DB94C2-B632-43C0-B909-A0AFB2F2A0A8}" parentId="{1EAB5447-6C14-4356-80D0-C776A55246B7}">
    <text>5kW allocation reduced due to live reading of 3.1kW</text>
  </threadedComment>
  <threadedComment ref="L155" dT="2024-02-14T14:06:04.08" personId="{F6E7EC2D-8E6E-4BA1-BCDD-6D7FECF08119}" id="{D7F35657-6463-4C06-9A00-39CFC9E94932}" parentId="{1EAB5447-6C14-4356-80D0-C776A55246B7}">
    <text>5kW allocation reduced due to live reading of 3.1kW</text>
  </threadedComment>
  <threadedComment ref="L155" dT="2024-03-14T07:11:52.14" personId="{F6E7EC2D-8E6E-4BA1-BCDD-6D7FECF08119}" id="{DC7557D9-16B4-42F3-9B13-5537D3F312C8}" parentId="{1EAB5447-6C14-4356-80D0-C776A55246B7}">
    <text>5kW allocation reduced due to live reading of 3.1kW</text>
  </threadedComment>
  <threadedComment ref="L155" dT="2024-05-20T14:21:34.66" personId="{AFB55828-FFC6-4C96-B981-0FAA8F63A769}" id="{F1DCEFB4-DA25-4E22-A33C-0F8D7D6375F8}" parentId="{1EAB5447-6C14-4356-80D0-C776A55246B7}">
    <text>5kW allocation reduced due to live reading of 3.2kW</text>
  </threadedComment>
  <threadedComment ref="L155" dT="2024-06-20T10:38:32.41" personId="{AFB55828-FFC6-4C96-B981-0FAA8F63A769}" id="{D46447AD-2998-4567-85CC-12415EB8236E}" parentId="{1EAB5447-6C14-4356-80D0-C776A55246B7}">
    <text>5kW allocation reduced due to live reading of 3.2kW</text>
  </threadedComment>
  <threadedComment ref="L155" dT="2024-08-14T16:42:38.17" personId="{AFB55828-FFC6-4C96-B981-0FAA8F63A769}" id="{D499882F-DA00-42CE-86BE-5CBA8F476282}" parentId="{1EAB5447-6C14-4356-80D0-C776A55246B7}">
    <text>5kW allocation reduced due to live reading of 3.2kW</text>
  </threadedComment>
  <threadedComment ref="L155" dT="2024-08-19T13:06:36.38" personId="{AFB55828-FFC6-4C96-B981-0FAA8F63A769}" id="{4BA11AC1-EF69-4E90-8D23-8F5030AE9E70}" parentId="{1EAB5447-6C14-4356-80D0-C776A55246B7}">
    <text>5kW allocation reduced due to live reading of 3.2kW</text>
  </threadedComment>
  <threadedComment ref="P155" dT="2023-01-12T14:43:38.70" personId="{BC55F889-AFD3-4AD4-B814-0EDFA8411758}" id="{E41F3D10-0294-44C6-8667-920DB0E316BB}">
    <text>Live reading 22A, so 4kW allocation reduced by 1.2kW</text>
  </threadedComment>
  <threadedComment ref="P155" dT="2023-07-11T08:03:24.37" personId="{4232887B-6F74-4501-885D-8735C5662726}" id="{2F336AA7-D8C0-4BF1-AEC6-90D5AF4ED867}" parentId="{E41F3D10-0294-44C6-8667-920DB0E316BB}">
    <text>4kW allocation reduced due to live reading of 1.4kW</text>
  </threadedComment>
  <threadedComment ref="P155" dT="2023-08-03T11:37:55.68" personId="{F6E7EC2D-8E6E-4BA1-BCDD-6D7FECF08119}" id="{B56F3B92-1326-4AA6-9C78-95C382B91B9E}" parentId="{E41F3D10-0294-44C6-8667-920DB0E316BB}">
    <text>4kW allocation reduced due to live reading of 1.4kW</text>
  </threadedComment>
  <threadedComment ref="P155" dT="2023-09-06T04:20:00.01" personId="{F6E7EC2D-8E6E-4BA1-BCDD-6D7FECF08119}" id="{44BE6FED-69F7-40C7-B477-6856F10D3C49}" parentId="{E41F3D10-0294-44C6-8667-920DB0E316BB}">
    <text>4kW allocation reduced due to live reading of 1.4kW</text>
  </threadedComment>
  <threadedComment ref="P155" dT="2023-10-18T09:47:39.38" personId="{F6E7EC2D-8E6E-4BA1-BCDD-6D7FECF08119}" id="{FD7B5025-15BA-4EDC-93E5-032AFD872100}" parentId="{E41F3D10-0294-44C6-8667-920DB0E316BB}">
    <text>4kW allocation reduced due to live reading of 1.4kW</text>
  </threadedComment>
  <threadedComment ref="P155" dT="2023-11-09T12:43:51.54" personId="{F6E7EC2D-8E6E-4BA1-BCDD-6D7FECF08119}" id="{896E5C4E-1B3E-4561-9A1D-8667666786AF}" parentId="{E41F3D10-0294-44C6-8667-920DB0E316BB}">
    <text>4kW allocation reduced due to live reading of 1.4kW</text>
  </threadedComment>
  <threadedComment ref="P155" dT="2023-12-15T09:49:01.18" personId="{F6E7EC2D-8E6E-4BA1-BCDD-6D7FECF08119}" id="{7FFCA59F-FC7A-4EDF-9194-4A65A71BED0D}" parentId="{E41F3D10-0294-44C6-8667-920DB0E316BB}">
    <text>4kW allocation reduced due to live reading of 1.4kW</text>
  </threadedComment>
  <threadedComment ref="P155" dT="2024-01-10T13:38:37.67" personId="{F6E7EC2D-8E6E-4BA1-BCDD-6D7FECF08119}" id="{BC755F54-AFB5-48DB-B483-4F7E03785816}" parentId="{E41F3D10-0294-44C6-8667-920DB0E316BB}">
    <text>4kW allocation reduced due to live reading of 1.4kW</text>
  </threadedComment>
  <threadedComment ref="P155" dT="2024-02-14T14:03:11.96" personId="{F6E7EC2D-8E6E-4BA1-BCDD-6D7FECF08119}" id="{8D17E996-6C46-4E36-83F1-086FC2572DD6}" parentId="{E41F3D10-0294-44C6-8667-920DB0E316BB}">
    <text>4kW allocation reduced due to live reading of 1.7kW</text>
  </threadedComment>
  <threadedComment ref="P155" dT="2024-03-14T07:08:34.02" personId="{F6E7EC2D-8E6E-4BA1-BCDD-6D7FECF08119}" id="{7C530B83-07D5-4CDA-A30C-C5090A19CB9D}" parentId="{E41F3D10-0294-44C6-8667-920DB0E316BB}">
    <text>4kW allocation reduced due to live reading of 1.8kW</text>
  </threadedComment>
  <threadedComment ref="P155" dT="2024-05-20T14:14:14.94" personId="{AFB55828-FFC6-4C96-B981-0FAA8F63A769}" id="{7CCEAB16-1039-4C00-BBEE-EA0051A7F829}" parentId="{E41F3D10-0294-44C6-8667-920DB0E316BB}">
    <text>4kW allocation reduced due to live reading of 1.8kW</text>
  </threadedComment>
  <threadedComment ref="P155" dT="2024-06-20T10:26:29.64" personId="{AFB55828-FFC6-4C96-B981-0FAA8F63A769}" id="{D4AC6CE6-DA89-4671-9BA7-A6B2B8A4F8CC}" parentId="{E41F3D10-0294-44C6-8667-920DB0E316BB}">
    <text>4kW allocation reduced due to live reading of 1.8kW</text>
  </threadedComment>
  <threadedComment ref="P155" dT="2024-08-14T16:35:18.67" personId="{AFB55828-FFC6-4C96-B981-0FAA8F63A769}" id="{2265273B-38B8-484E-B3A6-439236D44110}" parentId="{E41F3D10-0294-44C6-8667-920DB0E316BB}">
    <text>4kW allocation reduced due to live reading of 1.8kW</text>
  </threadedComment>
  <threadedComment ref="P155" dT="2024-08-19T12:58:16.23" personId="{AFB55828-FFC6-4C96-B981-0FAA8F63A769}" id="{B607D37C-4C81-4899-AA01-D8A4E6255FDC}" parentId="{E41F3D10-0294-44C6-8667-920DB0E316BB}">
    <text>4kW allocation reduced due to live reading of 1.8kW</text>
  </threadedComment>
  <threadedComment ref="R155" dT="2023-01-12T14:43:38.70" personId="{BC55F889-AFD3-4AD4-B814-0EDFA8411758}" id="{3FDE6019-A4B2-42FA-B13A-25F8F9FC8A87}">
    <text>Live reading 30A, so 4kW allocation reduced by 1.6kW</text>
  </threadedComment>
  <threadedComment ref="R155" dT="2023-07-11T08:05:51.95" personId="{4232887B-6F74-4501-885D-8735C5662726}" id="{570E1F3D-7411-49B2-B0E1-9E3AD4D5D256}" parentId="{3FDE6019-A4B2-42FA-B13A-25F8F9FC8A87}">
    <text>4kW allocation reduced due to live reading of 2kW</text>
  </threadedComment>
  <threadedComment ref="R155" dT="2023-08-03T11:39:20.86" personId="{F6E7EC2D-8E6E-4BA1-BCDD-6D7FECF08119}" id="{135F6592-22D0-45F4-803B-A1878B11EDF1}" parentId="{3FDE6019-A4B2-42FA-B13A-25F8F9FC8A87}">
    <text>4kW allocation reduced due to live reading of 2kW</text>
  </threadedComment>
  <threadedComment ref="R155" dT="2023-09-06T04:20:50.47" personId="{F6E7EC2D-8E6E-4BA1-BCDD-6D7FECF08119}" id="{A2BD3696-7B6C-49F3-8BE2-4A36366FFE6A}" parentId="{3FDE6019-A4B2-42FA-B13A-25F8F9FC8A87}">
    <text xml:space="preserve">4kW allocation reduced due to live reading of 2kW
</text>
  </threadedComment>
  <threadedComment ref="R155" dT="2023-10-18T09:48:27.52" personId="{F6E7EC2D-8E6E-4BA1-BCDD-6D7FECF08119}" id="{B7E1733D-A1A2-4104-9701-14605BA63D94}" parentId="{3FDE6019-A4B2-42FA-B13A-25F8F9FC8A87}">
    <text>4kW allocation reduced due to live reading of 2kW</text>
  </threadedComment>
  <threadedComment ref="R155" dT="2023-11-09T12:44:29.88" personId="{F6E7EC2D-8E6E-4BA1-BCDD-6D7FECF08119}" id="{CB9C2219-CE72-4D77-AE4C-41CCC4CEA836}" parentId="{3FDE6019-A4B2-42FA-B13A-25F8F9FC8A87}">
    <text>4kW allocation reduced due to live reading of 2kW</text>
  </threadedComment>
  <threadedComment ref="R155" dT="2023-12-15T09:50:15.05" personId="{F6E7EC2D-8E6E-4BA1-BCDD-6D7FECF08119}" id="{974415E4-660D-4A86-85D8-6C8FB32497CF}" parentId="{3FDE6019-A4B2-42FA-B13A-25F8F9FC8A87}">
    <text>4kW allocation reduced due to live reading of 2kW</text>
  </threadedComment>
  <threadedComment ref="R155" dT="2024-01-10T13:39:42.51" personId="{F6E7EC2D-8E6E-4BA1-BCDD-6D7FECF08119}" id="{358506F3-AB6C-41B2-A372-80424424D965}" parentId="{3FDE6019-A4B2-42FA-B13A-25F8F9FC8A87}">
    <text>4kW allocation reduced due to live reading of 2kW</text>
  </threadedComment>
  <threadedComment ref="R155" dT="2024-02-14T14:04:14.04" personId="{F6E7EC2D-8E6E-4BA1-BCDD-6D7FECF08119}" id="{6DEA2F86-E8DD-4E13-9356-3955ABBCBD69}" parentId="{3FDE6019-A4B2-42FA-B13A-25F8F9FC8A87}">
    <text>4kW allocation reduced due to live reading of 1.9kW</text>
  </threadedComment>
  <threadedComment ref="R155" dT="2024-03-14T07:10:16.82" personId="{F6E7EC2D-8E6E-4BA1-BCDD-6D7FECF08119}" id="{F9C7BFF4-25DF-41F3-ACD9-9921D4D3E9CA}" parentId="{3FDE6019-A4B2-42FA-B13A-25F8F9FC8A87}">
    <text>4kW allocation reduced due to live reading of 2kW</text>
  </threadedComment>
  <threadedComment ref="R155" dT="2024-05-20T14:16:02.52" personId="{AFB55828-FFC6-4C96-B981-0FAA8F63A769}" id="{4E78B105-5B1F-41E0-8CEF-8078178D20E6}" parentId="{3FDE6019-A4B2-42FA-B13A-25F8F9FC8A87}">
    <text>4kW allocation reduced due to live reading of 2kW</text>
  </threadedComment>
  <threadedComment ref="R155" dT="2024-06-20T10:28:28.77" personId="{AFB55828-FFC6-4C96-B981-0FAA8F63A769}" id="{FF43B491-EF40-482C-80C0-D6F5A6D16F4C}" parentId="{3FDE6019-A4B2-42FA-B13A-25F8F9FC8A87}">
    <text>4kW allocation reduced due to live reading of 2kW</text>
  </threadedComment>
  <threadedComment ref="R155" dT="2024-08-14T16:39:17.53" personId="{AFB55828-FFC6-4C96-B981-0FAA8F63A769}" id="{20F31CC0-CBDF-44F2-B079-731137ED5098}" parentId="{3FDE6019-A4B2-42FA-B13A-25F8F9FC8A87}">
    <text>4kW allocation reduced due to live reading of 2kW</text>
  </threadedComment>
  <threadedComment ref="R155" dT="2024-08-19T13:00:18.18" personId="{AFB55828-FFC6-4C96-B981-0FAA8F63A769}" id="{B352F5EE-773B-4242-99E3-E27C4493BF90}" parentId="{3FDE6019-A4B2-42FA-B13A-25F8F9FC8A87}">
    <text>4kW allocation reduced due to live reading of 2kW</text>
  </threadedComment>
  <threadedComment ref="T155" dT="2023-01-12T14:43:38.70" personId="{BC55F889-AFD3-4AD4-B814-0EDFA8411758}" id="{6936BBBA-2946-46F7-89AF-27A252984BC0}">
    <text>Live reading 14A, so 4kW allocation reduced by 800W</text>
  </threadedComment>
  <threadedComment ref="T155" dT="2023-07-11T08:08:01.81" personId="{4232887B-6F74-4501-885D-8735C5662726}" id="{8ACDFC2E-E183-49B8-BA57-E45AD8CB2609}" parentId="{6936BBBA-2946-46F7-89AF-27A252984BC0}">
    <text>4kW allocation reduced due to live reading of 1.5kW</text>
  </threadedComment>
  <threadedComment ref="T155" dT="2023-08-03T11:40:07.94" personId="{F6E7EC2D-8E6E-4BA1-BCDD-6D7FECF08119}" id="{24ECEF8A-E2BC-4C53-B552-EF037C6AF877}" parentId="{6936BBBA-2946-46F7-89AF-27A252984BC0}">
    <text>4kW allocation reduced due to live reading of 1.4kW</text>
  </threadedComment>
  <threadedComment ref="T155" dT="2023-09-06T04:21:41.58" personId="{F6E7EC2D-8E6E-4BA1-BCDD-6D7FECF08119}" id="{83B4196A-9BD0-4959-A2EB-B486F9AF86F6}" parentId="{6936BBBA-2946-46F7-89AF-27A252984BC0}">
    <text>4kW allocation reduced due to live reading of 1.5kW</text>
  </threadedComment>
  <threadedComment ref="T155" dT="2023-10-18T09:49:08.83" personId="{F6E7EC2D-8E6E-4BA1-BCDD-6D7FECF08119}" id="{E4A61F4A-16C3-43F8-8E3C-F897084F275D}" parentId="{6936BBBA-2946-46F7-89AF-27A252984BC0}">
    <text>4kW allocation reduced due to live reading of 1.7kW</text>
  </threadedComment>
  <threadedComment ref="T155" dT="2023-11-09T12:44:59.62" personId="{F6E7EC2D-8E6E-4BA1-BCDD-6D7FECF08119}" id="{7B534273-317D-40E0-9ABB-44B2C8164997}" parentId="{6936BBBA-2946-46F7-89AF-27A252984BC0}">
    <text>4kW allocation reduced due to live reading of 1.6kW</text>
  </threadedComment>
  <threadedComment ref="T155" dT="2023-12-15T09:50:49.83" personId="{F6E7EC2D-8E6E-4BA1-BCDD-6D7FECF08119}" id="{D5593862-07B1-472D-A5B9-BFD61F39D712}" parentId="{6936BBBA-2946-46F7-89AF-27A252984BC0}">
    <text>4kW allocation reduced due to live reading of 1.6kW</text>
  </threadedComment>
  <threadedComment ref="T155" dT="2024-01-10T13:40:06.29" personId="{F6E7EC2D-8E6E-4BA1-BCDD-6D7FECF08119}" id="{BC7CE321-9280-483A-B038-D062BFE10E1F}" parentId="{6936BBBA-2946-46F7-89AF-27A252984BC0}">
    <text>4kW allocation reduced due to live reading of 1.6kW</text>
  </threadedComment>
  <threadedComment ref="T155" dT="2024-02-14T14:04:55.22" personId="{F6E7EC2D-8E6E-4BA1-BCDD-6D7FECF08119}" id="{8CBCC951-08A5-41D9-99ED-531F41974E69}" parentId="{6936BBBA-2946-46F7-89AF-27A252984BC0}">
    <text>4kW allocation reduced due to live reading of 1.6kW</text>
  </threadedComment>
  <threadedComment ref="T155" dT="2024-03-14T07:10:51.12" personId="{F6E7EC2D-8E6E-4BA1-BCDD-6D7FECF08119}" id="{57A6E663-FB24-46C4-90A4-F35D931607D3}" parentId="{6936BBBA-2946-46F7-89AF-27A252984BC0}">
    <text>4kW allocation reduced due to live reading of 1.6kW</text>
  </threadedComment>
  <threadedComment ref="T155" dT="2024-05-20T14:17:48.31" personId="{AFB55828-FFC6-4C96-B981-0FAA8F63A769}" id="{9072A553-1EDB-4AD7-8264-45AA1043218A}" parentId="{6936BBBA-2946-46F7-89AF-27A252984BC0}">
    <text>4kW allocation reduced due to live reading of 1.8kW</text>
  </threadedComment>
  <threadedComment ref="T155" dT="2024-06-20T10:36:30.88" personId="{AFB55828-FFC6-4C96-B981-0FAA8F63A769}" id="{50D775C6-E1F5-41D6-A3E9-27D2E1EA6A93}" parentId="{6936BBBA-2946-46F7-89AF-27A252984BC0}">
    <text>4kW allocation reduced due to live reading of 1.8kW</text>
  </threadedComment>
  <threadedComment ref="T155" dT="2024-08-14T16:40:49.69" personId="{AFB55828-FFC6-4C96-B981-0FAA8F63A769}" id="{50EA6F78-23AF-4B43-8492-D0113D53CA6F}" parentId="{6936BBBA-2946-46F7-89AF-27A252984BC0}">
    <text>4kW allocation reduced due to live reading of 1.8kW</text>
  </threadedComment>
  <threadedComment ref="T155" dT="2024-08-19T13:02:14.81" personId="{AFB55828-FFC6-4C96-B981-0FAA8F63A769}" id="{CEF1C16A-9A90-4E45-905B-15484BAC6DD6}" parentId="{6936BBBA-2946-46F7-89AF-27A252984BC0}">
    <text>4kW allocation reduced due to live reading of 1.8kW</text>
  </threadedComment>
  <threadedComment ref="V155" dT="2023-07-11T08:14:17.29" personId="{4232887B-6F74-4501-885D-8735C5662726}" id="{1013A39F-74FB-4BF4-A42B-F04F94F4BA6B}">
    <text>4kW allocation reduced due to live reading of 1.4kW</text>
  </threadedComment>
  <threadedComment ref="V155" dT="2023-08-03T12:41:50.26" personId="{F6E7EC2D-8E6E-4BA1-BCDD-6D7FECF08119}" id="{7FD0FBC8-7A86-4EAD-870C-3FC21E1FBD38}" parentId="{1013A39F-74FB-4BF4-A42B-F04F94F4BA6B}">
    <text>4kW allocation reduced due to live reading of 1.4kW</text>
  </threadedComment>
  <threadedComment ref="V155" dT="2023-09-06T04:25:39.93" personId="{F6E7EC2D-8E6E-4BA1-BCDD-6D7FECF08119}" id="{123650E0-18B2-44BB-BD5F-D81479D4FF9F}" parentId="{1013A39F-74FB-4BF4-A42B-F04F94F4BA6B}">
    <text>4kW allocation reduced due to live reading of 1.4kW</text>
  </threadedComment>
  <threadedComment ref="V155" dT="2023-10-18T09:59:20.64" personId="{F6E7EC2D-8E6E-4BA1-BCDD-6D7FECF08119}" id="{32F1A97F-214B-4C4F-812F-B82EF8FF1477}" parentId="{1013A39F-74FB-4BF4-A42B-F04F94F4BA6B}">
    <text>4kW allocation reduced due to live reading of 1.4kW</text>
  </threadedComment>
  <threadedComment ref="V155" dT="2023-11-09T12:47:53.79" personId="{F6E7EC2D-8E6E-4BA1-BCDD-6D7FECF08119}" id="{56FDAD78-F79E-4505-BB0E-F7E45A443EB9}" parentId="{1013A39F-74FB-4BF4-A42B-F04F94F4BA6B}">
    <text>4kW allocation reduced due to live reading of 1.4kW</text>
  </threadedComment>
  <threadedComment ref="V155" dT="2023-12-15T09:56:50.98" personId="{F6E7EC2D-8E6E-4BA1-BCDD-6D7FECF08119}" id="{D75111B3-4AAF-477B-8F19-E33F4189C91E}" parentId="{1013A39F-74FB-4BF4-A42B-F04F94F4BA6B}">
    <text>4kW allocation reduced due to live reading of 1.4kW</text>
  </threadedComment>
  <threadedComment ref="V155" dT="2024-01-10T13:42:46.80" personId="{F6E7EC2D-8E6E-4BA1-BCDD-6D7FECF08119}" id="{AD439B54-C08F-441E-B2AE-5376D395F42F}" parentId="{1013A39F-74FB-4BF4-A42B-F04F94F4BA6B}">
    <text>4kW allocation reduced due to live reading of 1.7kW</text>
  </threadedComment>
  <threadedComment ref="V155" dT="2024-02-14T14:07:32.25" personId="{F6E7EC2D-8E6E-4BA1-BCDD-6D7FECF08119}" id="{BCF02493-DCE3-4745-8A70-DAD3082DAFD6}" parentId="{1013A39F-74FB-4BF4-A42B-F04F94F4BA6B}">
    <text>4kW allocation reduced due to live reading of 1.7kW</text>
  </threadedComment>
  <threadedComment ref="V155" dT="2024-03-14T07:19:11.20" personId="{F6E7EC2D-8E6E-4BA1-BCDD-6D7FECF08119}" id="{59D30A2A-287C-48A0-92CD-EF70E02A18DC}" parentId="{1013A39F-74FB-4BF4-A42B-F04F94F4BA6B}">
    <text>4kW allocation reduced due to live reading of 1.7kW</text>
  </threadedComment>
  <threadedComment ref="V155" dT="2024-05-20T14:31:40.93" personId="{AFB55828-FFC6-4C96-B981-0FAA8F63A769}" id="{9264D879-B882-434F-B82B-A77FC13E1B9B}" parentId="{1013A39F-74FB-4BF4-A42B-F04F94F4BA6B}">
    <text>4kW allocation reduced due to live reading of 1.7kW</text>
  </threadedComment>
  <threadedComment ref="V155" dT="2024-06-20T10:46:47.19" personId="{AFB55828-FFC6-4C96-B981-0FAA8F63A769}" id="{D9B322BB-35D3-4EFF-832A-9D363A97F566}" parentId="{1013A39F-74FB-4BF4-A42B-F04F94F4BA6B}">
    <text>4kW allocation reduced due to live reading of 1.7kW</text>
  </threadedComment>
  <threadedComment ref="V155" dT="2024-08-19T13:23:10.09" personId="{AFB55828-FFC6-4C96-B981-0FAA8F63A769}" id="{D403BF3C-08CE-4670-B60A-B5656835660F}" parentId="{1013A39F-74FB-4BF4-A42B-F04F94F4BA6B}">
    <text>4kW allocation reduced due to live reading of 1.7kW</text>
  </threadedComment>
  <threadedComment ref="X155" dT="2023-07-11T08:11:55.66" personId="{4232887B-6F74-4501-885D-8735C5662726}" id="{B371BEA3-D809-4AC2-8374-19287095534F}">
    <text>1kW allocation reduced due to live reading of 0.2kW</text>
  </threadedComment>
  <threadedComment ref="X155" dT="2023-08-03T12:40:18.30" personId="{F6E7EC2D-8E6E-4BA1-BCDD-6D7FECF08119}" id="{C152A736-5414-4C20-AD3E-F825E9BEF4D2}" parentId="{B371BEA3-D809-4AC2-8374-19287095534F}">
    <text>1kW allocation reduced due to live reading of 0.2kW</text>
  </threadedComment>
  <threadedComment ref="X155" dT="2023-09-06T04:25:02.39" personId="{F6E7EC2D-8E6E-4BA1-BCDD-6D7FECF08119}" id="{D8AE09FD-3044-400B-9DE4-BF9CB12913D7}" parentId="{B371BEA3-D809-4AC2-8374-19287095534F}">
    <text>1kW allocation reduced due to live reading of 0.2kW</text>
  </threadedComment>
  <threadedComment ref="X155" dT="2023-10-18T09:57:38.76" personId="{F6E7EC2D-8E6E-4BA1-BCDD-6D7FECF08119}" id="{F73FF3F1-F799-42F5-B098-99FF60F42F27}" parentId="{B371BEA3-D809-4AC2-8374-19287095534F}">
    <text>1kW allocation reduced due to live reading of 0.2kW</text>
  </threadedComment>
  <threadedComment ref="X155" dT="2023-11-09T12:47:26.70" personId="{F6E7EC2D-8E6E-4BA1-BCDD-6D7FECF08119}" id="{393A2F69-E150-4F9A-BBC9-98EBF02ACAFA}" parentId="{B371BEA3-D809-4AC2-8374-19287095534F}">
    <text>1kW allocation reduced due to live reading of 0.2kW</text>
  </threadedComment>
  <threadedComment ref="X155" dT="2023-12-15T09:56:14.49" personId="{F6E7EC2D-8E6E-4BA1-BCDD-6D7FECF08119}" id="{8D542092-5E85-4BF9-9171-3941DE7906EC}" parentId="{B371BEA3-D809-4AC2-8374-19287095534F}">
    <text>1kW allocation reduced due to live reading of 0.2kW</text>
  </threadedComment>
  <threadedComment ref="X155" dT="2024-01-10T13:42:09.25" personId="{F6E7EC2D-8E6E-4BA1-BCDD-6D7FECF08119}" id="{BD0F862A-4606-4B02-8FF9-F79A4B7E7A43}" parentId="{B371BEA3-D809-4AC2-8374-19287095534F}">
    <text>1kW allocation reduced due to live reading of 0.2kW</text>
  </threadedComment>
  <threadedComment ref="X155" dT="2024-02-14T14:06:46.66" personId="{F6E7EC2D-8E6E-4BA1-BCDD-6D7FECF08119}" id="{D8A55C9A-C7FD-4A6B-B66A-A35B03804E95}" parentId="{B371BEA3-D809-4AC2-8374-19287095534F}">
    <text>1kW allocation reduced due to live reading of 0.2kW</text>
  </threadedComment>
  <threadedComment ref="X155" dT="2024-03-14T07:18:03.62" personId="{F6E7EC2D-8E6E-4BA1-BCDD-6D7FECF08119}" id="{6FA5538E-2368-48F5-A16A-32E08D4F9DFE}" parentId="{B371BEA3-D809-4AC2-8374-19287095534F}">
    <text>1kW allocation reduced due to live reading of 0.2kW</text>
  </threadedComment>
  <threadedComment ref="X155" dT="2024-05-20T14:28:56.06" personId="{AFB55828-FFC6-4C96-B981-0FAA8F63A769}" id="{3242C327-014D-43CC-91D2-E5747B957D8E}" parentId="{B371BEA3-D809-4AC2-8374-19287095534F}">
    <text>1kW allocation reduced due to live reading of 0.2kW</text>
  </threadedComment>
  <threadedComment ref="X155" dT="2024-06-20T10:43:28.43" personId="{AFB55828-FFC6-4C96-B981-0FAA8F63A769}" id="{870B54DD-4498-4681-87C7-4D18EF7EF5ED}" parentId="{B371BEA3-D809-4AC2-8374-19287095534F}">
    <text>1kW allocation reduced due to live reading of 0.2kW</text>
  </threadedComment>
  <threadedComment ref="X155" dT="2024-08-14T16:49:00.19" personId="{AFB55828-FFC6-4C96-B981-0FAA8F63A769}" id="{B6B50D9E-9562-435F-AFCC-1115C0802EEF}" parentId="{B371BEA3-D809-4AC2-8374-19287095534F}">
    <text>1kW allocation reduced due to live reading of 0.2kW</text>
  </threadedComment>
  <threadedComment ref="Y155" dT="2023-11-06T10:31:49.87" personId="{A4663B00-DB85-420B-AE65-1E515148FDF2}" id="{484FFADE-54D1-4605-B273-EAF49729440C}">
    <text xml:space="preserve">RLS &amp; Waveserver rack is planned- CPL removal project.
</text>
  </threadedComment>
  <threadedComment ref="Z155" dT="2024-03-14T07:06:53.85" personId="{F6E7EC2D-8E6E-4BA1-BCDD-6D7FECF08119}" id="{0F226F54-F4A6-46E1-9F65-4284C526287D}">
    <text>5kW allocation reduced due to live reading of 0.8kW</text>
  </threadedComment>
  <threadedComment ref="Z155" dT="2024-05-20T15:08:49.14" personId="{AFB55828-FFC6-4C96-B981-0FAA8F63A769}" id="{0220F6C9-F874-47D1-BEAE-95B4BC08E752}" parentId="{0F226F54-F4A6-46E1-9F65-4284C526287D}">
    <text>5kW allocation reduced due to live reading of 0.8kW</text>
  </threadedComment>
  <threadedComment ref="Z155" dT="2024-08-14T16:59:58.02" personId="{AFB55828-FFC6-4C96-B981-0FAA8F63A769}" id="{20D27C06-3776-40BD-B617-8AAF97FDAC9D}" parentId="{0F226F54-F4A6-46E1-9F65-4284C526287D}">
    <text>5kW allocation reduced due to live reading of 0.9kW</text>
  </threadedComment>
  <threadedComment ref="J159" dT="2023-01-12T14:48:36.36" personId="{BC55F889-AFD3-4AD4-B814-0EDFA8411758}" id="{95D3D00A-CD61-4B77-ADE9-D46591D2B60E}">
    <text>Live reading 84A, so 12kW allocation reduced by 4.5kW</text>
  </threadedComment>
  <threadedComment ref="J159" dT="2023-07-06T10:14:19.96" personId="{F6E7EC2D-8E6E-4BA1-BCDD-6D7FECF08119}" id="{DA652A50-97BB-45CB-B67F-168EB961A1B1}" parentId="{95D3D00A-CD61-4B77-ADE9-D46591D2B60E}">
    <text>6kW allocation reduced due to live reading of 2.9kW</text>
  </threadedComment>
  <threadedComment ref="J159" dT="2023-08-07T11:16:23.85" personId="{4232887B-6F74-4501-885D-8735C5662726}" id="{6AF47687-636A-491A-9217-34D14778D35C}" parentId="{95D3D00A-CD61-4B77-ADE9-D46591D2B60E}">
    <text>6kW allocation reduced due to live reading of 2.9kW</text>
  </threadedComment>
  <threadedComment ref="J159" dT="2023-09-11T15:41:38.94" personId="{F6E7EC2D-8E6E-4BA1-BCDD-6D7FECF08119}" id="{21410BE5-BC08-44CB-9EF8-5ABA816E7E32}" parentId="{95D3D00A-CD61-4B77-ADE9-D46591D2B60E}">
    <text>6kW allocation reduced due to live reading of 2.8kW</text>
  </threadedComment>
  <threadedComment ref="J159" dT="2023-10-20T10:19:39.12" personId="{F6E7EC2D-8E6E-4BA1-BCDD-6D7FECF08119}" id="{D7351116-86B3-4E4E-81CE-19B3A76EDEAC}" parentId="{95D3D00A-CD61-4B77-ADE9-D46591D2B60E}">
    <text>6kW allocation reduced due to live reading of 3kW</text>
  </threadedComment>
  <threadedComment ref="J159" dT="2023-11-09T13:31:43.09" personId="{F6E7EC2D-8E6E-4BA1-BCDD-6D7FECF08119}" id="{3F780725-DAE0-48CE-9DAC-C3DA838E2C1A}" parentId="{95D3D00A-CD61-4B77-ADE9-D46591D2B60E}">
    <text>6kW allocation reduced due to live reading of 2.9kW</text>
  </threadedComment>
  <threadedComment ref="J159" dT="2023-12-15T10:09:18.53" personId="{F6E7EC2D-8E6E-4BA1-BCDD-6D7FECF08119}" id="{28AA8D59-F3A6-4C02-8D8F-CA3F08C5DD99}" parentId="{95D3D00A-CD61-4B77-ADE9-D46591D2B60E}">
    <text>6kW allocation reduced due to live reading of 3.2kW</text>
  </threadedComment>
  <threadedComment ref="J159" dT="2024-01-10T14:26:07.93" personId="{F6E7EC2D-8E6E-4BA1-BCDD-6D7FECF08119}" id="{6B53FB2A-FB9E-4556-8F1C-F684E63AC23B}" parentId="{95D3D00A-CD61-4B77-ADE9-D46591D2B60E}">
    <text>6kW allocation reduced due to live reading of 3.1kW</text>
  </threadedComment>
  <threadedComment ref="J159" dT="2024-02-14T14:16:22.97" personId="{F6E7EC2D-8E6E-4BA1-BCDD-6D7FECF08119}" id="{CBBDBAF5-F7CF-4BDB-8FA0-76814914FEB3}" parentId="{95D3D00A-CD61-4B77-ADE9-D46591D2B60E}">
    <text>6kW allocation reduced due to live reading of 3.4kW</text>
  </threadedComment>
  <threadedComment ref="J159" dT="2024-03-14T06:58:30.27" personId="{F6E7EC2D-8E6E-4BA1-BCDD-6D7FECF08119}" id="{79F96A14-601F-4684-89FC-6E06FDD394A1}" parentId="{95D3D00A-CD61-4B77-ADE9-D46591D2B60E}">
    <text>6kW allocation reduced due to live reading of 3.4kW</text>
  </threadedComment>
  <threadedComment ref="J159" dT="2024-06-20T11:22:39.83" personId="{AFB55828-FFC6-4C96-B981-0FAA8F63A769}" id="{08FB8020-A338-40C7-846D-2D721F34694C}" parentId="{95D3D00A-CD61-4B77-ADE9-D46591D2B60E}">
    <text>6kW allocation reduced due to live reading of 3.4kW</text>
  </threadedComment>
  <threadedComment ref="J159" dT="2024-08-26T09:24:51.25" personId="{AFB55828-FFC6-4C96-B981-0FAA8F63A769}" id="{CF610748-F7DC-4EA3-A8D8-EE354397BB7E}" parentId="{95D3D00A-CD61-4B77-ADE9-D46591D2B60E}">
    <text>6kW allocation reduced due to live reading of 3.5kW</text>
  </threadedComment>
  <threadedComment ref="L159" personId="{31CF382B-C4A6-482E-AE04-28CACDB6A63A}" id="{C28F0CDE-A519-4253-AE78-A382838B617C}">
    <text>Jul-21 Was 5kW total but confirmed currently running at 3.5kW, so 0.75kw left per system</text>
  </threadedComment>
  <threadedComment ref="L159" dT="2023-07-07T10:23:17.00" personId="{F6E7EC2D-8E6E-4BA1-BCDD-6D7FECF08119}" id="{60F39FAB-D426-46A6-9CCF-8B073E64FB5A}" parentId="{C28F0CDE-A519-4253-AE78-A382838B617C}">
    <text>2.5kW allocation reduced due to live reading of 2kW</text>
  </threadedComment>
  <threadedComment ref="L159" dT="2023-08-07T11:09:16.31" personId="{4232887B-6F74-4501-885D-8735C5662726}" id="{E9FAE430-D02A-41A0-A63C-CBF4E763E58F}" parentId="{C28F0CDE-A519-4253-AE78-A382838B617C}">
    <text>2.5kW allocation reduced due to live reading of 1.3kW</text>
  </threadedComment>
  <threadedComment ref="L159" dT="2023-09-11T15:39:37.70" personId="{F6E7EC2D-8E6E-4BA1-BCDD-6D7FECF08119}" id="{5B7EEA85-DCDF-4BA4-80F9-AA81EF59AE7E}" parentId="{C28F0CDE-A519-4253-AE78-A382838B617C}">
    <text>2.5kW allocation reduced due to live reading of 1.3kW</text>
  </threadedComment>
  <threadedComment ref="L159" dT="2023-10-20T10:15:11.23" personId="{F6E7EC2D-8E6E-4BA1-BCDD-6D7FECF08119}" id="{C3495678-8454-4E10-8A5C-F2FE2677B0C7}" parentId="{C28F0CDE-A519-4253-AE78-A382838B617C}">
    <text>2.5kW allocation reduced due to live reading of 1.4kW</text>
  </threadedComment>
  <threadedComment ref="L159" dT="2023-11-09T13:29:26.23" personId="{F6E7EC2D-8E6E-4BA1-BCDD-6D7FECF08119}" id="{2346881C-9568-42CB-85C4-1A664FF1DD55}" parentId="{C28F0CDE-A519-4253-AE78-A382838B617C}">
    <text>2.5kW allocation reduced due to live reading of 1.3kW</text>
  </threadedComment>
  <threadedComment ref="L159" dT="2023-12-15T10:06:58.90" personId="{F6E7EC2D-8E6E-4BA1-BCDD-6D7FECF08119}" id="{9A39A734-6ADA-44E1-A212-2999FE7FDA6E}" parentId="{C28F0CDE-A519-4253-AE78-A382838B617C}">
    <text>2.5kW allocation reduced due to live reading of 1.4kW</text>
  </threadedComment>
  <threadedComment ref="L159" dT="2024-01-10T14:24:33.29" personId="{F6E7EC2D-8E6E-4BA1-BCDD-6D7FECF08119}" id="{F63E4B24-EEA0-4FC7-AD65-3CF7A21CBE6E}" parentId="{C28F0CDE-A519-4253-AE78-A382838B617C}">
    <text>2.5kW allocation reduced due to live reading of 1.3kW</text>
  </threadedComment>
  <threadedComment ref="L159" dT="2024-02-14T14:13:49.53" personId="{F6E7EC2D-8E6E-4BA1-BCDD-6D7FECF08119}" id="{02B9D401-57AB-45A6-9A22-3A5A35DBD280}" parentId="{C28F0CDE-A519-4253-AE78-A382838B617C}">
    <text>2.5kW allocation reduced due to live reading of 1.4kW</text>
  </threadedComment>
  <threadedComment ref="L159" dT="2024-03-14T06:55:37.33" personId="{F6E7EC2D-8E6E-4BA1-BCDD-6D7FECF08119}" id="{7C993E6F-490D-4907-A9BC-1CA561B0143B}" parentId="{C28F0CDE-A519-4253-AE78-A382838B617C}">
    <text>2.5kW allocation reduced due to live reading of 1.6kW</text>
  </threadedComment>
  <threadedComment ref="L159" dT="2024-06-20T11:18:14.64" personId="{AFB55828-FFC6-4C96-B981-0FAA8F63A769}" id="{DE3E5CCA-46FB-46BC-8444-C3394B3CE29A}" parentId="{C28F0CDE-A519-4253-AE78-A382838B617C}">
    <text>2.5kW allocation reduced due to live reading of 1.5kW</text>
  </threadedComment>
  <threadedComment ref="L159" dT="2024-08-26T09:16:50.34" personId="{AFB55828-FFC6-4C96-B981-0FAA8F63A769}" id="{4F408D0D-4BB4-4EFF-82C7-A3C47701E73B}" parentId="{C28F0CDE-A519-4253-AE78-A382838B617C}">
    <text>2.5kW allocation reduced due to live reading of 1.6kW</text>
  </threadedComment>
  <threadedComment ref="M159" dT="2024-06-19T16:17:22.76" personId="{7807B229-714C-4AA1-8F83-E7F46ACB7D83}" id="{6DF28C26-9FEF-4DAC-8495-778B6769A0B8}">
    <text>Allocated for ORMT_SAP_231220_15_10335416</text>
  </threadedComment>
  <threadedComment ref="R159" dT="2022-05-26T10:45:25.11" personId="{BC55F889-AFD3-4AD4-B814-0EDFA8411758}" id="{5297140A-306A-4E76-8D3C-06B5F061BA06}">
    <text>Total 6kW allocation reduced due to onsite reading of 3.9kW</text>
  </threadedComment>
  <threadedComment ref="R159" dT="2023-07-06T10:41:14.94" personId="{4232887B-6F74-4501-885D-8735C5662726}" id="{61595332-F050-4B42-B3A2-32666D52A1F6}" parentId="{5297140A-306A-4E76-8D3C-06B5F061BA06}">
    <text>3kW allocation reduced due to live reading of 2.1kW</text>
  </threadedComment>
  <threadedComment ref="R159" dT="2023-08-07T11:56:49.39" personId="{4232887B-6F74-4501-885D-8735C5662726}" id="{D47BE69A-4FAD-4F32-9868-40352E49B22A}" parentId="{5297140A-306A-4E76-8D3C-06B5F061BA06}">
    <text>3kW allocation reduced due to live reading of 2.1kW</text>
  </threadedComment>
  <threadedComment ref="R159" dT="2023-09-12T12:18:45.96" personId="{F6E7EC2D-8E6E-4BA1-BCDD-6D7FECF08119}" id="{83487AA3-8349-4205-A685-A5342C5E52F4}" parentId="{5297140A-306A-4E76-8D3C-06B5F061BA06}">
    <text>3kW allocation reduced due to live reading of 2kW</text>
  </threadedComment>
  <threadedComment ref="R159" dT="2023-10-20T13:20:38.73" personId="{F6E7EC2D-8E6E-4BA1-BCDD-6D7FECF08119}" id="{861D4460-33D2-4611-AB9B-108DBFF9433E}" parentId="{5297140A-306A-4E76-8D3C-06B5F061BA06}">
    <text>3kW allocation reduced due to live reading of 2.1kW</text>
  </threadedComment>
  <threadedComment ref="R159" dT="2023-11-10T09:07:30.04" personId="{F6E7EC2D-8E6E-4BA1-BCDD-6D7FECF08119}" id="{B9B68E19-7579-42B7-8FB2-E26E42009F1F}" parentId="{5297140A-306A-4E76-8D3C-06B5F061BA06}">
    <text>3kW allocation reduced due to live reading of 2.1kW</text>
  </threadedComment>
  <threadedComment ref="R159" dT="2023-12-15T10:47:33.78" personId="{F6E7EC2D-8E6E-4BA1-BCDD-6D7FECF08119}" id="{9F83CD6C-8208-42E3-AE40-5475FB2AC7D8}" parentId="{5297140A-306A-4E76-8D3C-06B5F061BA06}">
    <text>3kW allocation reduced due to live reading of 2.1kW</text>
  </threadedComment>
  <threadedComment ref="R159" dT="2024-01-10T15:01:53.89" personId="{F6E7EC2D-8E6E-4BA1-BCDD-6D7FECF08119}" id="{C5C3AF76-0957-4DC0-BDD8-777EB95A4FBC}" parentId="{5297140A-306A-4E76-8D3C-06B5F061BA06}">
    <text>3kW allocation reduced due to live reading of 2.1kW</text>
  </threadedComment>
  <threadedComment ref="R159" dT="2024-02-14T14:56:19.31" personId="{F6E7EC2D-8E6E-4BA1-BCDD-6D7FECF08119}" id="{BD6DECF0-E7FF-4217-A654-ED957C7A745A}" parentId="{5297140A-306A-4E76-8D3C-06B5F061BA06}">
    <text>3kW allocation reduced due to live reading of 2.4kW</text>
  </threadedComment>
  <threadedComment ref="R159" dT="2024-03-14T06:46:22.30" personId="{F6E7EC2D-8E6E-4BA1-BCDD-6D7FECF08119}" id="{0832B83E-0ADC-415F-AA43-9DF7E7FD03EC}" parentId="{5297140A-306A-4E76-8D3C-06B5F061BA06}">
    <text>3kW allocation reduced due to live reading of 2.4kW</text>
  </threadedComment>
  <threadedComment ref="R159" dT="2024-08-26T10:10:45.29" personId="{AFB55828-FFC6-4C96-B981-0FAA8F63A769}" id="{87D7BBC7-10AA-4827-B576-3194B437EE68}" parentId="{5297140A-306A-4E76-8D3C-06B5F061BA06}">
    <text>3kW allocation reduced due to live reading of 2.4kW</text>
  </threadedComment>
  <threadedComment ref="T159" dT="2023-07-10T10:28:18.01" personId="{4232887B-6F74-4501-885D-8735C5662726}" id="{A770BE8E-7FF8-483C-A8BB-069AC3AB0B57}">
    <text>2.25kW allocation reduced due to live reading of 1.4kW</text>
  </threadedComment>
  <threadedComment ref="T159" dT="2023-08-07T11:51:02.07" personId="{4232887B-6F74-4501-885D-8735C5662726}" id="{AAB1A76D-7BA5-4E86-B281-241FD666E45D}" parentId="{A770BE8E-7FF8-483C-A8BB-069AC3AB0B57}">
    <text>2.25kW allocation reduced due to live reading of 1.4kW</text>
  </threadedComment>
  <threadedComment ref="T159" dT="2023-09-12T12:13:25.02" personId="{F6E7EC2D-8E6E-4BA1-BCDD-6D7FECF08119}" id="{F1983067-0CC1-4059-BA86-4163C2A27AE5}" parentId="{A770BE8E-7FF8-483C-A8BB-069AC3AB0B57}">
    <text>2.25kW allocation reduced due to live reading of 1.5kW</text>
  </threadedComment>
  <threadedComment ref="T159" dT="2023-10-20T13:16:55.68" personId="{F6E7EC2D-8E6E-4BA1-BCDD-6D7FECF08119}" id="{4AA121F4-363C-4F9A-8058-71995A1A1776}" parentId="{A770BE8E-7FF8-483C-A8BB-069AC3AB0B57}">
    <text>2.25kW allocation reduced due to live reading of 1.4kW</text>
  </threadedComment>
  <threadedComment ref="T159" dT="2023-11-10T09:01:42.06" personId="{F6E7EC2D-8E6E-4BA1-BCDD-6D7FECF08119}" id="{CADB1DD9-4A11-4D26-B065-5C7E45D37298}" parentId="{A770BE8E-7FF8-483C-A8BB-069AC3AB0B57}">
    <text>2.25kW allocation reduced due to live reading of 1.4kW</text>
  </threadedComment>
  <threadedComment ref="T159" dT="2023-12-15T10:45:16.59" personId="{F6E7EC2D-8E6E-4BA1-BCDD-6D7FECF08119}" id="{A5D9A62F-F904-4764-A125-65C3ED5FAA15}" parentId="{A770BE8E-7FF8-483C-A8BB-069AC3AB0B57}">
    <text>2.25kW allocation reduced due to live reading of 1.4kW</text>
  </threadedComment>
  <threadedComment ref="T159" dT="2024-01-10T14:42:24.24" personId="{F6E7EC2D-8E6E-4BA1-BCDD-6D7FECF08119}" id="{053A4079-DD9C-4B1A-9EA3-7DF6F645D493}" parentId="{A770BE8E-7FF8-483C-A8BB-069AC3AB0B57}">
    <text>2.25kW allocation reduced due to live reading of 1.5kW</text>
  </threadedComment>
  <threadedComment ref="T159" dT="2024-02-14T14:53:17.99" personId="{F6E7EC2D-8E6E-4BA1-BCDD-6D7FECF08119}" id="{141980EA-CC60-4B29-8442-63A2A9DE28E2}" parentId="{A770BE8E-7FF8-483C-A8BB-069AC3AB0B57}">
    <text>2.25kW allocation reduced due to live reading of 1.4kW</text>
  </threadedComment>
  <threadedComment ref="T159" dT="2024-03-14T06:42:17.49" personId="{F6E7EC2D-8E6E-4BA1-BCDD-6D7FECF08119}" id="{FCA122CF-B9E4-40C4-8B8D-8C7C33387F52}" parentId="{A770BE8E-7FF8-483C-A8BB-069AC3AB0B57}">
    <text>2.25kW allocation reduced due to live reading of 1.5kW</text>
  </threadedComment>
  <threadedComment ref="T159" dT="2024-08-26T09:58:15.25" personId="{AFB55828-FFC6-4C96-B981-0FAA8F63A769}" id="{F7E00FD2-5D42-4160-A893-AD0F42D906F6}" parentId="{A770BE8E-7FF8-483C-A8BB-069AC3AB0B57}">
    <text>2.25kW allocation reduced due to live reading of 1.5kW</text>
  </threadedComment>
  <threadedComment ref="V159" dT="2023-07-10T10:30:27.71" personId="{4232887B-6F74-4501-885D-8735C5662726}" id="{BF2BA99A-C71E-4470-9768-EDC4F847CA5F}">
    <text>1.45kW allocation reduced due to live reading of 0.5kW</text>
  </threadedComment>
  <threadedComment ref="V159" dT="2023-08-07T11:44:49.03" personId="{4232887B-6F74-4501-885D-8735C5662726}" id="{8DF49194-D109-4143-9ECB-0DD8DA869C96}" parentId="{BF2BA99A-C71E-4470-9768-EDC4F847CA5F}">
    <text>1.45kW allocation reduced due to live reading of 0.6kW</text>
  </threadedComment>
  <threadedComment ref="V159" dT="2023-09-12T12:04:45.95" personId="{F6E7EC2D-8E6E-4BA1-BCDD-6D7FECF08119}" id="{7FF5A5A5-570D-43ED-810E-105928173DAE}" parentId="{BF2BA99A-C71E-4470-9768-EDC4F847CA5F}">
    <text>1.45kW allocation reduced due to live reading of 0.6kW</text>
  </threadedComment>
  <threadedComment ref="V159" dT="2023-10-20T13:13:23.50" personId="{F6E7EC2D-8E6E-4BA1-BCDD-6D7FECF08119}" id="{24E15E68-21CB-4088-B1A9-35DABBE6A37C}" parentId="{BF2BA99A-C71E-4470-9768-EDC4F847CA5F}">
    <text>1.45kW allocation reduced due to live reading of 0.6kW</text>
  </threadedComment>
  <threadedComment ref="V159" dT="2023-11-10T08:53:25.18" personId="{F6E7EC2D-8E6E-4BA1-BCDD-6D7FECF08119}" id="{B0311909-5BC4-489F-8DCA-FCC415062C23}" parentId="{BF2BA99A-C71E-4470-9768-EDC4F847CA5F}">
    <text>1.45kW allocation reduced due to live reading of 0.6kW</text>
  </threadedComment>
  <threadedComment ref="V159" dT="2023-12-15T10:41:25.12" personId="{F6E7EC2D-8E6E-4BA1-BCDD-6D7FECF08119}" id="{EFA38279-D52C-4BF8-944B-1D5DBE09AD6B}" parentId="{BF2BA99A-C71E-4470-9768-EDC4F847CA5F}">
    <text>1.45kW allocation reduced due to live reading of 0.6kW</text>
  </threadedComment>
  <threadedComment ref="V159" dT="2023-12-15T10:41:36.90" personId="{F6E7EC2D-8E6E-4BA1-BCDD-6D7FECF08119}" id="{F3223F0A-FB81-49FC-80E9-22BF5E9402C6}" parentId="{BF2BA99A-C71E-4470-9768-EDC4F847CA5F}">
    <text>1.45kW allocation reduced due to live reading of 0.6kW</text>
  </threadedComment>
  <threadedComment ref="V159" dT="2024-01-10T14:39:29.40" personId="{F6E7EC2D-8E6E-4BA1-BCDD-6D7FECF08119}" id="{1C45FCE2-50D3-4ECB-B33D-A165A9AECD11}" parentId="{BF2BA99A-C71E-4470-9768-EDC4F847CA5F}">
    <text>1.45kW allocation reduced due to live reading of 0.6kW</text>
  </threadedComment>
  <threadedComment ref="V159" dT="2024-02-14T14:50:22.75" personId="{F6E7EC2D-8E6E-4BA1-BCDD-6D7FECF08119}" id="{65D89484-350F-4C7C-AF86-1D9CF9751765}" parentId="{BF2BA99A-C71E-4470-9768-EDC4F847CA5F}">
    <text>1.45kW allocation reduced due to live reading of 0.6kW</text>
  </threadedComment>
  <threadedComment ref="V159" dT="2024-03-14T06:39:15.05" personId="{F6E7EC2D-8E6E-4BA1-BCDD-6D7FECF08119}" id="{8B6ADFD3-1453-4AB0-8C18-3302917C4772}" parentId="{BF2BA99A-C71E-4470-9768-EDC4F847CA5F}">
    <text>1.45kW allocation reduced due to live reading of 0.6kW</text>
  </threadedComment>
  <threadedComment ref="V159" dT="2024-08-26T09:55:03.54" personId="{AFB55828-FFC6-4C96-B981-0FAA8F63A769}" id="{8008FF47-ED56-43C8-A2C0-7413783CE69E}" parentId="{BF2BA99A-C71E-4470-9768-EDC4F847CA5F}">
    <text>1.45kW allocation reduced due to live reading of 0.5kW</text>
  </threadedComment>
  <threadedComment ref="X159" dT="2022-05-26T10:43:39.63" personId="{BC55F889-AFD3-4AD4-B814-0EDFA8411758}" id="{F4C12B35-4046-4847-81B1-8E2531E1679F}">
    <text>Totla 4.5kW allocation reduced due to live reading of 2kW</text>
  </threadedComment>
  <threadedComment ref="X159" dT="2023-07-06T10:01:58.79" personId="{4232887B-6F74-4501-885D-8735C5662726}" id="{41587F76-894C-4941-887D-50FB916F2DA5}" parentId="{F4C12B35-4046-4847-81B1-8E2531E1679F}">
    <text>2.25kW allocation reduced due to live reading of 1.5kW</text>
  </threadedComment>
  <threadedComment ref="X159" dT="2023-08-07T11:46:09.52" personId="{4232887B-6F74-4501-885D-8735C5662726}" id="{80195FA1-3106-40F1-88B7-7C68E2FF6564}" parentId="{F4C12B35-4046-4847-81B1-8E2531E1679F}">
    <text>2.25kW allocation reduced due to live reading of 1.4kW</text>
  </threadedComment>
  <threadedComment ref="X159" dT="2023-09-12T12:06:37.61" personId="{F6E7EC2D-8E6E-4BA1-BCDD-6D7FECF08119}" id="{34F4964A-FDC3-4508-8BF4-40383DD404D5}" parentId="{F4C12B35-4046-4847-81B1-8E2531E1679F}">
    <text>2.25kW allocation reduced due to live reading of 1.5kW</text>
  </threadedComment>
  <threadedComment ref="X159" dT="2023-10-20T13:14:44.08" personId="{F6E7EC2D-8E6E-4BA1-BCDD-6D7FECF08119}" id="{0BD80451-8F5C-4D8D-A747-D4D4E3E413A7}" parentId="{F4C12B35-4046-4847-81B1-8E2531E1679F}">
    <text>2.25kW allocation reduced due to live reading of 1.5kW</text>
  </threadedComment>
  <threadedComment ref="X159" dT="2023-11-10T09:01:08.58" personId="{F6E7EC2D-8E6E-4BA1-BCDD-6D7FECF08119}" id="{6880BA6C-3582-422C-A5ED-56AA2F667D0D}" parentId="{F4C12B35-4046-4847-81B1-8E2531E1679F}">
    <text>2.25kW allocation reduced due to live reading of 1.5kW</text>
  </threadedComment>
  <threadedComment ref="X159" dT="2023-12-15T10:42:43.27" personId="{F6E7EC2D-8E6E-4BA1-BCDD-6D7FECF08119}" id="{00D6E88B-1439-4520-84E7-B4725670A068}" parentId="{F4C12B35-4046-4847-81B1-8E2531E1679F}">
    <text>2.25kW allocation reduced due to live reading of 1.4kW</text>
  </threadedComment>
  <threadedComment ref="X159" dT="2024-01-10T14:40:31.87" personId="{F6E7EC2D-8E6E-4BA1-BCDD-6D7FECF08119}" id="{022D3288-5CF6-46DA-965D-B6AB8B74E9E5}" parentId="{F4C12B35-4046-4847-81B1-8E2531E1679F}">
    <text>2.25kW allocation reduced due to live reading of 1.8kW</text>
  </threadedComment>
  <threadedComment ref="X159" dT="2024-02-14T14:51:30.46" personId="{F6E7EC2D-8E6E-4BA1-BCDD-6D7FECF08119}" id="{913B0652-A428-4EEF-9772-7BB18011CDDA}" parentId="{F4C12B35-4046-4847-81B1-8E2531E1679F}">
    <text>2.25kW allocation reduced due to live reading of 1.4kW</text>
  </threadedComment>
  <threadedComment ref="X159" dT="2024-03-14T06:40:25.91" personId="{F6E7EC2D-8E6E-4BA1-BCDD-6D7FECF08119}" id="{5A4BFD2D-8F52-475B-9C94-DA89E470A073}" parentId="{F4C12B35-4046-4847-81B1-8E2531E1679F}">
    <text>2.25kW allocation reduced due to live reading of 1.5kW</text>
  </threadedComment>
  <threadedComment ref="Z159" dT="2023-07-10T10:31:47.60" personId="{4232887B-6F74-4501-885D-8735C5662726}" id="{8AE3600A-5FB6-44B1-83D6-911DCDD07D10}">
    <text>0.9kW allocation reduced due to live reading of 0.5kW</text>
  </threadedComment>
  <threadedComment ref="Z159" dT="2023-08-07T11:42:59.88" personId="{4232887B-6F74-4501-885D-8735C5662726}" id="{9A5066DC-C2CA-4B0F-B6ED-3EBDC451AFFF}" parentId="{8AE3600A-5FB6-44B1-83D6-911DCDD07D10}">
    <text>0.9kW allocation reduced due to live reading of 0.4kW</text>
  </threadedComment>
  <threadedComment ref="Z159" dT="2023-09-12T12:01:29.08" personId="{F6E7EC2D-8E6E-4BA1-BCDD-6D7FECF08119}" id="{B16F9407-B6C2-4000-8324-EE586AE0EF9E}" parentId="{8AE3600A-5FB6-44B1-83D6-911DCDD07D10}">
    <text>0.9kW allocation reduced due to live reading of 0.5kW</text>
  </threadedComment>
  <threadedComment ref="Z159" dT="2023-10-20T13:12:27.99" personId="{F6E7EC2D-8E6E-4BA1-BCDD-6D7FECF08119}" id="{198CDF98-2C26-4B71-BECE-3A01A892CBF8}" parentId="{8AE3600A-5FB6-44B1-83D6-911DCDD07D10}">
    <text>0.9kW allocation reduced due to live reading of 0.5kW</text>
  </threadedComment>
  <threadedComment ref="Z159" dT="2023-11-10T08:52:43.39" personId="{F6E7EC2D-8E6E-4BA1-BCDD-6D7FECF08119}" id="{2B389389-0F92-4F40-BB3C-6FE7CF0F81D2}" parentId="{8AE3600A-5FB6-44B1-83D6-911DCDD07D10}">
    <text>0.9kW allocation reduced due to live reading of 0.5kW</text>
  </threadedComment>
  <threadedComment ref="Z159" dT="2023-12-15T10:39:47.90" personId="{F6E7EC2D-8E6E-4BA1-BCDD-6D7FECF08119}" id="{2163333D-F8F9-4581-ABB1-7C41CB2B548F}" parentId="{8AE3600A-5FB6-44B1-83D6-911DCDD07D10}">
    <text>0.9kW allocation reduced due to live reading of 0.4kW</text>
  </threadedComment>
  <threadedComment ref="Z159" dT="2024-01-10T14:37:58.50" personId="{F6E7EC2D-8E6E-4BA1-BCDD-6D7FECF08119}" id="{1816031F-9F88-4326-A45C-AAF233F5A930}" parentId="{8AE3600A-5FB6-44B1-83D6-911DCDD07D10}">
    <text>0.9kW allocation reduced due to live reading of 0.5kW</text>
  </threadedComment>
  <threadedComment ref="Z159" dT="2024-02-14T14:49:12.80" personId="{F6E7EC2D-8E6E-4BA1-BCDD-6D7FECF08119}" id="{FFA0B4A7-6F3F-4D98-9CF4-2659D4775CD9}" parentId="{8AE3600A-5FB6-44B1-83D6-911DCDD07D10}">
    <text>0.9kW allocation reduced due to live reading of 0.4kW</text>
  </threadedComment>
  <threadedComment ref="Z159" dT="2024-03-14T06:38:24.11" personId="{F6E7EC2D-8E6E-4BA1-BCDD-6D7FECF08119}" id="{D846AE38-13E6-4BAB-A542-3E2B2130A2A5}" parentId="{8AE3600A-5FB6-44B1-83D6-911DCDD07D10}">
    <text>0.9kW allocation reduced due to live reading of 0.4kW</text>
  </threadedComment>
  <threadedComment ref="Z159" dT="2024-08-26T09:51:01.22" personId="{AFB55828-FFC6-4C96-B981-0FAA8F63A769}" id="{52EE94C6-BDD6-42E1-84B8-4416CF510142}" parentId="{8AE3600A-5FB6-44B1-83D6-911DCDD07D10}">
    <text>0.9kW allocation reduced due to live reading of 0.4kW</text>
  </threadedComment>
  <threadedComment ref="AB159" dT="2022-05-26T10:41:36.66" personId="{BC55F889-AFD3-4AD4-B814-0EDFA8411758}" id="{583BFAF3-0C1E-477D-819B-2429C4E25229}">
    <text>Total 6.5kW reduced due to 5.6kW live reading</text>
  </threadedComment>
  <threadedComment ref="AB159" dT="2023-07-06T10:29:20.06" personId="{F6E7EC2D-8E6E-4BA1-BCDD-6D7FECF08119}" id="{79D3BE74-640D-4B76-AFBD-97B0675A0AB6}" parentId="{583BFAF3-0C1E-477D-819B-2429C4E25229}">
    <text>3.25kW allocation reduced due to live reading of 2.8kW</text>
  </threadedComment>
  <threadedComment ref="AB159" dT="2023-08-07T11:22:03.12" personId="{4232887B-6F74-4501-885D-8735C5662726}" id="{1EBF2905-C4B4-4344-9536-EA7C11E84E37}" parentId="{583BFAF3-0C1E-477D-819B-2429C4E25229}">
    <text>3.25kW allocation reduced due to live reading of 2.8kW</text>
  </threadedComment>
  <threadedComment ref="AB159" dT="2023-09-11T15:45:47.54" personId="{F6E7EC2D-8E6E-4BA1-BCDD-6D7FECF08119}" id="{B9ADB607-2497-408B-899C-BE86A8A2A7AD}" parentId="{583BFAF3-0C1E-477D-819B-2429C4E25229}">
    <text>3.25kW allocation reduced due to live reading of 2.8kW</text>
  </threadedComment>
  <threadedComment ref="AB159" dT="2023-10-20T10:22:45.25" personId="{F6E7EC2D-8E6E-4BA1-BCDD-6D7FECF08119}" id="{0F42092D-F1B3-48D3-BD25-017ACE44EDC8}" parentId="{583BFAF3-0C1E-477D-819B-2429C4E25229}">
    <text>3.25kW allocation reduced due to live reading of 2.9kW</text>
  </threadedComment>
  <threadedComment ref="AB159" dT="2023-11-09T13:34:01.25" personId="{F6E7EC2D-8E6E-4BA1-BCDD-6D7FECF08119}" id="{AAB39CCF-DDBF-4A35-A4EE-176DFC3163FC}" parentId="{583BFAF3-0C1E-477D-819B-2429C4E25229}">
    <text>3.25kW allocation reduced due to live reading of 2.9kW</text>
  </threadedComment>
  <threadedComment ref="AB159" dT="2023-12-15T10:14:51.81" personId="{F6E7EC2D-8E6E-4BA1-BCDD-6D7FECF08119}" id="{83F8A594-257D-4809-963A-FAC6A30FDCD4}" parentId="{583BFAF3-0C1E-477D-819B-2429C4E25229}">
    <text>3.25kW allocation reduced due to live reading of 2.9kW</text>
  </threadedComment>
  <threadedComment ref="AB159" dT="2024-01-10T14:27:59.58" personId="{F6E7EC2D-8E6E-4BA1-BCDD-6D7FECF08119}" id="{A5DE56C4-2DD2-4107-8C1B-E1C22471DF91}" parentId="{583BFAF3-0C1E-477D-819B-2429C4E25229}">
    <text>3.25kW allocation reduced due to live reading of 2.8kW</text>
  </threadedComment>
  <threadedComment ref="AB159" dT="2024-02-14T14:18:54.34" personId="{F6E7EC2D-8E6E-4BA1-BCDD-6D7FECF08119}" id="{1ECA695B-4C7D-4CF4-BB0F-62F3B9472784}" parentId="{583BFAF3-0C1E-477D-819B-2429C4E25229}">
    <text>3.25kW allocation reduced due to live reading of 2.9kW</text>
  </threadedComment>
  <threadedComment ref="AB159" dT="2024-03-14T07:00:40.00" personId="{F6E7EC2D-8E6E-4BA1-BCDD-6D7FECF08119}" id="{80AF2346-1185-4B98-8009-B348C5648991}" parentId="{583BFAF3-0C1E-477D-819B-2429C4E25229}">
    <text>3.25kW allocation reduced due to live reading of 2.9kW</text>
  </threadedComment>
  <threadedComment ref="AB159" dT="2024-06-20T11:35:44.24" personId="{AFB55828-FFC6-4C96-B981-0FAA8F63A769}" id="{FCE76D49-1C68-4C2A-B7B3-9AC38FAA9084}" parentId="{583BFAF3-0C1E-477D-819B-2429C4E25229}">
    <text>3.25kW allocation reduced due to live reading of 2.9kW</text>
  </threadedComment>
  <threadedComment ref="AB159" dT="2024-08-26T09:29:18.21" personId="{AFB55828-FFC6-4C96-B981-0FAA8F63A769}" id="{67CE8748-4A9C-49B4-A239-E3FC718957BC}" parentId="{583BFAF3-0C1E-477D-819B-2429C4E25229}">
    <text>3.25kW allocation reduced due to live reading of 2.9kW</text>
  </threadedComment>
  <threadedComment ref="AD159" dT="2022-05-26T11:14:05.47" personId="{BC55F889-AFD3-4AD4-B814-0EDFA8411758}" id="{252922EA-283D-4134-81BE-F83ABA1DF47C}">
    <text>Total 4kW allocation reduced due to live reading of 2.2kW</text>
  </threadedComment>
  <threadedComment ref="AD159" dT="2023-07-06T08:23:12.95" personId="{4232887B-6F74-4501-885D-8735C5662726}" id="{2A8E59E8-D50C-44B8-99A8-4F86DF838F3C}" parentId="{252922EA-283D-4134-81BE-F83ABA1DF47C}">
    <text>2kW allocation reduced due to live reading of 0.6kW</text>
  </threadedComment>
  <threadedComment ref="AD159" dT="2023-08-07T11:41:19.90" personId="{4232887B-6F74-4501-885D-8735C5662726}" id="{25EB6B25-1B60-4817-9739-3837D9653C5C}" parentId="{252922EA-283D-4134-81BE-F83ABA1DF47C}">
    <text>2kW allocation reduced due to live reading of 0.6kW</text>
  </threadedComment>
  <threadedComment ref="AD159" dT="2023-09-12T11:59:48.97" personId="{F6E7EC2D-8E6E-4BA1-BCDD-6D7FECF08119}" id="{37CA3378-124F-4FDB-9792-4575DEF3BA6F}" parentId="{252922EA-283D-4134-81BE-F83ABA1DF47C}">
    <text>2kW allocation reduced due to live reading of 0.6kW</text>
  </threadedComment>
  <threadedComment ref="AD159" dT="2023-10-20T13:11:09.10" personId="{F6E7EC2D-8E6E-4BA1-BCDD-6D7FECF08119}" id="{E557AC4D-AB2B-4561-AC6B-7C18540BA820}" parentId="{252922EA-283D-4134-81BE-F83ABA1DF47C}">
    <text>2kW allocation reduced due to live reading of 0.6kW</text>
  </threadedComment>
  <threadedComment ref="AD159" dT="2023-11-09T16:04:36.34" personId="{F6E7EC2D-8E6E-4BA1-BCDD-6D7FECF08119}" id="{A30F4095-230F-4795-91CB-1015160BC035}" parentId="{252922EA-283D-4134-81BE-F83ABA1DF47C}">
    <text>2kW allocation reduced due to live reading of 0.6kW</text>
  </threadedComment>
  <threadedComment ref="AD159" dT="2023-12-15T10:26:25.72" personId="{F6E7EC2D-8E6E-4BA1-BCDD-6D7FECF08119}" id="{72D69E64-8412-4F79-AC52-387E0913DD81}" parentId="{252922EA-283D-4134-81BE-F83ABA1DF47C}">
    <text>2kW allocation reduced due to live reading of 0.6kW</text>
  </threadedComment>
  <threadedComment ref="AD159" dT="2024-01-10T14:36:09.94" personId="{F6E7EC2D-8E6E-4BA1-BCDD-6D7FECF08119}" id="{D9B61CEC-20C3-49CC-A2D2-7124A47A7067}" parentId="{252922EA-283D-4134-81BE-F83ABA1DF47C}">
    <text>2kW allocation reduced due to live reading of 0.6kW</text>
  </threadedComment>
  <threadedComment ref="AD159" dT="2024-02-14T14:45:30.87" personId="{F6E7EC2D-8E6E-4BA1-BCDD-6D7FECF08119}" id="{E76D6DD3-DDB7-49CF-8761-1474888BE43C}" parentId="{252922EA-283D-4134-81BE-F83ABA1DF47C}">
    <text>2kW allocation reduced due to live reading of 0.6kW</text>
  </threadedComment>
  <threadedComment ref="AD159" dT="2024-03-14T06:35:59.02" personId="{F6E7EC2D-8E6E-4BA1-BCDD-6D7FECF08119}" id="{6A1A5FBA-40B1-44B6-BDFE-58CB09DD08B2}" parentId="{252922EA-283D-4134-81BE-F83ABA1DF47C}">
    <text>2kW allocation reduced due to live reading of 0.6kW</text>
  </threadedComment>
  <threadedComment ref="AD159" dT="2024-08-26T09:44:37.44" personId="{AFB55828-FFC6-4C96-B981-0FAA8F63A769}" id="{0976189E-5F0B-4FA5-B40A-62617E74B410}" parentId="{252922EA-283D-4134-81BE-F83ABA1DF47C}">
    <text>2kW allocation reduced due to live reading of 0.5kW</text>
  </threadedComment>
  <threadedComment ref="AF159" dT="2023-11-09T16:00:13.27" personId="{F6E7EC2D-8E6E-4BA1-BCDD-6D7FECF08119}" id="{EACCE037-0744-459A-8B38-305EAAEE05BC}">
    <text>2.1kW allocation reduced due to live reading of 0.3kW</text>
  </threadedComment>
  <threadedComment ref="AF159" dT="2023-12-15T10:19:29.24" personId="{F6E7EC2D-8E6E-4BA1-BCDD-6D7FECF08119}" id="{E1BA43F4-1488-4B7E-B0C3-6E4D7D6A58E8}" parentId="{EACCE037-0744-459A-8B38-305EAAEE05BC}">
    <text>2.1kW allocation reduced due to live reading of 0.3kW</text>
  </threadedComment>
  <threadedComment ref="AF159" dT="2024-01-10T14:33:01.98" personId="{F6E7EC2D-8E6E-4BA1-BCDD-6D7FECF08119}" id="{D63D42E8-C1C0-455D-A180-C85D361E799C}" parentId="{EACCE037-0744-459A-8B38-305EAAEE05BC}">
    <text>2.1kW allocation reduced due to live reading of 0.3kW</text>
  </threadedComment>
  <threadedComment ref="AF159" dT="2024-02-14T14:43:00.92" personId="{F6E7EC2D-8E6E-4BA1-BCDD-6D7FECF08119}" id="{20F9A735-7AC7-4FCC-9567-5174BAB5D2D0}" parentId="{EACCE037-0744-459A-8B38-305EAAEE05BC}">
    <text>2.1kW allocation reduced due to live reading of 0.3kW</text>
  </threadedComment>
  <threadedComment ref="AF159" dT="2024-03-14T06:32:10.65" personId="{F6E7EC2D-8E6E-4BA1-BCDD-6D7FECF08119}" id="{A486EB21-D18F-4E2D-98D6-60869664A1FC}" parentId="{EACCE037-0744-459A-8B38-305EAAEE05BC}">
    <text>2.1kW allocation reduced due to live reading of 0.3kW</text>
  </threadedComment>
  <threadedComment ref="AH159" dT="2024-02-15T13:53:43.66" personId="{F6E7EC2D-8E6E-4BA1-BCDD-6D7FECF08119}" id="{F47FF866-DAB3-4032-B557-C33827152B42}">
    <text>2.75kW allocation reduced due to live reading of 0.6kW</text>
  </threadedComment>
  <threadedComment ref="AH159" dT="2024-03-14T06:36:46.37" personId="{F6E7EC2D-8E6E-4BA1-BCDD-6D7FECF08119}" id="{DF32827A-0524-4464-BDCF-9FFA09A1D3CA}" parentId="{F47FF866-DAB3-4032-B557-C33827152B42}">
    <text>2.75kW allocation reduced due to live reading of 0.6kW</text>
  </threadedComment>
  <threadedComment ref="AH159" dT="2024-08-26T09:47:49.31" personId="{AFB55828-FFC6-4C96-B981-0FAA8F63A769}" id="{77D2742D-9A71-4336-84F9-59C443711175}" parentId="{F47FF866-DAB3-4032-B557-C33827152B42}">
    <text>2.75kW allocation reduced due to live reading of 0.7kW</text>
  </threadedComment>
  <threadedComment ref="AJ159" dT="2023-07-10T10:33:25.92" personId="{4232887B-6F74-4501-885D-8735C5662726}" id="{3A12A018-9767-484B-BE5E-1463CBF28EC4}">
    <text>2kW allocation reduced due to live reading of 0.8kW</text>
  </threadedComment>
  <threadedComment ref="AJ159" dT="2023-08-07T11:39:20.71" personId="{4232887B-6F74-4501-885D-8735C5662726}" id="{6E04536F-8DA4-4A51-A735-A34FC7072E85}" parentId="{3A12A018-9767-484B-BE5E-1463CBF28EC4}">
    <text>2kW allocation reduced due to live reading of 0.8kW</text>
  </threadedComment>
  <threadedComment ref="AJ159" dT="2023-09-12T11:56:41.71" personId="{F6E7EC2D-8E6E-4BA1-BCDD-6D7FECF08119}" id="{25EBCC0B-BE92-4086-8EC3-7C2B0BB7C688}" parentId="{3A12A018-9767-484B-BE5E-1463CBF28EC4}">
    <text>2kW allocation reduced due to live reading of 0.8kW</text>
  </threadedComment>
  <threadedComment ref="AJ159" dT="2023-10-20T13:09:13.04" personId="{F6E7EC2D-8E6E-4BA1-BCDD-6D7FECF08119}" id="{A7679D72-645B-442A-8BD3-201CC2CB0F7B}" parentId="{3A12A018-9767-484B-BE5E-1463CBF28EC4}">
    <text>2kW allocation reduced due to live reading of 0.7kW</text>
  </threadedComment>
  <threadedComment ref="AJ159" dT="2023-11-09T16:03:01.66" personId="{F6E7EC2D-8E6E-4BA1-BCDD-6D7FECF08119}" id="{06491DDD-22D5-4331-A619-B45AA7B811AB}" parentId="{3A12A018-9767-484B-BE5E-1463CBF28EC4}">
    <text>2kW allocation reduced due to live reading of 0.8kW</text>
  </threadedComment>
  <threadedComment ref="AJ159" dT="2023-12-15T10:21:24.29" personId="{F6E7EC2D-8E6E-4BA1-BCDD-6D7FECF08119}" id="{15B3446F-A089-48D1-AECE-6DDF15E9D505}" parentId="{3A12A018-9767-484B-BE5E-1463CBF28EC4}">
    <text>2kW allocation reduced due to live reading of 0.9kW</text>
  </threadedComment>
  <threadedComment ref="AJ159" dT="2024-01-10T14:35:06.81" personId="{F6E7EC2D-8E6E-4BA1-BCDD-6D7FECF08119}" id="{C58B0002-4221-485D-A365-693A84C6CA1A}" parentId="{3A12A018-9767-484B-BE5E-1463CBF28EC4}">
    <text>2kW allocation reduced due to live reading of 0.9kW</text>
  </threadedComment>
  <threadedComment ref="AJ159" dT="2024-02-14T14:44:12.08" personId="{F6E7EC2D-8E6E-4BA1-BCDD-6D7FECF08119}" id="{8C6CFE99-1FA1-44A7-8613-2CD486F5A01D}" parentId="{3A12A018-9767-484B-BE5E-1463CBF28EC4}">
    <text>2kW allocation reduced due to live reading of 0.9kW</text>
  </threadedComment>
  <threadedComment ref="AJ159" dT="2024-03-14T06:33:31.67" personId="{F6E7EC2D-8E6E-4BA1-BCDD-6D7FECF08119}" id="{4DA13E35-FD4A-4D1B-ABEB-DD0DF61242B7}" parentId="{3A12A018-9767-484B-BE5E-1463CBF28EC4}">
    <text>2kW allocation reduced due to live reading of 0.9kW</text>
  </threadedComment>
  <threadedComment ref="AJ159" dT="2024-08-26T09:41:00.14" personId="{AFB55828-FFC6-4C96-B981-0FAA8F63A769}" id="{3E8CBD51-4BB3-4CB6-877D-40069D762088}" parentId="{3A12A018-9767-484B-BE5E-1463CBF28EC4}">
    <text>2kW allocation reduced due to live reading of 0.9kW</text>
  </threadedComment>
  <threadedComment ref="AL159" dT="2023-07-10T11:15:04.50" personId="{F6E7EC2D-8E6E-4BA1-BCDD-6D7FECF08119}" id="{6B7E69A9-675A-49C8-8B7B-D32EC1CE591A}">
    <text>1kW allocation reduced due to live reading of 0.2kW</text>
  </threadedComment>
  <threadedComment ref="AL159" dT="2023-08-07T10:59:09.78" personId="{4232887B-6F74-4501-885D-8735C5662726}" id="{624CCD33-FBCA-4768-B5F6-9CD08590CB27}" parentId="{6B7E69A9-675A-49C8-8B7B-D32EC1CE591A}">
    <text>1kW allocation reduced due to live reading of 0.2kW</text>
  </threadedComment>
  <threadedComment ref="AL159" dT="2023-09-11T15:33:20.30" personId="{F6E7EC2D-8E6E-4BA1-BCDD-6D7FECF08119}" id="{A77B8FC3-334F-437B-959F-284387CA7D59}" parentId="{6B7E69A9-675A-49C8-8B7B-D32EC1CE591A}">
    <text>1kW allocation reduced due to live reading of 0.2kW</text>
  </threadedComment>
  <threadedComment ref="AL159" dT="2023-10-20T10:10:01.88" personId="{F6E7EC2D-8E6E-4BA1-BCDD-6D7FECF08119}" id="{1E918C54-CC90-43E3-AEC2-4FAF02DD013A}" parentId="{6B7E69A9-675A-49C8-8B7B-D32EC1CE591A}">
    <text>1kW allocation reduced due to live reading of 0.2kW</text>
  </threadedComment>
  <threadedComment ref="AL159" dT="2023-11-09T13:27:28.91" personId="{F6E7EC2D-8E6E-4BA1-BCDD-6D7FECF08119}" id="{F388EE7B-E479-405F-A20C-529CF6BA7566}" parentId="{6B7E69A9-675A-49C8-8B7B-D32EC1CE591A}">
    <text>1kW allocation reduced due to live reading of 0.2kW</text>
  </threadedComment>
  <threadedComment ref="AL159" dT="2023-12-15T10:03:20.61" personId="{F6E7EC2D-8E6E-4BA1-BCDD-6D7FECF08119}" id="{667AD4B2-9039-4A49-BDD7-8A7762EF7C4F}" parentId="{6B7E69A9-675A-49C8-8B7B-D32EC1CE591A}">
    <text>1kW allocation reduced due to live reading of 0.2kW</text>
  </threadedComment>
  <threadedComment ref="AL159" dT="2024-01-10T14:22:03.95" personId="{F6E7EC2D-8E6E-4BA1-BCDD-6D7FECF08119}" id="{2AE80E4E-FFB0-474B-80C6-7BFF2AF33895}" parentId="{6B7E69A9-675A-49C8-8B7B-D32EC1CE591A}">
    <text>1kW allocation reduced due to live reading of 0.2kW</text>
  </threadedComment>
  <threadedComment ref="AL159" dT="2024-01-10T14:22:15.19" personId="{F6E7EC2D-8E6E-4BA1-BCDD-6D7FECF08119}" id="{1BF07209-0498-4A75-8A47-90AF3F1F6A94}" parentId="{6B7E69A9-675A-49C8-8B7B-D32EC1CE591A}">
    <text>1kW allocation reduced due to live reading of 0.2kW</text>
  </threadedComment>
  <threadedComment ref="AL159" dT="2024-02-14T14:11:26.01" personId="{F6E7EC2D-8E6E-4BA1-BCDD-6D7FECF08119}" id="{8E6FE1CC-7CC2-4B3E-853A-0A1A9230AA9C}" parentId="{6B7E69A9-675A-49C8-8B7B-D32EC1CE591A}">
    <text>1kW allocation reduced due to live reading of 0.2kW</text>
  </threadedComment>
  <threadedComment ref="AL159" dT="2024-03-14T06:52:19.62" personId="{F6E7EC2D-8E6E-4BA1-BCDD-6D7FECF08119}" id="{1854B335-44D0-4236-8249-56B2E868C41F}" parentId="{6B7E69A9-675A-49C8-8B7B-D32EC1CE591A}">
    <text>1kW allocation reduced due to live reading of 0.2kW</text>
  </threadedComment>
  <threadedComment ref="AL159" dT="2024-06-20T11:11:44.53" personId="{AFB55828-FFC6-4C96-B981-0FAA8F63A769}" id="{7E96777F-CABC-4025-A031-6944F5E8E89D}" parentId="{6B7E69A9-675A-49C8-8B7B-D32EC1CE591A}">
    <text>1kW allocation reduced due to live reading of 0.2kW</text>
  </threadedComment>
  <threadedComment ref="AL159" dT="2024-08-26T09:11:08.99" personId="{AFB55828-FFC6-4C96-B981-0FAA8F63A769}" id="{35295164-D015-4F79-A6ED-D8DD287D8302}" parentId="{6B7E69A9-675A-49C8-8B7B-D32EC1CE591A}">
    <text>1kW allocation reduced due to live reading of 0.2kW</text>
  </threadedComment>
  <threadedComment ref="AN159" dT="2023-07-10T11:16:01.29" personId="{F6E7EC2D-8E6E-4BA1-BCDD-6D7FECF08119}" id="{DA813F0C-A1A0-4FBB-89A3-C6332DBE77A8}">
    <text>1kW allocation reduced due to live reading of 0.2kW</text>
  </threadedComment>
  <threadedComment ref="AN159" dT="2023-08-07T11:02:47.17" personId="{4232887B-6F74-4501-885D-8735C5662726}" id="{06A87B6F-00D9-4171-9CDB-DCE7FDCA309E}" parentId="{DA813F0C-A1A0-4FBB-89A3-C6332DBE77A8}">
    <text>1kW allocation reduced due to live reading of 0.2kW</text>
  </threadedComment>
  <threadedComment ref="AN159" dT="2023-09-11T15:34:53.01" personId="{F6E7EC2D-8E6E-4BA1-BCDD-6D7FECF08119}" id="{896D1404-10BB-477A-A600-8C6B78E45ADA}" parentId="{DA813F0C-A1A0-4FBB-89A3-C6332DBE77A8}">
    <text>1kW allocation reduced due to live reading of 0.2kW</text>
  </threadedComment>
  <threadedComment ref="AN159" dT="2023-10-20T10:11:26.79" personId="{F6E7EC2D-8E6E-4BA1-BCDD-6D7FECF08119}" id="{6D8049CE-A159-48B7-A7B9-7F2FB0FE7B79}" parentId="{DA813F0C-A1A0-4FBB-89A3-C6332DBE77A8}">
    <text>1kW allocation reduced due to live reading of 0.2kW</text>
  </threadedComment>
  <threadedComment ref="AN159" dT="2023-11-09T13:28:01.10" personId="{F6E7EC2D-8E6E-4BA1-BCDD-6D7FECF08119}" id="{02D7E652-0B74-424A-9B18-ECE03FB99110}" parentId="{DA813F0C-A1A0-4FBB-89A3-C6332DBE77A8}">
    <text>1kW allocation reduced due to live reading of 0.2kW</text>
  </threadedComment>
  <threadedComment ref="AN159" dT="2023-12-15T10:04:22.49" personId="{F6E7EC2D-8E6E-4BA1-BCDD-6D7FECF08119}" id="{F46F3CE9-F45D-4D39-B7E4-69E28780B5DE}" parentId="{DA813F0C-A1A0-4FBB-89A3-C6332DBE77A8}">
    <text>1kW allocation reduced due to live reading of 0.2kW</text>
  </threadedComment>
  <threadedComment ref="AN159" dT="2024-01-10T14:22:48.44" personId="{F6E7EC2D-8E6E-4BA1-BCDD-6D7FECF08119}" id="{4B3C6448-D8EC-496F-9515-D190E2CB1409}" parentId="{DA813F0C-A1A0-4FBB-89A3-C6332DBE77A8}">
    <text>1kW allocation reduced due to live reading of 0.2kW</text>
  </threadedComment>
  <threadedComment ref="AN159" dT="2024-02-14T14:12:20.55" personId="{F6E7EC2D-8E6E-4BA1-BCDD-6D7FECF08119}" id="{2E30A4CD-7116-4075-BACE-6F8773EF6BFA}" parentId="{DA813F0C-A1A0-4FBB-89A3-C6332DBE77A8}">
    <text>1kW allocation reduced due to live reading of 0.2kW</text>
  </threadedComment>
  <threadedComment ref="AN159" dT="2024-03-14T06:53:43.29" personId="{F6E7EC2D-8E6E-4BA1-BCDD-6D7FECF08119}" id="{D71276D8-1A52-4524-A5E9-FF4E93A04A4B}" parentId="{DA813F0C-A1A0-4FBB-89A3-C6332DBE77A8}">
    <text>1kW allocation reduced due to live reading of 0.2kW</text>
  </threadedComment>
  <threadedComment ref="AN159" dT="2024-06-20T11:13:45.63" personId="{AFB55828-FFC6-4C96-B981-0FAA8F63A769}" id="{9CEEE013-7B67-4E91-B897-7B79EE50A086}" parentId="{DA813F0C-A1A0-4FBB-89A3-C6332DBE77A8}">
    <text>1kW allocation reduced due to live reading of 0.2kW</text>
  </threadedComment>
  <threadedComment ref="AN159" dT="2024-08-26T09:09:32.39" personId="{AFB55828-FFC6-4C96-B981-0FAA8F63A769}" id="{D81B79E2-018C-4212-AE85-EB3F73A8CBD0}" parentId="{DA813F0C-A1A0-4FBB-89A3-C6332DBE77A8}">
    <text>1kW allocation reduced due to live reading of 0.2kW</text>
  </threadedComment>
  <threadedComment ref="AP159" dT="2023-07-10T11:16:46.65" personId="{F6E7EC2D-8E6E-4BA1-BCDD-6D7FECF08119}" id="{890F15D8-A69B-4378-B072-AE0FC1712FC1}">
    <text>1kW allocation reduced due to live reading of 0.2kW</text>
  </threadedComment>
  <threadedComment ref="AP159" dT="2023-08-07T11:04:46.18" personId="{4232887B-6F74-4501-885D-8735C5662726}" id="{94BD408E-F9F4-4D2E-A7E5-F0232B139BAC}" parentId="{890F15D8-A69B-4378-B072-AE0FC1712FC1}">
    <text>1kW allocation reduced due to live reading of 0.2kW</text>
  </threadedComment>
  <threadedComment ref="AP159" dT="2023-09-11T15:36:33.43" personId="{F6E7EC2D-8E6E-4BA1-BCDD-6D7FECF08119}" id="{EAD30FE3-BFA8-400C-85A2-5B510CC98D6B}" parentId="{890F15D8-A69B-4378-B072-AE0FC1712FC1}">
    <text>1kW allocation reduced due to live reading of 0.2kW</text>
  </threadedComment>
  <threadedComment ref="AP159" dT="2023-10-20T10:12:29.36" personId="{F6E7EC2D-8E6E-4BA1-BCDD-6D7FECF08119}" id="{36618660-9BCA-4A8B-B49A-8DD10AE29CD4}" parentId="{890F15D8-A69B-4378-B072-AE0FC1712FC1}">
    <text>1kW allocation reduced due to live reading of 0.2kW</text>
  </threadedComment>
  <threadedComment ref="AP159" dT="2023-11-09T13:28:40.21" personId="{F6E7EC2D-8E6E-4BA1-BCDD-6D7FECF08119}" id="{21F9A3A0-7C4B-4EC7-B9B4-618518459A80}" parentId="{890F15D8-A69B-4378-B072-AE0FC1712FC1}">
    <text>1kW allocation reduced due to live reading of 0.2kW</text>
  </threadedComment>
  <threadedComment ref="AP159" dT="2023-12-15T10:06:02.32" personId="{F6E7EC2D-8E6E-4BA1-BCDD-6D7FECF08119}" id="{BE91DDA7-FD1F-49AB-9200-B5D2F5D0B24D}" parentId="{890F15D8-A69B-4378-B072-AE0FC1712FC1}">
    <text>1kW allocation reduced due to live reading of 0.2kW</text>
  </threadedComment>
  <threadedComment ref="AP159" dT="2024-01-10T14:23:35.96" personId="{F6E7EC2D-8E6E-4BA1-BCDD-6D7FECF08119}" id="{88F3D6D2-F700-4118-8EA4-A71CB00653DB}" parentId="{890F15D8-A69B-4378-B072-AE0FC1712FC1}">
    <text>1kW allocation reduced due to live reading of 0.2kW</text>
  </threadedComment>
  <threadedComment ref="AP159" dT="2024-02-14T14:13:00.73" personId="{F6E7EC2D-8E6E-4BA1-BCDD-6D7FECF08119}" id="{1184696D-71D5-44F6-9B05-3E8E2D5859DB}" parentId="{890F15D8-A69B-4378-B072-AE0FC1712FC1}">
    <text>1kW allocation reduced due to live reading of 0.2kW</text>
  </threadedComment>
  <threadedComment ref="AP159" dT="2024-03-14T06:54:56.81" personId="{F6E7EC2D-8E6E-4BA1-BCDD-6D7FECF08119}" id="{6F582297-460E-487C-9F04-B414181A9F50}" parentId="{890F15D8-A69B-4378-B072-AE0FC1712FC1}">
    <text>1kW allocation reduced due to live reading of 0.2kW</text>
  </threadedComment>
  <threadedComment ref="AP159" dT="2024-06-20T11:15:12.91" personId="{AFB55828-FFC6-4C96-B981-0FAA8F63A769}" id="{7E7DA214-574D-4CDC-B0F1-1AF0314DA77B}" parentId="{890F15D8-A69B-4378-B072-AE0FC1712FC1}">
    <text>1kW allocation reduced due to live reading of 0.2kW</text>
  </threadedComment>
  <threadedComment ref="AP159" dT="2024-08-26T09:15:04.65" personId="{AFB55828-FFC6-4C96-B981-0FAA8F63A769}" id="{5680FB25-0984-4BB2-88EC-4ACE566A99E6}" parentId="{890F15D8-A69B-4378-B072-AE0FC1712FC1}">
    <text>1kW allocation reduced due to live reading of 0.2kW</text>
  </threadedComment>
  <threadedComment ref="AR159" dT="2023-07-10T10:34:16.50" personId="{4232887B-6F74-4501-885D-8735C5662726}" id="{7521DA11-DED6-4917-9B4B-FBB42E48A0E9}">
    <text>2kW allocation reduced due to live reading of 0.5kW</text>
  </threadedComment>
  <threadedComment ref="AR159" dT="2023-08-07T11:58:25.99" personId="{4232887B-6F74-4501-885D-8735C5662726}" id="{BFB8FB24-0376-4275-8343-D020886EBB7C}" parentId="{7521DA11-DED6-4917-9B4B-FBB42E48A0E9}">
    <text>2kW allocation reduced due to live reading of 0.5kW</text>
  </threadedComment>
  <threadedComment ref="AR159" dT="2023-09-12T12:39:23.53" personId="{F6E7EC2D-8E6E-4BA1-BCDD-6D7FECF08119}" id="{7C8C2CEB-38D9-4C1F-9847-ED49A86E91DE}" parentId="{7521DA11-DED6-4917-9B4B-FBB42E48A0E9}">
    <text>2kW allocation reduced due to live reading of 0.5kW</text>
  </threadedComment>
  <threadedComment ref="AR159" dT="2023-10-20T13:22:27.20" personId="{F6E7EC2D-8E6E-4BA1-BCDD-6D7FECF08119}" id="{989BFF05-0B5D-4BFD-A57E-9169018906CD}" parentId="{7521DA11-DED6-4917-9B4B-FBB42E48A0E9}">
    <text>2kW allocation reduced due to live reading of 0.5kW</text>
  </threadedComment>
  <threadedComment ref="AR159" dT="2023-11-10T09:08:11.38" personId="{F6E7EC2D-8E6E-4BA1-BCDD-6D7FECF08119}" id="{23F860B8-5A94-434A-879F-882AA70AEDB2}" parentId="{7521DA11-DED6-4917-9B4B-FBB42E48A0E9}">
    <text>2kW allocation reduced due to live reading of 0.5kW</text>
  </threadedComment>
  <threadedComment ref="AR159" dT="2023-12-15T10:48:43.44" personId="{F6E7EC2D-8E6E-4BA1-BCDD-6D7FECF08119}" id="{AD71DFAB-D8C7-44A9-B6ED-40C284985A46}" parentId="{7521DA11-DED6-4917-9B4B-FBB42E48A0E9}">
    <text>2kW allocation reduced due to live reading of 0.5kW</text>
  </threadedComment>
  <threadedComment ref="AR159" dT="2024-01-10T15:03:44.64" personId="{F6E7EC2D-8E6E-4BA1-BCDD-6D7FECF08119}" id="{BAF74081-8FC9-44F0-813D-5B4088938608}" parentId="{7521DA11-DED6-4917-9B4B-FBB42E48A0E9}">
    <text>2kW allocation reduced due to live reading of 0.5kW</text>
  </threadedComment>
  <threadedComment ref="AR159" dT="2024-02-14T14:57:28.97" personId="{F6E7EC2D-8E6E-4BA1-BCDD-6D7FECF08119}" id="{8FA1C862-60F9-488E-B8EA-D16077AF5476}" parentId="{7521DA11-DED6-4917-9B4B-FBB42E48A0E9}">
    <text>2kW allocation reduced due to live reading of 0.5kW</text>
  </threadedComment>
  <threadedComment ref="AR159" dT="2024-03-14T06:50:49.83" personId="{F6E7EC2D-8E6E-4BA1-BCDD-6D7FECF08119}" id="{1A204E98-48E2-4082-A00D-F27BD555788C}" parentId="{7521DA11-DED6-4917-9B4B-FBB42E48A0E9}">
    <text>2kW allocation reduced due to live reading of 0.5kW</text>
  </threadedComment>
  <threadedComment ref="AR159" dT="2024-08-26T10:15:03.99" personId="{AFB55828-FFC6-4C96-B981-0FAA8F63A769}" id="{C89D370B-4B84-467D-AC7D-5ED0A40CECF4}" parentId="{7521DA11-DED6-4917-9B4B-FBB42E48A0E9}">
    <text>2kW allocation reduced due to live reading of 0.5kW</text>
  </threadedComment>
  <threadedComment ref="AT159" dT="2023-07-10T10:35:20.75" personId="{4232887B-6F74-4501-885D-8735C5662726}" id="{3D2379B6-B9AA-4540-9A47-042883B64CF7}">
    <text>2.25kW allocation reduced due to live reading of 1.3kW</text>
  </threadedComment>
  <threadedComment ref="AT159" dT="2023-08-07T11:53:30.55" personId="{4232887B-6F74-4501-885D-8735C5662726}" id="{61488DF5-181B-4226-B099-78382242615A}" parentId="{3D2379B6-B9AA-4540-9A47-042883B64CF7}">
    <text>2.25kW allocation reduced due to live reading of 1.3kW</text>
  </threadedComment>
  <threadedComment ref="AT159" dT="2023-09-12T12:16:57.01" personId="{F6E7EC2D-8E6E-4BA1-BCDD-6D7FECF08119}" id="{1BF6B3B5-7142-4B7F-844C-A9ED83DE5AC5}" parentId="{3D2379B6-B9AA-4540-9A47-042883B64CF7}">
    <text>2.25kW allocation reduced due to live reading of 1.4kW</text>
  </threadedComment>
  <threadedComment ref="AT159" dT="2023-10-20T13:19:14.86" personId="{F6E7EC2D-8E6E-4BA1-BCDD-6D7FECF08119}" id="{23C2C52C-9ED1-453D-9106-AB18C0CDE05E}" parentId="{3D2379B6-B9AA-4540-9A47-042883B64CF7}">
    <text>2.25kW allocation reduced due to live reading of 1.4kW</text>
  </threadedComment>
  <threadedComment ref="AT159" dT="2023-11-10T09:02:37.38" personId="{F6E7EC2D-8E6E-4BA1-BCDD-6D7FECF08119}" id="{0BF9B121-793F-4BAE-8855-DBE37017F641}" parentId="{3D2379B6-B9AA-4540-9A47-042883B64CF7}">
    <text>2.25kW allocation reduced due to live reading of 1.3kW</text>
  </threadedComment>
  <threadedComment ref="AT159" dT="2023-12-15T10:46:30.84" personId="{F6E7EC2D-8E6E-4BA1-BCDD-6D7FECF08119}" id="{A915C0BF-17A2-4BB6-9740-037BFEB9EB5F}" parentId="{3D2379B6-B9AA-4540-9A47-042883B64CF7}">
    <text>2.25kW allocation reduced due to live reading of 1.3kW</text>
  </threadedComment>
  <threadedComment ref="AT159" dT="2024-01-10T14:58:18.03" personId="{F6E7EC2D-8E6E-4BA1-BCDD-6D7FECF08119}" id="{BEB8300C-BDB2-42D8-B7B8-A6C2BF8B479A}" parentId="{3D2379B6-B9AA-4540-9A47-042883B64CF7}">
    <text>2.25kW allocation reduced due to live reading of 1.4kW</text>
  </threadedComment>
  <threadedComment ref="AT159" dT="2024-02-14T14:54:39.35" personId="{F6E7EC2D-8E6E-4BA1-BCDD-6D7FECF08119}" id="{07A54B75-F63F-47AD-9B53-CEC5B8B82B26}" parentId="{3D2379B6-B9AA-4540-9A47-042883B64CF7}">
    <text>2.25kW allocation reduced due to live reading of 1.3kW</text>
  </threadedComment>
  <threadedComment ref="AT159" dT="2024-03-14T06:45:04.96" personId="{F6E7EC2D-8E6E-4BA1-BCDD-6D7FECF08119}" id="{D1E6527A-410E-4F41-81DE-B7DDB467A991}" parentId="{3D2379B6-B9AA-4540-9A47-042883B64CF7}">
    <text>2.25kW allocation reduced due to live reading of 1.4kW</text>
  </threadedComment>
  <threadedComment ref="AT159" dT="2024-08-26T10:02:41.60" personId="{AFB55828-FFC6-4C96-B981-0FAA8F63A769}" id="{DE2E8BA5-9031-4956-8E16-7F856E44AE2C}" parentId="{3D2379B6-B9AA-4540-9A47-042883B64CF7}">
    <text>2.25kW allocation reduced due to live reading of 1.4kW</text>
  </threadedComment>
  <threadedComment ref="J160" dT="2023-01-12T14:48:36.36" personId="{BC55F889-AFD3-4AD4-B814-0EDFA8411758}" id="{C0CE6C97-4F34-4056-9CA9-7CCCD9DF5746}">
    <text>Live reading 84A, so 12kW allocation reduced by 4.5kW</text>
  </threadedComment>
  <threadedComment ref="J160" dT="2023-07-06T10:15:53.28" personId="{F6E7EC2D-8E6E-4BA1-BCDD-6D7FECF08119}" id="{EB609EA0-9AF6-4277-8C93-5FFD363BE920}" parentId="{C0CE6C97-4F34-4056-9CA9-7CCCD9DF5746}">
    <text>6kW allocation reduced due to live reading of 2.6kW</text>
  </threadedComment>
  <threadedComment ref="J160" dT="2023-08-07T11:16:56.42" personId="{4232887B-6F74-4501-885D-8735C5662726}" id="{E853D281-3EEE-4460-909B-9B31A4466FD5}" parentId="{C0CE6C97-4F34-4056-9CA9-7CCCD9DF5746}">
    <text>6kW allocation reduced due to live reading of 2.8kW</text>
  </threadedComment>
  <threadedComment ref="J160" dT="2023-09-11T15:42:03.75" personId="{F6E7EC2D-8E6E-4BA1-BCDD-6D7FECF08119}" id="{01A4E92E-063E-48C4-8B05-85BFF82EE04B}" parentId="{C0CE6C97-4F34-4056-9CA9-7CCCD9DF5746}">
    <text>6kW allocation reduced due to live reading of 2.9kW</text>
  </threadedComment>
  <threadedComment ref="J160" dT="2023-10-20T10:20:01.22" personId="{F6E7EC2D-8E6E-4BA1-BCDD-6D7FECF08119}" id="{1047D34A-C95B-4A58-91D3-875C4BF4D6F4}" parentId="{C0CE6C97-4F34-4056-9CA9-7CCCD9DF5746}">
    <text>6kW allocation reduced due to live reading of 3kW</text>
  </threadedComment>
  <threadedComment ref="J160" dT="2023-11-09T13:32:08.36" personId="{F6E7EC2D-8E6E-4BA1-BCDD-6D7FECF08119}" id="{9621CC8F-A2BE-4A8D-87BC-01465E2637D5}" parentId="{C0CE6C97-4F34-4056-9CA9-7CCCD9DF5746}">
    <text>6kW allocation reduced due to live reading of 3.1kW</text>
  </threadedComment>
  <threadedComment ref="J160" dT="2023-12-15T10:09:46.56" personId="{F6E7EC2D-8E6E-4BA1-BCDD-6D7FECF08119}" id="{FD5AECA8-0459-49A1-A289-0BF2A7CC96A3}" parentId="{C0CE6C97-4F34-4056-9CA9-7CCCD9DF5746}">
    <text>6kW allocation reduced due to live reading of 3.2kW</text>
  </threadedComment>
  <threadedComment ref="J160" dT="2024-01-10T14:26:24.60" personId="{F6E7EC2D-8E6E-4BA1-BCDD-6D7FECF08119}" id="{A9F8CB36-818A-4240-A44F-C1FF4CF12F68}" parentId="{C0CE6C97-4F34-4056-9CA9-7CCCD9DF5746}">
    <text>6kW allocation reduced due to live reading of 3.2kW</text>
  </threadedComment>
  <threadedComment ref="J160" dT="2024-02-14T14:16:43.73" personId="{F6E7EC2D-8E6E-4BA1-BCDD-6D7FECF08119}" id="{B9C421AF-044F-4417-8C54-216A98BC5649}" parentId="{C0CE6C97-4F34-4056-9CA9-7CCCD9DF5746}">
    <text>6kW allocation reduced due to live reading of 3.5kW</text>
  </threadedComment>
  <threadedComment ref="J160" dT="2024-03-14T06:58:58.90" personId="{F6E7EC2D-8E6E-4BA1-BCDD-6D7FECF08119}" id="{6D79BA78-C146-4B27-B7B9-B1BF6016ED9A}" parentId="{C0CE6C97-4F34-4056-9CA9-7CCCD9DF5746}">
    <text>6kW allocation reduced due to live reading of 3.6kW</text>
  </threadedComment>
  <threadedComment ref="J160" dT="2024-06-20T11:23:14.94" personId="{AFB55828-FFC6-4C96-B981-0FAA8F63A769}" id="{335DA15D-4ABE-4AC5-9564-BFBE23676BB7}" parentId="{C0CE6C97-4F34-4056-9CA9-7CCCD9DF5746}">
    <text>6kW allocation reduced due to live reading of  3.7kW</text>
  </threadedComment>
  <threadedComment ref="J160" dT="2024-08-26T09:25:36.69" personId="{AFB55828-FFC6-4C96-B981-0FAA8F63A769}" id="{5CB6325E-E828-43F1-828E-E78631304339}" parentId="{C0CE6C97-4F34-4056-9CA9-7CCCD9DF5746}">
    <text>6kW allocation reduced due to live reading of 3.8kW</text>
  </threadedComment>
  <threadedComment ref="L160" personId="{31CF382B-C4A6-482E-AE04-28CACDB6A63A}" id="{DFD3C8F5-5E4C-43C2-838F-251E04361D29}">
    <text>Jul-21 Was 5kW total but confirmed currently running at 3.5kW, so 0.75kw left per system</text>
  </threadedComment>
  <threadedComment ref="L160" dT="2023-07-06T10:06:41.07" personId="{F6E7EC2D-8E6E-4BA1-BCDD-6D7FECF08119}" id="{D153E05F-0F53-457D-A095-943C147991B5}" parentId="{DFD3C8F5-5E4C-43C2-838F-251E04361D29}">
    <text>2.5kW allocation reduced due to live reading of 1kW</text>
  </threadedComment>
  <threadedComment ref="L160" dT="2023-08-07T11:09:57.68" personId="{4232887B-6F74-4501-885D-8735C5662726}" id="{994EEA82-DD01-4042-8207-53E092ECF727}" parentId="{DFD3C8F5-5E4C-43C2-838F-251E04361D29}">
    <text>2.5kW allocation reduced due to live reading of 1.8kW</text>
  </threadedComment>
  <threadedComment ref="L160" dT="2023-09-11T15:39:59.84" personId="{F6E7EC2D-8E6E-4BA1-BCDD-6D7FECF08119}" id="{B94ED57D-ADBF-49E7-A51B-2554FE82F5D0}" parentId="{DFD3C8F5-5E4C-43C2-838F-251E04361D29}">
    <text>2.5kW allocation reduced due to live reading of 1.8kW</text>
  </threadedComment>
  <threadedComment ref="L160" dT="2023-10-20T10:15:56.89" personId="{F6E7EC2D-8E6E-4BA1-BCDD-6D7FECF08119}" id="{6666883B-743E-4D0F-985A-FAF943C206BC}" parentId="{DFD3C8F5-5E4C-43C2-838F-251E04361D29}">
    <text>2.5kW allocation reduced due to live reading of 1.7kW</text>
  </threadedComment>
  <threadedComment ref="L160" dT="2023-11-09T13:29:58.51" personId="{F6E7EC2D-8E6E-4BA1-BCDD-6D7FECF08119}" id="{E478843B-614A-4A3C-B194-625230733A6B}" parentId="{DFD3C8F5-5E4C-43C2-838F-251E04361D29}">
    <text>2.5kW allocation reduced due to live reading of 1.8kW</text>
  </threadedComment>
  <threadedComment ref="L160" dT="2023-12-15T10:07:29.15" personId="{F6E7EC2D-8E6E-4BA1-BCDD-6D7FECF08119}" id="{8E1524F2-836C-475B-887C-6C2232EC0C29}" parentId="{DFD3C8F5-5E4C-43C2-838F-251E04361D29}">
    <text>2.5kW allocation reduced due to live reading of 1.8kW</text>
  </threadedComment>
  <threadedComment ref="L160" dT="2024-01-10T14:24:55.94" personId="{F6E7EC2D-8E6E-4BA1-BCDD-6D7FECF08119}" id="{FC21BBBD-28CF-4E32-9FB5-7A7AA7385556}" parentId="{DFD3C8F5-5E4C-43C2-838F-251E04361D29}">
    <text>2.5kW allocation reduced due to live reading of 1.9kW</text>
  </threadedComment>
  <threadedComment ref="L160" dT="2024-02-14T14:14:23.85" personId="{F6E7EC2D-8E6E-4BA1-BCDD-6D7FECF08119}" id="{9ABB69A1-7B25-4031-9796-D2C6B6EAE425}" parentId="{DFD3C8F5-5E4C-43C2-838F-251E04361D29}">
    <text>2.5kW allocation reduced due to live reading of 1.8kW</text>
  </threadedComment>
  <threadedComment ref="L160" dT="2024-03-14T06:56:04.49" personId="{F6E7EC2D-8E6E-4BA1-BCDD-6D7FECF08119}" id="{FEE2C14C-F5FE-49C3-B31B-F5321DCEFD20}" parentId="{DFD3C8F5-5E4C-43C2-838F-251E04361D29}">
    <text>2.5kW allocation reduced due to live reading of 2kW</text>
  </threadedComment>
  <threadedComment ref="L160" dT="2024-06-20T11:18:56.37" personId="{AFB55828-FFC6-4C96-B981-0FAA8F63A769}" id="{1F283E0A-B9EC-4280-9DB9-37AB77245243}" parentId="{DFD3C8F5-5E4C-43C2-838F-251E04361D29}">
    <text>2.5kW allocation reduced due to live reading of 2kW</text>
  </threadedComment>
  <threadedComment ref="L160" dT="2024-08-26T09:18:13.45" personId="{AFB55828-FFC6-4C96-B981-0FAA8F63A769}" id="{FA24FE6E-AF69-436C-A6BD-2FD10006D853}" parentId="{DFD3C8F5-5E4C-43C2-838F-251E04361D29}">
    <text>2.5kW allocation reduced due to live reading of 2kW</text>
  </threadedComment>
  <threadedComment ref="M160" dT="2024-06-19T16:17:44.15" personId="{7807B229-714C-4AA1-8F83-E7F46ACB7D83}" id="{403AA01F-7F2B-44B9-87D9-5C1E9829EF74}">
    <text>Allocated for ORMT_SAP_231220_15_10335416</text>
  </threadedComment>
  <threadedComment ref="R160" dT="2022-05-26T10:45:25.11" personId="{BC55F889-AFD3-4AD4-B814-0EDFA8411758}" id="{9094F797-B709-4F15-914E-4CEB5E535EBC}">
    <text>Total 6kW allocation reduced due to onsite reading of 3.9kW</text>
  </threadedComment>
  <threadedComment ref="R160" dT="2023-07-06T10:41:50.53" personId="{4232887B-6F74-4501-885D-8735C5662726}" id="{C0DC5660-22E1-4A2E-BC78-CB1B3C395BC7}" parentId="{9094F797-B709-4F15-914E-4CEB5E535EBC}">
    <text>3kW allocation reduced due to live reading of 2.2kW</text>
  </threadedComment>
  <threadedComment ref="R160" dT="2023-08-07T11:56:57.98" personId="{4232887B-6F74-4501-885D-8735C5662726}" id="{5141CB5F-0493-401F-B94F-DFE3AAD1FC00}" parentId="{9094F797-B709-4F15-914E-4CEB5E535EBC}">
    <text>3kW allocation reduced due to live reading of 2.2kW</text>
  </threadedComment>
  <threadedComment ref="R160" dT="2023-09-12T12:19:15.80" personId="{F6E7EC2D-8E6E-4BA1-BCDD-6D7FECF08119}" id="{77DF8825-E172-479B-A2A4-E5DBF7402753}" parentId="{9094F797-B709-4F15-914E-4CEB5E535EBC}">
    <text>3kW allocation reduced due to live reading of 2.2kW</text>
  </threadedComment>
  <threadedComment ref="R160" dT="2023-09-12T12:37:21.86" personId="{F6E7EC2D-8E6E-4BA1-BCDD-6D7FECF08119}" id="{2C4123A8-D2D9-4C0E-B079-5BB467EDC980}" parentId="{9094F797-B709-4F15-914E-4CEB5E535EBC}">
    <text>3kW allocation reduced due to live reading of 2.2kW</text>
  </threadedComment>
  <threadedComment ref="R160" dT="2023-10-20T13:21:10.10" personId="{F6E7EC2D-8E6E-4BA1-BCDD-6D7FECF08119}" id="{310E53C9-0CD0-421B-BCF3-9813ED11F82B}" parentId="{9094F797-B709-4F15-914E-4CEB5E535EBC}">
    <text>3kW allocation reduced due to live reading of 2.2kW</text>
  </threadedComment>
  <threadedComment ref="R160" dT="2023-11-10T09:07:43.22" personId="{F6E7EC2D-8E6E-4BA1-BCDD-6D7FECF08119}" id="{2DFCFD33-63C4-424A-A7F4-0A30A97C7A45}" parentId="{9094F797-B709-4F15-914E-4CEB5E535EBC}">
    <text>3kW allocation reduced due to live reading of 2.2kW</text>
  </threadedComment>
  <threadedComment ref="R160" dT="2023-12-15T10:47:49.73" personId="{F6E7EC2D-8E6E-4BA1-BCDD-6D7FECF08119}" id="{F6AD9901-1173-4368-998C-7566E41632BF}" parentId="{9094F797-B709-4F15-914E-4CEB5E535EBC}">
    <text>3kW allocation reduced due to live reading of 2.2kW</text>
  </threadedComment>
  <threadedComment ref="R160" dT="2024-01-10T15:02:21.83" personId="{F6E7EC2D-8E6E-4BA1-BCDD-6D7FECF08119}" id="{A05B3828-B833-4D15-9A0A-78A24241A897}" parentId="{9094F797-B709-4F15-914E-4CEB5E535EBC}">
    <text>3kW allocation reduced due to live reading of 2.2kW</text>
  </threadedComment>
  <threadedComment ref="R160" dT="2024-02-14T14:56:35.56" personId="{F6E7EC2D-8E6E-4BA1-BCDD-6D7FECF08119}" id="{7B612156-88BC-42CF-A22C-E7FF05543C8B}" parentId="{9094F797-B709-4F15-914E-4CEB5E535EBC}">
    <text>3kW allocation reduced due to live reading of 2.4kW</text>
  </threadedComment>
  <threadedComment ref="R160" dT="2024-03-14T06:46:31.73" personId="{F6E7EC2D-8E6E-4BA1-BCDD-6D7FECF08119}" id="{B60AF38A-08E2-4DB7-AFC6-79712988C6C5}" parentId="{9094F797-B709-4F15-914E-4CEB5E535EBC}">
    <text>3kW allocation reduced due to live reading of 2.4kW</text>
  </threadedComment>
  <threadedComment ref="R160" dT="2024-08-26T10:11:01.81" personId="{AFB55828-FFC6-4C96-B981-0FAA8F63A769}" id="{BB4E9583-BE39-488B-BE39-9DC08B26C221}" parentId="{9094F797-B709-4F15-914E-4CEB5E535EBC}">
    <text>3kW allocation reduced due to live reading of 2.4kW</text>
  </threadedComment>
  <threadedComment ref="T160" dT="2023-07-10T10:29:50.88" personId="{4232887B-6F74-4501-885D-8735C5662726}" id="{C19ED06B-3C47-4BDB-848F-B600DAF7523A}">
    <text>2.25kW allocation reduced due to live reading of 1.4kW</text>
  </threadedComment>
  <threadedComment ref="T160" dT="2023-08-07T11:51:10.33" personId="{4232887B-6F74-4501-885D-8735C5662726}" id="{71A9364C-10E1-4B7F-B760-40796A052CDB}" parentId="{C19ED06B-3C47-4BDB-848F-B600DAF7523A}">
    <text>2.25kW allocation reduced due to live reading of 1.3kW</text>
  </threadedComment>
  <threadedComment ref="T160" dT="2023-09-12T12:13:56.24" personId="{F6E7EC2D-8E6E-4BA1-BCDD-6D7FECF08119}" id="{DC0CAE07-47CE-426F-B165-3E2608DC1ABB}" parentId="{C19ED06B-3C47-4BDB-848F-B600DAF7523A}">
    <text>2.25kW allocation reduced due to live reading of 1.4kW</text>
  </threadedComment>
  <threadedComment ref="T160" dT="2023-10-20T13:17:35.11" personId="{F6E7EC2D-8E6E-4BA1-BCDD-6D7FECF08119}" id="{AE2BBB52-909B-49EB-A489-ADA1F2D93443}" parentId="{C19ED06B-3C47-4BDB-848F-B600DAF7523A}">
    <text>2.25kW allocation reduced due to live reading of 1.4kW</text>
  </threadedComment>
  <threadedComment ref="T160" dT="2023-11-10T09:01:55.72" personId="{F6E7EC2D-8E6E-4BA1-BCDD-6D7FECF08119}" id="{A430AB1A-F481-45AB-B6A5-56E1191249C1}" parentId="{C19ED06B-3C47-4BDB-848F-B600DAF7523A}">
    <text>2.25kW allocation reduced due to live reading of 1.4kW</text>
  </threadedComment>
  <threadedComment ref="T160" dT="2023-12-15T10:45:43.39" personId="{F6E7EC2D-8E6E-4BA1-BCDD-6D7FECF08119}" id="{983044A3-E1F2-414F-AD43-F680D599BA40}" parentId="{C19ED06B-3C47-4BDB-848F-B600DAF7523A}">
    <text>2.25kW allocation reduced due to live reading of 1.4kW</text>
  </threadedComment>
  <threadedComment ref="T160" dT="2024-01-10T14:42:36.47" personId="{F6E7EC2D-8E6E-4BA1-BCDD-6D7FECF08119}" id="{6CF976BF-E39C-4AFA-9D87-89BF38B6B05B}" parentId="{C19ED06B-3C47-4BDB-848F-B600DAF7523A}">
    <text>2.25kW allocation reduced due to live reading of 1.4kW</text>
  </threadedComment>
  <threadedComment ref="T160" dT="2024-02-14T14:53:42.70" personId="{F6E7EC2D-8E6E-4BA1-BCDD-6D7FECF08119}" id="{32B90BE0-905C-414E-88A8-A161E6CA1551}" parentId="{C19ED06B-3C47-4BDB-848F-B600DAF7523A}">
    <text>2.25kW allocation reduced due to live reading of 1.4kW</text>
  </threadedComment>
  <threadedComment ref="T160" dT="2024-03-14T06:43:32.98" personId="{F6E7EC2D-8E6E-4BA1-BCDD-6D7FECF08119}" id="{5E66E880-1239-4A2F-BD65-F7466F310C21}" parentId="{C19ED06B-3C47-4BDB-848F-B600DAF7523A}">
    <text>2.25kW allocation reduced due to live reading of 1.4kW</text>
  </threadedComment>
  <threadedComment ref="T160" dT="2024-08-26T09:58:44.42" personId="{AFB55828-FFC6-4C96-B981-0FAA8F63A769}" id="{F247ECF2-25A6-4989-BF5A-468670FC7F96}" parentId="{C19ED06B-3C47-4BDB-848F-B600DAF7523A}">
    <text>2.25kW allocation reduced due to live reading of 1.4kW</text>
  </threadedComment>
  <threadedComment ref="V160" dT="2023-07-10T10:30:50.38" personId="{4232887B-6F74-4501-885D-8735C5662726}" id="{3BC4137D-C096-4233-ABD6-52FFD82811CA}">
    <text>1.45kW allocation reduced due to live reading of 0.5kW</text>
  </threadedComment>
  <threadedComment ref="V160" dT="2023-08-07T11:45:20.05" personId="{4232887B-6F74-4501-885D-8735C5662726}" id="{E32BF72E-8BBD-434E-873D-A07739E092BE}" parentId="{3BC4137D-C096-4233-ABD6-52FFD82811CA}">
    <text>1.45kW allocation reduced due to live reading of 0.6kW</text>
  </threadedComment>
  <threadedComment ref="V160" dT="2023-09-12T12:05:01.56" personId="{F6E7EC2D-8E6E-4BA1-BCDD-6D7FECF08119}" id="{5846E057-74F1-4A96-B1F9-7F0774053AF6}" parentId="{3BC4137D-C096-4233-ABD6-52FFD82811CA}">
    <text>1.45kW allocation reduced due to live reading of 0.6kW</text>
  </threadedComment>
  <threadedComment ref="V160" dT="2023-10-20T13:13:46.14" personId="{F6E7EC2D-8E6E-4BA1-BCDD-6D7FECF08119}" id="{97044ABC-9841-4FEE-8C38-6C2F52BF3BB6}" parentId="{3BC4137D-C096-4233-ABD6-52FFD82811CA}">
    <text>1.45kW allocation reduced due to live reading of 0.6kW</text>
  </threadedComment>
  <threadedComment ref="V160" dT="2023-11-10T08:53:39.12" personId="{F6E7EC2D-8E6E-4BA1-BCDD-6D7FECF08119}" id="{74C67974-0B0A-4662-8504-A974D5A927A7}" parentId="{3BC4137D-C096-4233-ABD6-52FFD82811CA}">
    <text>1.45kW allocation reduced due to live reading of 0.6kW</text>
  </threadedComment>
  <threadedComment ref="V160" dT="2024-01-10T14:39:40.01" personId="{F6E7EC2D-8E6E-4BA1-BCDD-6D7FECF08119}" id="{57F873F1-4FCB-47E2-8087-92DE4759746B}" parentId="{3BC4137D-C096-4233-ABD6-52FFD82811CA}">
    <text>1.45kW allocation reduced due to live reading of 0.6kW</text>
  </threadedComment>
  <threadedComment ref="V160" dT="2024-02-14T14:50:32.41" personId="{F6E7EC2D-8E6E-4BA1-BCDD-6D7FECF08119}" id="{4CE7DCA5-6D9D-47B1-AF85-1845EFA01509}" parentId="{3BC4137D-C096-4233-ABD6-52FFD82811CA}">
    <text>1.45kW allocation reduced due to live reading of 0.6kW</text>
  </threadedComment>
  <threadedComment ref="V160" dT="2024-03-14T06:39:23.37" personId="{F6E7EC2D-8E6E-4BA1-BCDD-6D7FECF08119}" id="{3AD01DDC-0BD3-42C3-A53C-6B6D770BB87F}" parentId="{3BC4137D-C096-4233-ABD6-52FFD82811CA}">
    <text>1.45kW allocation reduced due to live reading of 0.6kW</text>
  </threadedComment>
  <threadedComment ref="V160" dT="2024-08-26T09:55:45.42" personId="{AFB55828-FFC6-4C96-B981-0FAA8F63A769}" id="{4174379E-E3AD-4E35-AFF5-5E0A016EA3ED}" parentId="{3BC4137D-C096-4233-ABD6-52FFD82811CA}">
    <text>1.45kW allocation reduced due to live reading of 0.5kW</text>
  </threadedComment>
  <threadedComment ref="X160" dT="2022-05-26T10:43:39.63" personId="{BC55F889-AFD3-4AD4-B814-0EDFA8411758}" id="{07BAF235-FBDE-4538-9CC8-385995F0BD80}">
    <text>Totla 4.5kW allocation reduced due to live reading of 2kW</text>
  </threadedComment>
  <threadedComment ref="X160" dT="2023-07-06T10:04:08.43" personId="{4232887B-6F74-4501-885D-8735C5662726}" id="{9F5BF7F8-54A5-46BB-BB3D-8ADACE6A3AD7}" parentId="{07BAF235-FBDE-4538-9CC8-385995F0BD80}">
    <text>2.25 kW allocation reduced due to live reading of 1.4kW</text>
  </threadedComment>
  <threadedComment ref="X160" dT="2023-08-07T11:46:37.94" personId="{4232887B-6F74-4501-885D-8735C5662726}" id="{BD56438D-F55F-491C-88B3-2C35BB97B329}" parentId="{07BAF235-FBDE-4538-9CC8-385995F0BD80}">
    <text>2.25kW allocation reduced due to live reading of 1.4kW</text>
  </threadedComment>
  <threadedComment ref="X160" dT="2023-09-12T12:08:59.36" personId="{F6E7EC2D-8E6E-4BA1-BCDD-6D7FECF08119}" id="{63079EBB-AF5E-4DBF-818E-3B15CBD76706}" parentId="{07BAF235-FBDE-4538-9CC8-385995F0BD80}">
    <text>2.25kW allocation reduced due to live reading of 1.3kW</text>
  </threadedComment>
  <threadedComment ref="X160" dT="2023-10-20T13:15:23.63" personId="{F6E7EC2D-8E6E-4BA1-BCDD-6D7FECF08119}" id="{E5928F8C-025D-4BD1-A763-2225F3EFB49D}" parentId="{07BAF235-FBDE-4538-9CC8-385995F0BD80}">
    <text>2.25kW allocation reduced due to live reading of 1.3kW</text>
  </threadedComment>
  <threadedComment ref="X160" dT="2023-11-10T09:01:22.53" personId="{F6E7EC2D-8E6E-4BA1-BCDD-6D7FECF08119}" id="{162226B5-C5E5-4796-A8F5-32B3946A99D3}" parentId="{07BAF235-FBDE-4538-9CC8-385995F0BD80}">
    <text>2.25kW allocation reduced due to live reading of 1.3kW</text>
  </threadedComment>
  <threadedComment ref="X160" dT="2023-12-15T10:42:59.48" personId="{F6E7EC2D-8E6E-4BA1-BCDD-6D7FECF08119}" id="{A3B2DCAE-624D-4D2A-AE12-CD84FB33E4FC}" parentId="{07BAF235-FBDE-4538-9CC8-385995F0BD80}">
    <text>2.25kW allocation reduced due to live reading of 1.3kW</text>
  </threadedComment>
  <threadedComment ref="X160" dT="2024-01-10T14:41:00.81" personId="{F6E7EC2D-8E6E-4BA1-BCDD-6D7FECF08119}" id="{11244E53-72AB-4988-992E-F7FCB4619E6F}" parentId="{07BAF235-FBDE-4538-9CC8-385995F0BD80}">
    <text>2.25kW allocation reduced due to live reading of 1.6kW</text>
  </threadedComment>
  <threadedComment ref="X160" dT="2024-02-14T14:52:01.29" personId="{F6E7EC2D-8E6E-4BA1-BCDD-6D7FECF08119}" id="{F00B0CC2-43AB-4DE0-A5A0-B7B38E53F634}" parentId="{07BAF235-FBDE-4538-9CC8-385995F0BD80}">
    <text>2.25kW allocation reduced due to live reading of 1.3kW</text>
  </threadedComment>
  <threadedComment ref="X160" dT="2024-03-14T06:41:05.33" personId="{F6E7EC2D-8E6E-4BA1-BCDD-6D7FECF08119}" id="{B29833A0-87A6-402E-B44A-4A06A860C89F}" parentId="{07BAF235-FBDE-4538-9CC8-385995F0BD80}">
    <text>2.25kW allocation reduced due to live reading of 1.4kW</text>
  </threadedComment>
  <threadedComment ref="Z160" dT="2023-07-10T10:31:47.60" personId="{4232887B-6F74-4501-885D-8735C5662726}" id="{C57814D6-E338-42A2-95E4-5DC7575FDB2E}">
    <text>0.9kW allocation reduced due to live reading of 0.5kW</text>
  </threadedComment>
  <threadedComment ref="Z160" dT="2023-08-07T11:43:13.38" personId="{4232887B-6F74-4501-885D-8735C5662726}" id="{68B189AF-77AD-42F6-B1AE-FC72E88ED2FF}" parentId="{C57814D6-E338-42A2-95E4-5DC7575FDB2E}">
    <text>0.9kW allocation reduced due to live reading of 0.5kW</text>
  </threadedComment>
  <threadedComment ref="Z160" dT="2023-09-12T12:01:51.97" personId="{F6E7EC2D-8E6E-4BA1-BCDD-6D7FECF08119}" id="{C794265E-F570-4673-8434-E544C2E5752F}" parentId="{C57814D6-E338-42A2-95E4-5DC7575FDB2E}">
    <text>0.9kW allocation reduced due to live reading of 0.5kW</text>
  </threadedComment>
  <threadedComment ref="Z160" dT="2023-10-20T13:12:38.13" personId="{F6E7EC2D-8E6E-4BA1-BCDD-6D7FECF08119}" id="{770AD33B-5851-4718-B34C-1CB16EC5DB1C}" parentId="{C57814D6-E338-42A2-95E4-5DC7575FDB2E}">
    <text>0.9kW allocation reduced due to live reading of 0.5kW</text>
  </threadedComment>
  <threadedComment ref="Z160" dT="2023-11-10T08:52:54.42" personId="{F6E7EC2D-8E6E-4BA1-BCDD-6D7FECF08119}" id="{0EF3460D-E4E1-4909-AFFF-888CD3447FAD}" parentId="{C57814D6-E338-42A2-95E4-5DC7575FDB2E}">
    <text>0.9kW allocation reduced due to live reading of 0.5kW</text>
  </threadedComment>
  <threadedComment ref="Z160" dT="2023-12-15T10:40:03.82" personId="{F6E7EC2D-8E6E-4BA1-BCDD-6D7FECF08119}" id="{CB73EACC-AC62-40EF-9CA0-EA41B1CF9E98}" parentId="{C57814D6-E338-42A2-95E4-5DC7575FDB2E}">
    <text>0.9kW allocation reduced due to live reading of 0.5kW</text>
  </threadedComment>
  <threadedComment ref="Z160" dT="2024-01-10T14:38:16.94" personId="{F6E7EC2D-8E6E-4BA1-BCDD-6D7FECF08119}" id="{C039BB0A-5941-437E-A7A5-78446C94A60B}" parentId="{C57814D6-E338-42A2-95E4-5DC7575FDB2E}">
    <text>0.9kW allocation reduced due to live reading of 0.5kW</text>
  </threadedComment>
  <threadedComment ref="Z160" dT="2024-02-14T14:49:25.77" personId="{F6E7EC2D-8E6E-4BA1-BCDD-6D7FECF08119}" id="{A2D0E065-F23B-4AEF-A7D1-423686AA02F0}" parentId="{C57814D6-E338-42A2-95E4-5DC7575FDB2E}">
    <text>0.9kW allocation reduced due to live reading of 0.5kW</text>
  </threadedComment>
  <threadedComment ref="Z160" dT="2024-03-14T06:38:34.37" personId="{F6E7EC2D-8E6E-4BA1-BCDD-6D7FECF08119}" id="{97A60E26-4D58-4AB1-8699-C84B2E757782}" parentId="{C57814D6-E338-42A2-95E4-5DC7575FDB2E}">
    <text>0.9kW allocation reduced due to live reading of 0.5kW</text>
  </threadedComment>
  <threadedComment ref="Z160" dT="2024-08-26T09:51:17.55" personId="{AFB55828-FFC6-4C96-B981-0FAA8F63A769}" id="{68B5F0DD-41E9-4CEB-A04C-D886A76C6B53}" parentId="{C57814D6-E338-42A2-95E4-5DC7575FDB2E}">
    <text>0.9kW allocation reduced due to live reading of 0.5kW</text>
  </threadedComment>
  <threadedComment ref="AB160" dT="2022-05-26T10:41:36.66" personId="{BC55F889-AFD3-4AD4-B814-0EDFA8411758}" id="{5EC7CCC9-797D-49F4-855B-AA05904210A0}">
    <text>Total 6.5kW reduced due to 5.6kW live reading</text>
  </threadedComment>
  <threadedComment ref="AB160" dT="2023-07-06T10:29:20.06" personId="{F6E7EC2D-8E6E-4BA1-BCDD-6D7FECF08119}" id="{0804B290-CA02-4DE6-AE7D-A4535127D47E}" parentId="{5EC7CCC9-797D-49F4-855B-AA05904210A0}">
    <text>3.25kW allocation reduced due to live reading of 2.8kW</text>
  </threadedComment>
  <threadedComment ref="AB160" dT="2023-08-07T11:22:34.25" personId="{4232887B-6F74-4501-885D-8735C5662726}" id="{C707CBAE-4A01-45CE-BCE9-B7551343CF56}" parentId="{5EC7CCC9-797D-49F4-855B-AA05904210A0}">
    <text>3.25kW allocation reduced due to live reading of 2.8kW</text>
  </threadedComment>
  <threadedComment ref="AB160" dT="2023-09-11T15:46:14.27" personId="{F6E7EC2D-8E6E-4BA1-BCDD-6D7FECF08119}" id="{5A45346E-A434-4B61-B61C-A189D02F0202}" parentId="{5EC7CCC9-797D-49F4-855B-AA05904210A0}">
    <text>3.25kW allocation reduced due to live reading of 2.8kW</text>
  </threadedComment>
  <threadedComment ref="AB160" dT="2023-10-20T10:23:15.83" personId="{F6E7EC2D-8E6E-4BA1-BCDD-6D7FECF08119}" id="{1C23B47B-06DA-4F7B-A251-0E6D04D7DBFC}" parentId="{5EC7CCC9-797D-49F4-855B-AA05904210A0}">
    <text>3.25kW allocation reduced due to live reading of 2.8kW</text>
  </threadedComment>
  <threadedComment ref="AB160" dT="2023-11-09T13:34:17.96" personId="{F6E7EC2D-8E6E-4BA1-BCDD-6D7FECF08119}" id="{4FD35A53-DAF9-4FAF-A976-314BBBA1A087}" parentId="{5EC7CCC9-797D-49F4-855B-AA05904210A0}">
    <text>3.25kW allocation reduced due to live reading of 2.8kW</text>
  </threadedComment>
  <threadedComment ref="AB160" dT="2023-12-15T10:16:29.79" personId="{F6E7EC2D-8E6E-4BA1-BCDD-6D7FECF08119}" id="{95133085-A849-409B-8FDA-80E5AF9DF50E}" parentId="{5EC7CCC9-797D-49F4-855B-AA05904210A0}">
    <text>3.25kW allocation reduced due to live reading of 2.8kW</text>
  </threadedComment>
  <threadedComment ref="AB160" dT="2024-01-10T14:28:39.64" personId="{F6E7EC2D-8E6E-4BA1-BCDD-6D7FECF08119}" id="{2FA93C1A-581A-4E84-9863-832ADEF7B826}" parentId="{5EC7CCC9-797D-49F4-855B-AA05904210A0}">
    <text>3.25kW allocation reduced due to live reading of 2.8kW</text>
  </threadedComment>
  <threadedComment ref="AB160" dT="2024-02-14T14:19:23.12" personId="{F6E7EC2D-8E6E-4BA1-BCDD-6D7FECF08119}" id="{425EECED-508B-47A0-A19D-122CA82A6A9D}" parentId="{5EC7CCC9-797D-49F4-855B-AA05904210A0}">
    <text>3.25kW allocation reduced due to live reading of 2.8kW</text>
  </threadedComment>
  <threadedComment ref="AB160" dT="2024-03-14T07:00:51.59" personId="{F6E7EC2D-8E6E-4BA1-BCDD-6D7FECF08119}" id="{9AF4ED83-C8D4-4D48-9FF1-4852BF644BCF}" parentId="{5EC7CCC9-797D-49F4-855B-AA05904210A0}">
    <text>3.25kW allocation reduced due to live reading of 2.8kW</text>
  </threadedComment>
  <threadedComment ref="AB160" dT="2024-06-20T11:36:24.38" personId="{AFB55828-FFC6-4C96-B981-0FAA8F63A769}" id="{F8F3F7F6-9794-4A50-A252-E53C3A475C57}" parentId="{5EC7CCC9-797D-49F4-855B-AA05904210A0}">
    <text>3.25kW allocation reduced due to live reading of 2.9kW</text>
  </threadedComment>
  <threadedComment ref="AB160" dT="2024-08-26T09:30:29.54" personId="{AFB55828-FFC6-4C96-B981-0FAA8F63A769}" id="{2BBAA329-5B83-4416-91F3-B388803F0410}" parentId="{5EC7CCC9-797D-49F4-855B-AA05904210A0}">
    <text>3.25kW allocation reduced due to live reading of 2.8kW</text>
  </threadedComment>
  <threadedComment ref="AD160" dT="2022-05-26T11:14:05.47" personId="{BC55F889-AFD3-4AD4-B814-0EDFA8411758}" id="{BC3502CB-48B3-4093-BF35-2974894C942A}">
    <text>Total 4kW allocation reduced due to live reading of 2.2kW</text>
  </threadedComment>
  <threadedComment ref="AD160" dT="2023-07-06T08:23:43.45" personId="{4232887B-6F74-4501-885D-8735C5662726}" id="{AB0D9ABB-2F71-46B1-9EEF-917D365CFDD2}" parentId="{BC3502CB-48B3-4093-BF35-2974894C942A}">
    <text>2kW allocation reduced due to live reading of 0.6kW</text>
  </threadedComment>
  <threadedComment ref="AD160" dT="2023-08-07T11:41:32.26" personId="{4232887B-6F74-4501-885D-8735C5662726}" id="{35C8AF39-8AB9-4390-8A6E-E97AA93D8FB9}" parentId="{BC3502CB-48B3-4093-BF35-2974894C942A}">
    <text>2kW allocation reduced due to live reading of 0.6kW</text>
  </threadedComment>
  <threadedComment ref="AD160" dT="2023-09-12T12:00:02.30" personId="{F6E7EC2D-8E6E-4BA1-BCDD-6D7FECF08119}" id="{723C05DF-AA29-4F07-AFE5-7641907D961B}" parentId="{BC3502CB-48B3-4093-BF35-2974894C942A}">
    <text>2kW allocation reduced due to live reading of 0.6kW</text>
  </threadedComment>
  <threadedComment ref="AD160" dT="2023-10-20T13:11:18.78" personId="{F6E7EC2D-8E6E-4BA1-BCDD-6D7FECF08119}" id="{E0C3C0B4-118F-411D-B102-0434BE30B0D6}" parentId="{BC3502CB-48B3-4093-BF35-2974894C942A}">
    <text>2kW allocation reduced due to live reading of 0.6kW</text>
  </threadedComment>
  <threadedComment ref="AD160" dT="2023-11-09T16:04:51.68" personId="{F6E7EC2D-8E6E-4BA1-BCDD-6D7FECF08119}" id="{BE2151EB-10EF-4B56-A372-0A83D37C36CC}" parentId="{BC3502CB-48B3-4093-BF35-2974894C942A}">
    <text>2kW allocation reduced due to live reading of 0.6kW</text>
  </threadedComment>
  <threadedComment ref="AD160" dT="2023-12-15T10:26:41.28" personId="{F6E7EC2D-8E6E-4BA1-BCDD-6D7FECF08119}" id="{1DFA8DEE-B4CB-4492-8EF8-80445AD336F6}" parentId="{BC3502CB-48B3-4093-BF35-2974894C942A}">
    <text>2kW allocation reduced due to live reading of 0.6kW</text>
  </threadedComment>
  <threadedComment ref="AD160" dT="2024-02-14T14:45:47.66" personId="{F6E7EC2D-8E6E-4BA1-BCDD-6D7FECF08119}" id="{3B7B6C55-EC51-4807-A306-2BB3FDAEE12A}" parentId="{BC3502CB-48B3-4093-BF35-2974894C942A}">
    <text>2kW allocation reduced due to live reading of 0.6kW</text>
  </threadedComment>
  <threadedComment ref="AD160" dT="2024-03-14T06:36:12.66" personId="{F6E7EC2D-8E6E-4BA1-BCDD-6D7FECF08119}" id="{5C19ADB1-9605-4AEC-932A-A6F5295DDF3E}" parentId="{BC3502CB-48B3-4093-BF35-2974894C942A}">
    <text>2kW allocation reduced due to live reading of 0.6kW</text>
  </threadedComment>
  <threadedComment ref="AD160" dT="2024-08-26T09:44:55.27" personId="{AFB55828-FFC6-4C96-B981-0FAA8F63A769}" id="{7396B162-E86D-432B-96E3-770D8495177D}" parentId="{BC3502CB-48B3-4093-BF35-2974894C942A}">
    <text>2kW allocation reduced due to live reading of 0.6kW</text>
  </threadedComment>
  <threadedComment ref="AF160" dT="2023-11-09T16:00:13.27" personId="{F6E7EC2D-8E6E-4BA1-BCDD-6D7FECF08119}" id="{54F13D00-417B-42AB-9706-B0CBF542A0DC}">
    <text>2.1kW allocation reduced due to live reading of 0.3kW</text>
  </threadedComment>
  <threadedComment ref="AF160" dT="2023-12-15T10:19:40.54" personId="{F6E7EC2D-8E6E-4BA1-BCDD-6D7FECF08119}" id="{0668F0BC-16CD-4EC0-B113-9168D9453F37}" parentId="{54F13D00-417B-42AB-9706-B0CBF542A0DC}">
    <text>2.1kW allocation reduced due to live reading of 0.3kW</text>
  </threadedComment>
  <threadedComment ref="AF160" dT="2024-01-10T14:33:13.77" personId="{F6E7EC2D-8E6E-4BA1-BCDD-6D7FECF08119}" id="{16A0D096-95B9-40CE-8371-561FA1B55978}" parentId="{54F13D00-417B-42AB-9706-B0CBF542A0DC}">
    <text>2.1kW allocation reduced due to live reading of 0.3kW</text>
  </threadedComment>
  <threadedComment ref="AF160" dT="2024-02-14T14:43:11.98" personId="{F6E7EC2D-8E6E-4BA1-BCDD-6D7FECF08119}" id="{65327C86-ABD5-43A4-91AC-D1A39D55D7F7}" parentId="{54F13D00-417B-42AB-9706-B0CBF542A0DC}">
    <text>2.1kW allocation reduced due to live reading of 0.3kW</text>
  </threadedComment>
  <threadedComment ref="AF160" dT="2024-03-14T06:32:20.39" personId="{F6E7EC2D-8E6E-4BA1-BCDD-6D7FECF08119}" id="{80CB98CA-F84A-4F66-A890-4BA4FC7BB689}" parentId="{54F13D00-417B-42AB-9706-B0CBF542A0DC}">
    <text>2.1kW allocation reduced due to live reading of 0.3kW</text>
  </threadedComment>
  <threadedComment ref="AH160" dT="2024-02-15T13:54:12.85" personId="{F6E7EC2D-8E6E-4BA1-BCDD-6D7FECF08119}" id="{B263CE98-AEC0-4590-8B89-91F9A61C834E}">
    <text>2.75kW allocation reduced due to live reading of 0.7kW</text>
  </threadedComment>
  <threadedComment ref="AH160" dT="2024-03-14T06:36:57.57" personId="{F6E7EC2D-8E6E-4BA1-BCDD-6D7FECF08119}" id="{DBB657BA-8F53-4D21-92ED-BC5C35E3A572}" parentId="{B263CE98-AEC0-4590-8B89-91F9A61C834E}">
    <text>2.75kW allocation reduced due to live reading of 0.7kW</text>
  </threadedComment>
  <threadedComment ref="AH160" dT="2024-08-26T09:48:18.64" personId="{AFB55828-FFC6-4C96-B981-0FAA8F63A769}" id="{46CBC380-8175-4129-8753-E1FA61FEA029}" parentId="{B263CE98-AEC0-4590-8B89-91F9A61C834E}">
    <text>2.75kW allocation reduced due to live reading of 0.7kW</text>
  </threadedComment>
  <threadedComment ref="AJ160" dT="2023-07-10T10:33:25.92" personId="{4232887B-6F74-4501-885D-8735C5662726}" id="{ABD4042A-410F-4ABB-8C2F-0BF10C5D9B68}">
    <text>2kW allocation reduced due to live reading of 0.8kW</text>
  </threadedComment>
  <threadedComment ref="AJ160" dT="2023-08-07T11:39:27.96" personId="{4232887B-6F74-4501-885D-8735C5662726}" id="{81FE7908-C627-41DC-8EA7-C6FC8180F6CD}" parentId="{ABD4042A-410F-4ABB-8C2F-0BF10C5D9B68}">
    <text>2kW allocation reduced due to live reading of 0.8kW</text>
  </threadedComment>
  <threadedComment ref="AJ160" dT="2023-09-12T11:56:52.95" personId="{F6E7EC2D-8E6E-4BA1-BCDD-6D7FECF08119}" id="{1980D47B-94A4-4DA9-9386-8ED30FD91DC7}" parentId="{ABD4042A-410F-4ABB-8C2F-0BF10C5D9B68}">
    <text>2kW allocation reduced due to live reading of 0.8kW</text>
  </threadedComment>
  <threadedComment ref="AJ160" dT="2023-10-20T13:09:49.14" personId="{F6E7EC2D-8E6E-4BA1-BCDD-6D7FECF08119}" id="{FA6B1F1B-1F21-46B4-9593-F3DA735E7A90}" parentId="{ABD4042A-410F-4ABB-8C2F-0BF10C5D9B68}">
    <text>2kW allocation reduced due to live reading of 0.7kW</text>
  </threadedComment>
  <threadedComment ref="AJ160" dT="2023-11-09T16:03:25.87" personId="{F6E7EC2D-8E6E-4BA1-BCDD-6D7FECF08119}" id="{1BEDC0A1-5944-48E6-96F1-03B73E2B2438}" parentId="{ABD4042A-410F-4ABB-8C2F-0BF10C5D9B68}">
    <text>2kW allocation reduced due to live reading of 0.8kW</text>
  </threadedComment>
  <threadedComment ref="AJ160" dT="2023-12-15T10:21:38.45" personId="{F6E7EC2D-8E6E-4BA1-BCDD-6D7FECF08119}" id="{BBC39795-0F89-4916-8EB8-DD8E44CC04D5}" parentId="{ABD4042A-410F-4ABB-8C2F-0BF10C5D9B68}">
    <text>2kW allocation reduced due to live reading of 0.8kW</text>
  </threadedComment>
  <threadedComment ref="AJ160" dT="2024-01-10T14:35:23.60" personId="{F6E7EC2D-8E6E-4BA1-BCDD-6D7FECF08119}" id="{06C9C9BD-3E1E-4EDF-8DA3-A844F411E404}" parentId="{ABD4042A-410F-4ABB-8C2F-0BF10C5D9B68}">
    <text>2kW allocation reduced due to live reading of 0.8kW</text>
  </threadedComment>
  <threadedComment ref="AJ160" dT="2024-02-14T14:44:32.12" personId="{F6E7EC2D-8E6E-4BA1-BCDD-6D7FECF08119}" id="{A22F51CF-873C-459B-A205-60F9427FD39E}" parentId="{ABD4042A-410F-4ABB-8C2F-0BF10C5D9B68}">
    <text>2kW allocation reduced due to live reading of 0.8kW</text>
  </threadedComment>
  <threadedComment ref="AJ160" dT="2024-03-14T06:33:43.25" personId="{F6E7EC2D-8E6E-4BA1-BCDD-6D7FECF08119}" id="{AA2D426E-4C15-4319-A51E-FCC836B6143E}" parentId="{ABD4042A-410F-4ABB-8C2F-0BF10C5D9B68}">
    <text>2kW allocation reduced due to live reading of 0.8kW</text>
  </threadedComment>
  <threadedComment ref="AJ160" dT="2024-08-26T09:41:50.72" personId="{AFB55828-FFC6-4C96-B981-0FAA8F63A769}" id="{FD5E7581-89F1-43F5-8360-AD1AF7A1B8BA}" parentId="{ABD4042A-410F-4ABB-8C2F-0BF10C5D9B68}">
    <text>2kW allocation reduced due to live reading of 0.8kW</text>
  </threadedComment>
  <threadedComment ref="AL160" dT="2023-07-10T11:15:29.85" personId="{F6E7EC2D-8E6E-4BA1-BCDD-6D7FECF08119}" id="{D00D10DD-A1A1-4798-B053-2EBA5F23714C}">
    <text>1kW allocation reduced due to live reading of 0.2kW</text>
  </threadedComment>
  <threadedComment ref="AL160" dT="2023-08-07T10:59:33.66" personId="{4232887B-6F74-4501-885D-8735C5662726}" id="{6F1629A4-7BFA-4044-A8FC-CFBAD96E9134}" parentId="{D00D10DD-A1A1-4798-B053-2EBA5F23714C}">
    <text>1kW allocation reduced due to live reading of 0.2kW</text>
  </threadedComment>
  <threadedComment ref="AL160" dT="2023-09-11T15:33:33.83" personId="{F6E7EC2D-8E6E-4BA1-BCDD-6D7FECF08119}" id="{8794CA39-2275-4DC3-B831-AB81AC0A50DF}" parentId="{D00D10DD-A1A1-4798-B053-2EBA5F23714C}">
    <text>1kW allocation reduced due to live reading of 0.2kW</text>
  </threadedComment>
  <threadedComment ref="AL160" dT="2023-10-20T10:10:14.02" personId="{F6E7EC2D-8E6E-4BA1-BCDD-6D7FECF08119}" id="{8F23A214-DBD3-4135-9198-6094F624D57E}" parentId="{D00D10DD-A1A1-4798-B053-2EBA5F23714C}">
    <text>1kW allocation reduced due to live reading of 0.2kW</text>
  </threadedComment>
  <threadedComment ref="AL160" dT="2023-11-09T13:27:39.60" personId="{F6E7EC2D-8E6E-4BA1-BCDD-6D7FECF08119}" id="{905FFF08-6818-42F1-8F06-08D986DECE9A}" parentId="{D00D10DD-A1A1-4798-B053-2EBA5F23714C}">
    <text>1kW allocation reduced due to live reading of 0.2kW</text>
  </threadedComment>
  <threadedComment ref="AL160" dT="2023-12-15T10:03:34.22" personId="{F6E7EC2D-8E6E-4BA1-BCDD-6D7FECF08119}" id="{D4DA14E7-B04F-46F6-AC54-A0B4D57770E4}" parentId="{D00D10DD-A1A1-4798-B053-2EBA5F23714C}">
    <text>1kW allocation reduced due to live reading of 0.2kW</text>
  </threadedComment>
  <threadedComment ref="AL160" dT="2024-02-14T14:11:39.28" personId="{F6E7EC2D-8E6E-4BA1-BCDD-6D7FECF08119}" id="{158C26E1-A715-499A-90B8-D18AB9FAF405}" parentId="{D00D10DD-A1A1-4798-B053-2EBA5F23714C}">
    <text>1kW allocation reduced due to live reading of 0.2kW</text>
  </threadedComment>
  <threadedComment ref="AL160" dT="2024-03-14T06:52:29.90" personId="{F6E7EC2D-8E6E-4BA1-BCDD-6D7FECF08119}" id="{EB1A98AC-0626-490E-86A4-B428F2EBC2F3}" parentId="{D00D10DD-A1A1-4798-B053-2EBA5F23714C}">
    <text>1kW allocation reduced due to live reading of 0.2kW</text>
  </threadedComment>
  <threadedComment ref="AL160" dT="2024-06-20T11:11:54.85" personId="{AFB55828-FFC6-4C96-B981-0FAA8F63A769}" id="{052C394B-C9C7-44C3-92AD-BBD548D67722}" parentId="{D00D10DD-A1A1-4798-B053-2EBA5F23714C}">
    <text>1kW allocation reduced due to live reading of 0.2kW</text>
  </threadedComment>
  <threadedComment ref="AL160" dT="2024-08-26T09:11:28.05" personId="{AFB55828-FFC6-4C96-B981-0FAA8F63A769}" id="{6648388C-3775-4B2A-9806-196583E8E8DB}" parentId="{D00D10DD-A1A1-4798-B053-2EBA5F23714C}">
    <text>1kW allocation reduced due to live reading of 0.2kW</text>
  </threadedComment>
  <threadedComment ref="AN160" dT="2023-07-10T11:16:01.29" personId="{F6E7EC2D-8E6E-4BA1-BCDD-6D7FECF08119}" id="{4255C8D4-58EF-433F-BD16-105491E73B73}">
    <text>1kW allocation reduced due to live reading of 0.2kW</text>
  </threadedComment>
  <threadedComment ref="AN160" dT="2023-08-07T11:03:04.77" personId="{4232887B-6F74-4501-885D-8735C5662726}" id="{B3F275D1-0FCB-4DB9-8029-8AA54E156763}" parentId="{4255C8D4-58EF-433F-BD16-105491E73B73}">
    <text>1kW allocation reduced due to live reading of 0.2kW</text>
  </threadedComment>
  <threadedComment ref="AN160" dT="2023-09-11T15:35:15.90" personId="{F6E7EC2D-8E6E-4BA1-BCDD-6D7FECF08119}" id="{CCB8E3E8-3556-44BF-AE88-FF1361C34170}" parentId="{4255C8D4-58EF-433F-BD16-105491E73B73}">
    <text>1kW allocation reduced due to live reading of 0.2kW</text>
  </threadedComment>
  <threadedComment ref="AN160" dT="2023-10-20T10:11:33.65" personId="{F6E7EC2D-8E6E-4BA1-BCDD-6D7FECF08119}" id="{34C958D5-0460-4F08-86E9-2969AD1BE37B}" parentId="{4255C8D4-58EF-433F-BD16-105491E73B73}">
    <text>1kW allocation reduced due to live reading of 0.2kW</text>
  </threadedComment>
  <threadedComment ref="AN160" dT="2023-11-09T13:28:05.84" personId="{F6E7EC2D-8E6E-4BA1-BCDD-6D7FECF08119}" id="{FAE65BC3-F98E-4B39-830C-E2022E82F2AA}" parentId="{4255C8D4-58EF-433F-BD16-105491E73B73}">
    <text>1kW allocation reduced due to live reading of 0.2kW</text>
  </threadedComment>
  <threadedComment ref="AN160" dT="2023-12-15T10:04:40.77" personId="{F6E7EC2D-8E6E-4BA1-BCDD-6D7FECF08119}" id="{69B772D9-9398-4149-B15E-EB4C901180B6}" parentId="{4255C8D4-58EF-433F-BD16-105491E73B73}">
    <text>1kW allocation reduced due to live reading of 0.2kW</text>
  </threadedComment>
  <threadedComment ref="AN160" dT="2024-01-10T14:23:00.22" personId="{F6E7EC2D-8E6E-4BA1-BCDD-6D7FECF08119}" id="{2ED09AFA-5084-4EB9-BD74-F7EFF34B777A}" parentId="{4255C8D4-58EF-433F-BD16-105491E73B73}">
    <text>1kW allocation reduced due to live reading of 0.2kW</text>
  </threadedComment>
  <threadedComment ref="AN160" dT="2024-02-14T14:12:24.09" personId="{F6E7EC2D-8E6E-4BA1-BCDD-6D7FECF08119}" id="{4DBBFD78-6E4F-4024-9560-322D9476BA86}" parentId="{4255C8D4-58EF-433F-BD16-105491E73B73}">
    <text>1kW allocation reduced due to live reading of 0.2kW</text>
  </threadedComment>
  <threadedComment ref="AN160" dT="2024-03-14T06:54:12.87" personId="{F6E7EC2D-8E6E-4BA1-BCDD-6D7FECF08119}" id="{8889FEBB-E5A3-469B-A448-28362D30DCF6}" parentId="{4255C8D4-58EF-433F-BD16-105491E73B73}">
    <text>1kW allocation reduced due to live reading of 0.2kW</text>
  </threadedComment>
  <threadedComment ref="AN160" dT="2024-06-20T11:13:53.46" personId="{AFB55828-FFC6-4C96-B981-0FAA8F63A769}" id="{494B6A61-967E-428C-A959-B5F96D9A6C70}" parentId="{4255C8D4-58EF-433F-BD16-105491E73B73}">
    <text>1kW allocation reduced due to live reading of 0.2kW</text>
  </threadedComment>
  <threadedComment ref="AN160" dT="2024-08-26T09:09:59.75" personId="{AFB55828-FFC6-4C96-B981-0FAA8F63A769}" id="{820551AF-3217-45B9-AFDE-22B479190D87}" parentId="{4255C8D4-58EF-433F-BD16-105491E73B73}">
    <text>1kW allocation reduced due to live reading of 0.2kW</text>
  </threadedComment>
  <threadedComment ref="AP160" dT="2023-07-10T11:16:46.65" personId="{F6E7EC2D-8E6E-4BA1-BCDD-6D7FECF08119}" id="{ACB0F551-3943-42F1-B6D5-C260226122EB}">
    <text>1kW allocation reduced due to live reading of 0.2kW</text>
  </threadedComment>
  <threadedComment ref="AP160" dT="2023-08-07T11:05:35.43" personId="{4232887B-6F74-4501-885D-8735C5662726}" id="{B5FF7FF6-7E9C-41DD-AB01-59AA067F411A}" parentId="{ACB0F551-3943-42F1-B6D5-C260226122EB}">
    <text>1kW allocation reduced due to live reading of 0.2kW</text>
  </threadedComment>
  <threadedComment ref="AP160" dT="2023-09-11T15:36:47.62" personId="{F6E7EC2D-8E6E-4BA1-BCDD-6D7FECF08119}" id="{6753BDF2-C037-48C5-BFD7-D7B90D8A10AA}" parentId="{ACB0F551-3943-42F1-B6D5-C260226122EB}">
    <text>1kW allocation reduced due to live reading of 0.2kW</text>
  </threadedComment>
  <threadedComment ref="AP160" dT="2023-10-20T10:13:01.35" personId="{F6E7EC2D-8E6E-4BA1-BCDD-6D7FECF08119}" id="{FE36E6E1-795B-4E6E-8E8D-A015B92F50A8}" parentId="{ACB0F551-3943-42F1-B6D5-C260226122EB}">
    <text>1kW allocation reduced due to live reading of 0.2kW</text>
  </threadedComment>
  <threadedComment ref="AP160" dT="2023-11-09T13:28:46.99" personId="{F6E7EC2D-8E6E-4BA1-BCDD-6D7FECF08119}" id="{99F99049-FEAF-4887-ADF3-8EC98B5A8613}" parentId="{ACB0F551-3943-42F1-B6D5-C260226122EB}">
    <text>1kW allocation reduced due to live reading of 0.2kW</text>
  </threadedComment>
  <threadedComment ref="AP160" dT="2023-12-15T10:06:06.99" personId="{F6E7EC2D-8E6E-4BA1-BCDD-6D7FECF08119}" id="{8EEF617D-D431-4F51-9458-C17B750D5D2D}" parentId="{ACB0F551-3943-42F1-B6D5-C260226122EB}">
    <text>1kW allocation reduced due to live reading of 0.2kW</text>
  </threadedComment>
  <threadedComment ref="AP160" dT="2024-01-10T14:23:45.06" personId="{F6E7EC2D-8E6E-4BA1-BCDD-6D7FECF08119}" id="{F67514EA-A5FA-4CDF-A331-2CCD4BCB29C2}" parentId="{ACB0F551-3943-42F1-B6D5-C260226122EB}">
    <text>1kW allocation reduced due to live reading of 0.2kW</text>
  </threadedComment>
  <threadedComment ref="AP160" dT="2024-02-14T14:13:08.22" personId="{F6E7EC2D-8E6E-4BA1-BCDD-6D7FECF08119}" id="{CCD99C7D-4250-4C53-B909-FBA3802EFF4C}" parentId="{ACB0F551-3943-42F1-B6D5-C260226122EB}">
    <text>1kW allocation reduced due to live reading of 0.2kW</text>
  </threadedComment>
  <threadedComment ref="AP160" dT="2024-03-14T06:55:01.08" personId="{F6E7EC2D-8E6E-4BA1-BCDD-6D7FECF08119}" id="{31A94202-9ED7-43A0-B102-260AE8461E7E}" parentId="{ACB0F551-3943-42F1-B6D5-C260226122EB}">
    <text>1kW allocation reduced due to live reading of 0.2kW</text>
  </threadedComment>
  <threadedComment ref="AP160" dT="2024-06-20T11:15:24.02" personId="{AFB55828-FFC6-4C96-B981-0FAA8F63A769}" id="{9E6DC6B9-0191-4EDF-8D57-4593132E357E}" parentId="{ACB0F551-3943-42F1-B6D5-C260226122EB}">
    <text>1kW allocation reduced due to live reading of 0.2kW</text>
  </threadedComment>
  <threadedComment ref="AP160" dT="2024-08-26T09:15:12.03" personId="{AFB55828-FFC6-4C96-B981-0FAA8F63A769}" id="{675CD7D7-D0E6-439E-93EB-36AE8BA79011}" parentId="{ACB0F551-3943-42F1-B6D5-C260226122EB}">
    <text>1kW allocation reduced due to live reading of 0.2kW</text>
  </threadedComment>
  <threadedComment ref="AR160" dT="2023-07-10T10:34:16.50" personId="{4232887B-6F74-4501-885D-8735C5662726}" id="{FE344764-C392-4008-88B4-4FED49439600}">
    <text>2kW allocation reduced due to live reading of 0.5kW</text>
  </threadedComment>
  <threadedComment ref="AR160" dT="2023-08-07T11:58:32.72" personId="{4232887B-6F74-4501-885D-8735C5662726}" id="{38FFE82C-D417-4306-813E-047B2438F0FC}" parentId="{FE344764-C392-4008-88B4-4FED49439600}">
    <text>2kW allocation reduced due to live reading of 0.5kW</text>
  </threadedComment>
  <threadedComment ref="AR160" dT="2023-09-12T12:39:37.56" personId="{F6E7EC2D-8E6E-4BA1-BCDD-6D7FECF08119}" id="{261F4B06-A7B1-4B24-8A94-53AEE7DB7452}" parentId="{FE344764-C392-4008-88B4-4FED49439600}">
    <text>2kW allocation reduced due to live reading of 0.5kW</text>
  </threadedComment>
  <threadedComment ref="AR160" dT="2023-10-20T13:22:36.75" personId="{F6E7EC2D-8E6E-4BA1-BCDD-6D7FECF08119}" id="{2FF207EA-401F-44BE-8815-49B588272584}" parentId="{FE344764-C392-4008-88B4-4FED49439600}">
    <text>2kW allocation reduced due to live reading of 0.5kW</text>
  </threadedComment>
  <threadedComment ref="AR160" dT="2023-11-10T09:08:15.54" personId="{F6E7EC2D-8E6E-4BA1-BCDD-6D7FECF08119}" id="{58719208-92C2-4988-91B5-933AC17EA1A8}" parentId="{FE344764-C392-4008-88B4-4FED49439600}">
    <text>2kW allocation reduced due to live reading of 0.5kW</text>
  </threadedComment>
  <threadedComment ref="AR160" dT="2023-12-15T10:48:55.88" personId="{F6E7EC2D-8E6E-4BA1-BCDD-6D7FECF08119}" id="{6E8F7A5D-8CD3-4B79-AF68-CE3B2E54008F}" parentId="{FE344764-C392-4008-88B4-4FED49439600}">
    <text>2kW allocation reduced due to live reading of 0.5kW</text>
  </threadedComment>
  <threadedComment ref="AR160" dT="2024-01-10T15:03:55.43" personId="{F6E7EC2D-8E6E-4BA1-BCDD-6D7FECF08119}" id="{7638B773-DC70-4203-BB6C-ACF7FA85F050}" parentId="{FE344764-C392-4008-88B4-4FED49439600}">
    <text>2kW allocation reduced due to live reading of 0.5kW</text>
  </threadedComment>
  <threadedComment ref="AR160" dT="2024-02-14T14:57:41.81" personId="{F6E7EC2D-8E6E-4BA1-BCDD-6D7FECF08119}" id="{005CE75C-1479-48D3-91A0-3D4226C22ACB}" parentId="{FE344764-C392-4008-88B4-4FED49439600}">
    <text>2kW allocation reduced due to live reading of 0.5kW</text>
  </threadedComment>
  <threadedComment ref="AR160" dT="2024-03-14T06:50:59.02" personId="{F6E7EC2D-8E6E-4BA1-BCDD-6D7FECF08119}" id="{65B67F2E-234E-428C-9349-994A1D389429}" parentId="{FE344764-C392-4008-88B4-4FED49439600}">
    <text>2kW allocation reduced due to live reading of 0.5kW</text>
  </threadedComment>
  <threadedComment ref="AR160" dT="2024-08-26T10:15:16.81" personId="{AFB55828-FFC6-4C96-B981-0FAA8F63A769}" id="{5FF592F2-D84F-4FF2-B891-1AB358412FF2}" parentId="{FE344764-C392-4008-88B4-4FED49439600}">
    <text>2kW allocation reduced due to live reading of 0.5kW</text>
  </threadedComment>
  <threadedComment ref="AT160" dT="2023-07-10T10:35:20.75" personId="{4232887B-6F74-4501-885D-8735C5662726}" id="{F48E0F16-928E-4F94-B30C-1A7D81825C61}">
    <text>2.25kW allocation reduced due to live reading of 1.3kW</text>
  </threadedComment>
  <threadedComment ref="AT160" dT="2023-08-07T11:53:35.22" personId="{4232887B-6F74-4501-885D-8735C5662726}" id="{FB58E20D-894E-4712-AC29-3712625865F6}" parentId="{F48E0F16-928E-4F94-B30C-1A7D81825C61}">
    <text>2.25kW allocation reduced due to live reading of 1.3kW</text>
  </threadedComment>
  <threadedComment ref="AT160" dT="2023-09-12T12:17:24.38" personId="{F6E7EC2D-8E6E-4BA1-BCDD-6D7FECF08119}" id="{3F38F76E-A0BD-4D18-9972-94A1BFB70680}" parentId="{F48E0F16-928E-4F94-B30C-1A7D81825C61}">
    <text>2.25kW allocation reduced due to live reading of 1.3kW</text>
  </threadedComment>
  <threadedComment ref="AT160" dT="2023-10-20T13:19:29.78" personId="{F6E7EC2D-8E6E-4BA1-BCDD-6D7FECF08119}" id="{A36C4AD4-C30D-44D3-903B-DE11E20DFF5B}" parentId="{F48E0F16-928E-4F94-B30C-1A7D81825C61}">
    <text>2.25kW allocation reduced due to live reading of 1.3kW</text>
  </threadedComment>
  <threadedComment ref="AT160" dT="2023-11-10T09:03:14.33" personId="{F6E7EC2D-8E6E-4BA1-BCDD-6D7FECF08119}" id="{91F0BD3C-B017-406F-9E3A-56079EF7B8C3}" parentId="{F48E0F16-928E-4F94-B30C-1A7D81825C61}">
    <text>2.25kW allocation reduced due to live reading of 1.3kW</text>
  </threadedComment>
  <threadedComment ref="AT160" dT="2023-12-15T10:46:42.67" personId="{F6E7EC2D-8E6E-4BA1-BCDD-6D7FECF08119}" id="{75A51F8D-62B7-4D14-85DC-61530B70DFEF}" parentId="{F48E0F16-928E-4F94-B30C-1A7D81825C61}">
    <text>2.25kW allocation reduced due to live reading of 1.3kW</text>
  </threadedComment>
  <threadedComment ref="AT160" dT="2024-01-10T14:59:39.05" personId="{F6E7EC2D-8E6E-4BA1-BCDD-6D7FECF08119}" id="{D25E20CD-77ED-4742-906E-287F9236D249}" parentId="{F48E0F16-928E-4F94-B30C-1A7D81825C61}">
    <text>2.25kW allocation reduced due to live reading of 1.4kW</text>
  </threadedComment>
  <threadedComment ref="AT160" dT="2024-02-14T14:55:00.34" personId="{F6E7EC2D-8E6E-4BA1-BCDD-6D7FECF08119}" id="{12B8BADF-B80B-44AC-9361-964DE695D1CB}" parentId="{F48E0F16-928E-4F94-B30C-1A7D81825C61}">
    <text>2.25kW allocation reduced due to live reading of 1.3kW</text>
  </threadedComment>
  <threadedComment ref="AT160" dT="2024-03-14T06:45:32.32" personId="{F6E7EC2D-8E6E-4BA1-BCDD-6D7FECF08119}" id="{F82F6F6E-8329-4314-A775-774210F853EB}" parentId="{F48E0F16-928E-4F94-B30C-1A7D81825C61}">
    <text>2.25kW allocation reduced due to live reading of 1.3kW</text>
  </threadedComment>
  <threadedComment ref="AT160" dT="2024-08-26T10:03:37.15" personId="{AFB55828-FFC6-4C96-B981-0FAA8F63A769}" id="{C3EA183C-329A-4B6B-A486-A57340FD3146}" parentId="{F48E0F16-928E-4F94-B30C-1A7D81825C61}">
    <text>2.25kW allocation reduced due to live reading of 1.3kW</text>
  </threadedComment>
  <threadedComment ref="J162" dT="2024-02-12T14:54:04.74" personId="{A4663B00-DB85-420B-AE65-1E515148FDF2}" id="{45E710FF-B977-4C06-BC16-8010DA96BCFA}">
    <text>Additional XG210 is planned in existing rack E10 under ORMT_SAP_240212_3_w019357</text>
  </threadedComment>
  <threadedComment ref="L162" dT="2024-08-16T15:36:12.91" personId="{A4663B00-DB85-420B-AE65-1E515148FDF2}" id="{1320CD95-E0CD-4DE8-8ADE-F0D1D077B697}">
    <text>Additional ADVA FSP is planned under ORMT_SAP_240814_13_Y857420</text>
  </threadedComment>
  <threadedComment ref="J169" dT="2022-03-18T12:18:07.10" personId="{ABF5BCE6-B512-42E2-8B64-A070C9ED38DE}" id="{913A52A0-1214-4904-A32C-AC1A9545BE2A}">
    <text>reduced from 5kW to 3kW estimated usage</text>
  </threadedComment>
  <threadedComment ref="J169" dT="2023-11-07T13:54:02.31" personId="{38472A79-BA69-4DE1-8653-78C711836CC1}" id="{0E91B508-A3C9-4932-A885-E804ADD47501}" parentId="{913A52A0-1214-4904-A32C-AC1A9545BE2A}">
    <text>5kW reduced by 2.6kW estimated load from average of iPDU readings at other sites, 2.4kW remaining</text>
  </threadedComment>
  <threadedComment ref="J171" dT="2023-11-07T13:54:38.48" personId="{38472A79-BA69-4DE1-8653-78C711836CC1}" id="{EF25CA0F-1BDA-4052-AC6A-6EEF2F707339}">
    <text>5kW reduced by 2.6kW estimated load from average of iPDU readings at other sites, 2.4kW remaining</text>
  </threadedComment>
  <threadedComment ref="J171" dT="2023-11-07T15:32:41.13" personId="{38472A79-BA69-4DE1-8653-78C711836CC1}" id="{058B53F2-5093-48B3-87D3-6D126ADDFD50}" parentId="{EF25CA0F-1BDA-4052-AC6A-6EEF2F707339}">
    <text>2.4kW reduced by 0.7kW for card infill, 1.7kW remaining</text>
  </threadedComment>
  <threadedComment ref="J172" dT="2022-05-26T12:14:05.77" personId="{BC55F889-AFD3-4AD4-B814-0EDFA8411758}" id="{A592035E-72A3-4FC7-8666-C397C4798F90}">
    <text>5kW allocation reduced due to live reading of 2.5kW</text>
  </threadedComment>
  <threadedComment ref="J172" dT="2023-07-11T08:40:24.35" personId="{4232887B-6F74-4501-885D-8735C5662726}" id="{29EDA770-C3DE-4082-BB63-F20EB0F671FD}" parentId="{A592035E-72A3-4FC7-8666-C397C4798F90}">
    <text>5kW allocation reduced due to live reading of 2.8kW</text>
  </threadedComment>
  <threadedComment ref="J172" dT="2023-08-03T14:17:15.96" personId="{F6E7EC2D-8E6E-4BA1-BCDD-6D7FECF08119}" id="{B80F0308-3446-4089-8D82-6FAFB48DF6BB}" parentId="{A592035E-72A3-4FC7-8666-C397C4798F90}">
    <text>5kW allocation reduced due to live reading of 2.8kW</text>
  </threadedComment>
  <threadedComment ref="J172" dT="2023-09-06T11:56:15.33" personId="{F6E7EC2D-8E6E-4BA1-BCDD-6D7FECF08119}" id="{2775E39A-E0D2-4BC3-86E4-DA0729BE7916}" parentId="{A592035E-72A3-4FC7-8666-C397C4798F90}">
    <text>5kW allocation reduced due to live reading of 2.8kW</text>
  </threadedComment>
  <threadedComment ref="J172" dT="2023-10-18T10:02:09.40" personId="{F6E7EC2D-8E6E-4BA1-BCDD-6D7FECF08119}" id="{7A9A064F-874F-486D-A25E-648558BD324C}" parentId="{A592035E-72A3-4FC7-8666-C397C4798F90}">
    <text>5kW allocation reduced due to live reading of 2.8kW</text>
  </threadedComment>
  <threadedComment ref="J172" dT="2023-11-08T13:33:05.83" personId="{F6E7EC2D-8E6E-4BA1-BCDD-6D7FECF08119}" id="{ED84C1DC-B9D7-446A-889D-0C4D3BEEB058}" parentId="{A592035E-72A3-4FC7-8666-C397C4798F90}">
    <text>5kW allocation reduced due to live reading of 2.8kW</text>
  </threadedComment>
  <threadedComment ref="J172" dT="2023-12-15T12:58:35.10" personId="{F6E7EC2D-8E6E-4BA1-BCDD-6D7FECF08119}" id="{0D672CDA-D608-4A44-9756-8A209A93BC7B}" parentId="{A592035E-72A3-4FC7-8666-C397C4798F90}">
    <text>5kW allocation reduced due to live reading of 3.3kW</text>
  </threadedComment>
  <threadedComment ref="J172" dT="2024-01-10T15:05:21.14" personId="{F6E7EC2D-8E6E-4BA1-BCDD-6D7FECF08119}" id="{CD154986-639B-4CEA-9052-4165CF8C0BF7}" parentId="{A592035E-72A3-4FC7-8666-C397C4798F90}">
    <text>5kW allocation reduced due to live reading of 3.3kW</text>
  </threadedComment>
  <threadedComment ref="J172" dT="2024-02-14T15:29:31.73" personId="{F6E7EC2D-8E6E-4BA1-BCDD-6D7FECF08119}" id="{E42384AE-E254-40E6-AF4A-F34934FDB97A}" parentId="{A592035E-72A3-4FC7-8666-C397C4798F90}">
    <text>5kW allocation reduced due to live reading of 3.3kW</text>
  </threadedComment>
  <threadedComment ref="J172" dT="2024-03-14T06:15:17.26" personId="{F6E7EC2D-8E6E-4BA1-BCDD-6D7FECF08119}" id="{306A7A82-D8E6-4800-A89B-15DC171928C2}" parentId="{A592035E-72A3-4FC7-8666-C397C4798F90}">
    <text>2.5kW allocation reduced due to live reading of 2.1kW</text>
  </threadedComment>
  <threadedComment ref="J172" dT="2024-06-20T13:27:07.39" personId="{AFB55828-FFC6-4C96-B981-0FAA8F63A769}" id="{7CFC86A8-9B26-4756-81A6-6BAE70BBC1AB}" parentId="{A592035E-72A3-4FC7-8666-C397C4798F90}">
    <text>2.5kW allocation reduced due to live reading of 2.0kW</text>
  </threadedComment>
  <threadedComment ref="J172" dT="2024-08-14T17:12:01.20" personId="{AFB55828-FFC6-4C96-B981-0FAA8F63A769}" id="{B67657D9-B8AD-4465-93EB-74429AD4B87D}" parentId="{A592035E-72A3-4FC7-8666-C397C4798F90}">
    <text>2.5kW allocation reduced due to live reading of 2.1kW</text>
  </threadedComment>
  <threadedComment ref="L172" dT="2022-05-26T12:15:02.86" personId="{BC55F889-AFD3-4AD4-B814-0EDFA8411758}" id="{64B57CBA-68A7-4BEC-B6C5-DF54244443E4}">
    <text>12kW allocation reduced due to live reading of 1.7kW</text>
  </threadedComment>
  <threadedComment ref="L172" dT="2023-07-11T08:44:07.71" personId="{4232887B-6F74-4501-885D-8735C5662726}" id="{4038D12C-91AF-452C-9EB9-587EF9AE159B}" parentId="{64B57CBA-68A7-4BEC-B6C5-DF54244443E4}">
    <text>12kW allocation reduced due to live reading of 1.8kW</text>
  </threadedComment>
  <threadedComment ref="L172" dT="2023-08-03T14:19:51.42" personId="{F6E7EC2D-8E6E-4BA1-BCDD-6D7FECF08119}" id="{3EB2D57A-B521-4F9F-9342-52C0BB9D7BF9}" parentId="{64B57CBA-68A7-4BEC-B6C5-DF54244443E4}">
    <text>12kW allocation reduced due to live reading of 1.7kW</text>
  </threadedComment>
  <threadedComment ref="L172" dT="2023-09-06T11:58:26.74" personId="{F6E7EC2D-8E6E-4BA1-BCDD-6D7FECF08119}" id="{322C6AB5-DD2C-41DF-8CA6-6939D338C129}" parentId="{64B57CBA-68A7-4BEC-B6C5-DF54244443E4}">
    <text>12kW allocation reduced due to live reading of 1.8kW</text>
  </threadedComment>
  <threadedComment ref="L172" dT="2023-10-18T10:03:38.42" personId="{F6E7EC2D-8E6E-4BA1-BCDD-6D7FECF08119}" id="{D906CCBC-4498-442D-B93F-928D23B3655B}" parentId="{64B57CBA-68A7-4BEC-B6C5-DF54244443E4}">
    <text>12kW allocation reduced due to live reading of 1.7kW</text>
  </threadedComment>
  <threadedComment ref="L172" dT="2023-11-08T13:39:01.61" personId="{F6E7EC2D-8E6E-4BA1-BCDD-6D7FECF08119}" id="{AA94A5FE-62B6-475D-8722-D71AD98AF029}" parentId="{64B57CBA-68A7-4BEC-B6C5-DF54244443E4}">
    <text>12kW allocation reduced due to live reading of 1.7kW</text>
  </threadedComment>
  <threadedComment ref="L172" dT="2023-12-15T13:02:08.12" personId="{F6E7EC2D-8E6E-4BA1-BCDD-6D7FECF08119}" id="{316DDB0A-61B7-4515-9357-32A087C90790}" parentId="{64B57CBA-68A7-4BEC-B6C5-DF54244443E4}">
    <text>12kW allocation reduced due to live reading of 1.7kW</text>
  </threadedComment>
  <threadedComment ref="L172" dT="2024-01-10T15:06:16.85" personId="{F6E7EC2D-8E6E-4BA1-BCDD-6D7FECF08119}" id="{2A314C1D-B499-45D8-9C5A-17101DAED23F}" parentId="{64B57CBA-68A7-4BEC-B6C5-DF54244443E4}">
    <text>12kW allocation reduced due to live reading of 1.7kW</text>
  </threadedComment>
  <threadedComment ref="L172" dT="2024-02-14T15:30:57.89" personId="{F6E7EC2D-8E6E-4BA1-BCDD-6D7FECF08119}" id="{05E2CA76-273D-44DE-82B5-1DCA2946990D}" parentId="{64B57CBA-68A7-4BEC-B6C5-DF54244443E4}">
    <text>6kW allocation reduced due to live reading of 0.9kW</text>
  </threadedComment>
  <threadedComment ref="L172" dT="2024-06-20T13:31:07.74" personId="{AFB55828-FFC6-4C96-B981-0FAA8F63A769}" id="{2342C479-3EA5-4F5A-846F-B5C3DE4582E1}" parentId="{64B57CBA-68A7-4BEC-B6C5-DF54244443E4}">
    <text>6kW allocation reduced due to live reading of 0.9kW</text>
  </threadedComment>
  <threadedComment ref="L172" dT="2024-08-14T17:18:54.46" personId="{AFB55828-FFC6-4C96-B981-0FAA8F63A769}" id="{382523A4-5D9E-4575-8717-1D1E050EF0E7}" parentId="{64B57CBA-68A7-4BEC-B6C5-DF54244443E4}">
    <text>6kW allocation reduced due to live reading of 0.9kW</text>
  </threadedComment>
  <threadedComment ref="N172" dT="2023-08-03T14:27:15.67" personId="{F6E7EC2D-8E6E-4BA1-BCDD-6D7FECF08119}" id="{54B92F99-AAE3-4F4D-98AC-D8E29708EC2A}">
    <text>2kW allocation reduced due to live reading of 0.3kW</text>
  </threadedComment>
  <threadedComment ref="N172" dT="2023-09-06T11:57:48.44" personId="{F6E7EC2D-8E6E-4BA1-BCDD-6D7FECF08119}" id="{86702025-E5C2-452B-B932-201B309647BE}" parentId="{54B92F99-AAE3-4F4D-98AC-D8E29708EC2A}">
    <text>2kW allocation reduced due to live reading of 0.3kW</text>
  </threadedComment>
  <threadedComment ref="N172" dT="2023-10-18T10:02:48.95" personId="{F6E7EC2D-8E6E-4BA1-BCDD-6D7FECF08119}" id="{FBF2AF1F-9CDD-40D4-9A15-1284358CE2B8}" parentId="{54B92F99-AAE3-4F4D-98AC-D8E29708EC2A}">
    <text>2kW allocation reduced due to live reading of 0.3kW</text>
  </threadedComment>
  <threadedComment ref="N172" dT="2023-11-08T13:38:21.12" personId="{F6E7EC2D-8E6E-4BA1-BCDD-6D7FECF08119}" id="{5706732C-1FD9-4580-B3D1-0E276544711B}" parentId="{54B92F99-AAE3-4F4D-98AC-D8E29708EC2A}">
    <text>2kW allocation reduced due to live reading of 0.3kW</text>
  </threadedComment>
  <threadedComment ref="N172" dT="2023-12-15T13:01:18.76" personId="{F6E7EC2D-8E6E-4BA1-BCDD-6D7FECF08119}" id="{59A1F7EA-65FA-48CA-A722-25D6430E6F21}" parentId="{54B92F99-AAE3-4F4D-98AC-D8E29708EC2A}">
    <text>2kW allocation reduced due to live reading of 0.3kW</text>
  </threadedComment>
  <threadedComment ref="N172" dT="2024-01-10T15:05:51.25" personId="{F6E7EC2D-8E6E-4BA1-BCDD-6D7FECF08119}" id="{52481031-EFD6-4792-9CE0-3DFE36E9CB00}" parentId="{54B92F99-AAE3-4F4D-98AC-D8E29708EC2A}">
    <text>2kW allocation reduced due to live reading of 0.3kW</text>
  </threadedComment>
  <threadedComment ref="N172" dT="2024-02-14T15:30:18.83" personId="{F6E7EC2D-8E6E-4BA1-BCDD-6D7FECF08119}" id="{BA7863C3-C8AE-4E05-99CF-414A00F4D0B3}" parentId="{54B92F99-AAE3-4F4D-98AC-D8E29708EC2A}">
    <text>2kW allocation reduced due to live reading of 0.3kW</text>
  </threadedComment>
  <threadedComment ref="N172" dT="2024-03-14T06:20:47.00" personId="{F6E7EC2D-8E6E-4BA1-BCDD-6D7FECF08119}" id="{CE6A2C1E-2CC0-4491-9791-747F81E6BCF3}" parentId="{54B92F99-AAE3-4F4D-98AC-D8E29708EC2A}">
    <text>1kW allocation reduced due to live reading of 0.2kW</text>
  </threadedComment>
  <threadedComment ref="N172" dT="2024-06-20T13:28:56.95" personId="{AFB55828-FFC6-4C96-B981-0FAA8F63A769}" id="{280FC3FA-0B9E-40C6-A73D-6956FD57DE9B}" parentId="{54B92F99-AAE3-4F4D-98AC-D8E29708EC2A}">
    <text>1kW allocation reduced due to live reading of 0.2kW</text>
  </threadedComment>
  <threadedComment ref="N172" dT="2024-08-14T17:14:54.80" personId="{AFB55828-FFC6-4C96-B981-0FAA8F63A769}" id="{564C1F00-63B2-4A34-8DCD-256CD6E815D0}" parentId="{54B92F99-AAE3-4F4D-98AC-D8E29708EC2A}">
    <text>1kW allocation reduced due to live reading of 0.2kW</text>
  </threadedComment>
  <threadedComment ref="Q172" dT="2023-09-26T13:50:18.29" personId="{1E6DD3F2-E860-47E0-8C0E-4DFC2954E528}" id="{22D99612-71FE-4752-86BE-FEA969AB8EF6}">
    <text>ORMT_SAP_230809_13_Y854576 - Given for power upgrade</text>
  </threadedComment>
  <threadedComment ref="J173" dT="2022-05-26T12:14:05.77" personId="{BC55F889-AFD3-4AD4-B814-0EDFA8411758}" id="{127082A1-2223-4E87-AF06-6310C9CF65FE}">
    <text>5kW allocation reduced due to live reading of 2.5kW</text>
  </threadedComment>
  <threadedComment ref="J173" dT="2023-07-11T08:40:24.35" personId="{4232887B-6F74-4501-885D-8735C5662726}" id="{12AE2E44-E0EA-467E-87FB-2C2701366E34}" parentId="{127082A1-2223-4E87-AF06-6310C9CF65FE}">
    <text>5kW allocation reduced due to live reading of 2.8kW</text>
  </threadedComment>
  <threadedComment ref="J173" dT="2023-08-03T14:17:15.96" personId="{F6E7EC2D-8E6E-4BA1-BCDD-6D7FECF08119}" id="{D97CFCCB-03AE-439C-B5A8-191E754E23AE}" parentId="{127082A1-2223-4E87-AF06-6310C9CF65FE}">
    <text>5kW allocation reduced due to live reading of 2.8kW</text>
  </threadedComment>
  <threadedComment ref="J173" dT="2023-09-06T11:56:15.33" personId="{F6E7EC2D-8E6E-4BA1-BCDD-6D7FECF08119}" id="{BA5B196F-5EA9-434E-B28D-8EA29140C25D}" parentId="{127082A1-2223-4E87-AF06-6310C9CF65FE}">
    <text>5kW allocation reduced due to live reading of 2.8kW</text>
  </threadedComment>
  <threadedComment ref="J173" dT="2023-10-18T10:02:09.40" personId="{F6E7EC2D-8E6E-4BA1-BCDD-6D7FECF08119}" id="{6D1C98D0-50B1-46CF-868F-EE8CEBDCF9B2}" parentId="{127082A1-2223-4E87-AF06-6310C9CF65FE}">
    <text>5kW allocation reduced due to live reading of 2.8kW</text>
  </threadedComment>
  <threadedComment ref="J173" dT="2023-11-08T13:33:05.83" personId="{F6E7EC2D-8E6E-4BA1-BCDD-6D7FECF08119}" id="{1FE3AC6B-38D9-4D87-9B30-CD07AD718D38}" parentId="{127082A1-2223-4E87-AF06-6310C9CF65FE}">
    <text>5kW allocation reduced due to live reading of 2.8kW</text>
  </threadedComment>
  <threadedComment ref="J173" dT="2023-12-15T12:58:35.10" personId="{F6E7EC2D-8E6E-4BA1-BCDD-6D7FECF08119}" id="{57BA73EF-AFBD-4260-9E04-4BDC4EFB91D2}" parentId="{127082A1-2223-4E87-AF06-6310C9CF65FE}">
    <text>5kW allocation reduced due to live reading of 3.3kW</text>
  </threadedComment>
  <threadedComment ref="J173" dT="2024-01-10T15:05:21.14" personId="{F6E7EC2D-8E6E-4BA1-BCDD-6D7FECF08119}" id="{06F89D68-04B8-4CE5-8BB7-2E14F526F7AB}" parentId="{127082A1-2223-4E87-AF06-6310C9CF65FE}">
    <text>5kW allocation reduced due to live reading of 3.3kW</text>
  </threadedComment>
  <threadedComment ref="J173" dT="2024-02-14T15:29:31.73" personId="{F6E7EC2D-8E6E-4BA1-BCDD-6D7FECF08119}" id="{818C0E42-76C8-4910-B5E0-AF291A2AB944}" parentId="{127082A1-2223-4E87-AF06-6310C9CF65FE}">
    <text>5kW allocation reduced due to live reading of 3.3kW</text>
  </threadedComment>
  <threadedComment ref="J173" dT="2024-03-14T06:15:44.86" personId="{F6E7EC2D-8E6E-4BA1-BCDD-6D7FECF08119}" id="{0467A173-9CA3-48FF-AE57-733399BA0B3E}" parentId="{127082A1-2223-4E87-AF06-6310C9CF65FE}">
    <text>2.5kW allocation reduced due to live reading of 1.1kW</text>
  </threadedComment>
  <threadedComment ref="J173" dT="2024-06-20T13:27:24.68" personId="{AFB55828-FFC6-4C96-B981-0FAA8F63A769}" id="{D57009F9-3A8E-4D01-A87F-E5D5ACBDB9FB}" parentId="{127082A1-2223-4E87-AF06-6310C9CF65FE}">
    <text>2.5kW allocation reduced due to live reading of 1.3kW</text>
  </threadedComment>
  <threadedComment ref="J173" dT="2024-08-14T17:12:36.45" personId="{AFB55828-FFC6-4C96-B981-0FAA8F63A769}" id="{D042D6AC-BC8F-461B-A73C-60CC90C8EF7D}" parentId="{127082A1-2223-4E87-AF06-6310C9CF65FE}">
    <text>2.5kW allocation reduced due to live reading of 1.2kW</text>
  </threadedComment>
  <threadedComment ref="L173" dT="2022-05-26T12:15:02.86" personId="{BC55F889-AFD3-4AD4-B814-0EDFA8411758}" id="{50B8E2B5-062F-49B2-8DE1-88A68C3FBB2C}">
    <text>12kW allocation reduced due to live reading of 1.7kW</text>
  </threadedComment>
  <threadedComment ref="L173" dT="2023-07-11T08:44:07.71" personId="{4232887B-6F74-4501-885D-8735C5662726}" id="{9F265B9F-124D-48D6-9451-130DFA744C90}" parentId="{50B8E2B5-062F-49B2-8DE1-88A68C3FBB2C}">
    <text>12kW allocation reduced due to live reading of 1.8kW</text>
  </threadedComment>
  <threadedComment ref="L173" dT="2023-08-03T14:19:51.42" personId="{F6E7EC2D-8E6E-4BA1-BCDD-6D7FECF08119}" id="{FEB7CDFB-4081-4018-A07D-533A68783BF9}" parentId="{50B8E2B5-062F-49B2-8DE1-88A68C3FBB2C}">
    <text>12kW allocation reduced due to live reading of 1.7kW</text>
  </threadedComment>
  <threadedComment ref="L173" dT="2023-09-06T11:58:26.74" personId="{F6E7EC2D-8E6E-4BA1-BCDD-6D7FECF08119}" id="{CC911F38-0DE1-494E-AB8B-0AF225E2F929}" parentId="{50B8E2B5-062F-49B2-8DE1-88A68C3FBB2C}">
    <text>12kW allocation reduced due to live reading of 1.8kW</text>
  </threadedComment>
  <threadedComment ref="L173" dT="2023-10-18T10:03:38.42" personId="{F6E7EC2D-8E6E-4BA1-BCDD-6D7FECF08119}" id="{C656193F-5D72-46F0-9163-5F499035EDC0}" parentId="{50B8E2B5-062F-49B2-8DE1-88A68C3FBB2C}">
    <text>12kW allocation reduced due to live reading of 1.7kW</text>
  </threadedComment>
  <threadedComment ref="L173" dT="2023-11-08T13:39:01.61" personId="{F6E7EC2D-8E6E-4BA1-BCDD-6D7FECF08119}" id="{959EAFB2-E6BB-4D25-8062-F72CD840AF76}" parentId="{50B8E2B5-062F-49B2-8DE1-88A68C3FBB2C}">
    <text>12kW allocation reduced due to live reading of 1.7kW</text>
  </threadedComment>
  <threadedComment ref="L173" dT="2023-12-15T13:02:08.12" personId="{F6E7EC2D-8E6E-4BA1-BCDD-6D7FECF08119}" id="{58B4CB6A-A0D2-4C4D-AA2D-A56BA5090161}" parentId="{50B8E2B5-062F-49B2-8DE1-88A68C3FBB2C}">
    <text>12kW allocation reduced due to live reading of 1.7kW</text>
  </threadedComment>
  <threadedComment ref="L173" dT="2024-01-10T15:06:16.85" personId="{F6E7EC2D-8E6E-4BA1-BCDD-6D7FECF08119}" id="{75C0D08F-3992-4EF8-8CE6-BF05851BBDA5}" parentId="{50B8E2B5-062F-49B2-8DE1-88A68C3FBB2C}">
    <text>12kW allocation reduced due to live reading of 1.7kW</text>
  </threadedComment>
  <threadedComment ref="L173" dT="2024-02-14T15:30:57.89" personId="{F6E7EC2D-8E6E-4BA1-BCDD-6D7FECF08119}" id="{869AAD19-C636-444A-8B71-AE47A2B5CC1C}" parentId="{50B8E2B5-062F-49B2-8DE1-88A68C3FBB2C}">
    <text>12kW allocation reduced due to live reading of 1.7kW</text>
  </threadedComment>
  <threadedComment ref="L173" dT="2024-03-14T06:23:16.15" personId="{F6E7EC2D-8E6E-4BA1-BCDD-6D7FECF08119}" id="{EDCAB143-C9D3-47B0-92F9-14FB0B690F12}" parentId="{50B8E2B5-062F-49B2-8DE1-88A68C3FBB2C}">
    <text>6kW allocation reduced due to live reading of 0.8kW</text>
  </threadedComment>
  <threadedComment ref="L173" dT="2024-06-20T13:31:35.78" personId="{AFB55828-FFC6-4C96-B981-0FAA8F63A769}" id="{2F9CEA7B-D983-42CF-9399-64B402EB59F3}" parentId="{50B8E2B5-062F-49B2-8DE1-88A68C3FBB2C}">
    <text>6kW allocation reduced due to live reading of 0.8kW</text>
  </threadedComment>
  <threadedComment ref="L173" dT="2024-08-14T17:19:24.52" personId="{AFB55828-FFC6-4C96-B981-0FAA8F63A769}" id="{82C9647E-1DBE-4F27-8C51-17DC503C2947}" parentId="{50B8E2B5-062F-49B2-8DE1-88A68C3FBB2C}">
    <text>6kW allocation reduced due to live reading of 0.8kW</text>
  </threadedComment>
  <threadedComment ref="N173" dT="2023-08-03T14:27:15.67" personId="{F6E7EC2D-8E6E-4BA1-BCDD-6D7FECF08119}" id="{E03B402C-E55A-45A4-8F57-C2FEFF861C90}">
    <text>2kW allocation reduced due to live reading of 0.3kW</text>
  </threadedComment>
  <threadedComment ref="N173" dT="2023-09-06T11:57:48.44" personId="{F6E7EC2D-8E6E-4BA1-BCDD-6D7FECF08119}" id="{48C663DE-13DE-4A76-8C29-B4E76DB5EEB2}" parentId="{E03B402C-E55A-45A4-8F57-C2FEFF861C90}">
    <text>2kW allocation reduced due to live reading of 0.3kW</text>
  </threadedComment>
  <threadedComment ref="N173" dT="2023-10-18T10:02:48.95" personId="{F6E7EC2D-8E6E-4BA1-BCDD-6D7FECF08119}" id="{373BEB1E-3B99-4446-BDC1-5E8A8D65CE91}" parentId="{E03B402C-E55A-45A4-8F57-C2FEFF861C90}">
    <text>2kW allocation reduced due to live reading of 0.3kW</text>
  </threadedComment>
  <threadedComment ref="N173" dT="2023-11-08T13:38:21.12" personId="{F6E7EC2D-8E6E-4BA1-BCDD-6D7FECF08119}" id="{E9E2537B-13F1-4F52-B8C6-6E82CC912AEB}" parentId="{E03B402C-E55A-45A4-8F57-C2FEFF861C90}">
    <text>2kW allocation reduced due to live reading of 0.3kW</text>
  </threadedComment>
  <threadedComment ref="N173" dT="2023-12-15T13:01:18.76" personId="{F6E7EC2D-8E6E-4BA1-BCDD-6D7FECF08119}" id="{367D448B-4623-4F2F-8C26-DFCB5842CC66}" parentId="{E03B402C-E55A-45A4-8F57-C2FEFF861C90}">
    <text>2kW allocation reduced due to live reading of 0.3kW</text>
  </threadedComment>
  <threadedComment ref="N173" dT="2024-01-10T15:05:51.25" personId="{F6E7EC2D-8E6E-4BA1-BCDD-6D7FECF08119}" id="{08662F7F-BDC6-49F3-99F8-48367FDBB948}" parentId="{E03B402C-E55A-45A4-8F57-C2FEFF861C90}">
    <text>2kW allocation reduced due to live reading of 0.3kW</text>
  </threadedComment>
  <threadedComment ref="N173" dT="2024-02-14T15:30:18.83" personId="{F6E7EC2D-8E6E-4BA1-BCDD-6D7FECF08119}" id="{09D6A051-7580-45B6-94B9-F07BDEBB224E}" parentId="{E03B402C-E55A-45A4-8F57-C2FEFF861C90}">
    <text>2kW allocation reduced due to live reading of 0.3kW</text>
  </threadedComment>
  <threadedComment ref="N173" dT="2024-03-14T06:21:48.35" personId="{F6E7EC2D-8E6E-4BA1-BCDD-6D7FECF08119}" id="{C28E8FF4-A6C5-4013-A16A-0338236C66BB}" parentId="{E03B402C-E55A-45A4-8F57-C2FEFF861C90}">
    <text>1kW allocation reduced due to live reading of 0.1kW</text>
  </threadedComment>
  <threadedComment ref="N173" dT="2024-06-20T13:29:09.81" personId="{AFB55828-FFC6-4C96-B981-0FAA8F63A769}" id="{E5B32992-BC28-4C12-9A33-4F19FD1A0266}" parentId="{E03B402C-E55A-45A4-8F57-C2FEFF861C90}">
    <text>1kW allocation reduced due to live reading of 0.1kW</text>
  </threadedComment>
  <threadedComment ref="N173" dT="2024-08-14T17:15:30.80" personId="{AFB55828-FFC6-4C96-B981-0FAA8F63A769}" id="{09DC27B7-AD21-47BE-B2AC-7D837E02E6EF}" parentId="{E03B402C-E55A-45A4-8F57-C2FEFF861C90}">
    <text>1kW allocation reduced due to live reading of 0.1kW</text>
  </threadedComment>
  <threadedComment ref="Q173" dT="2023-09-26T13:50:18.29" personId="{1E6DD3F2-E860-47E0-8C0E-4DFC2954E528}" id="{342BF346-313E-49F7-8E8C-D6D0932AFEA6}">
    <text>ORMT_SAP_230809_13_Y854576 - Given for power upgrade</text>
  </threadedComment>
  <threadedComment ref="J178" dT="2022-05-26T12:32:19.60" personId="{BC55F889-AFD3-4AD4-B814-0EDFA8411758}" id="{C9C11970-FD79-472E-BF7F-AF6EFB5EEBFF}">
    <text>5kW allocation reduced due to live reading of 2.5kW</text>
  </threadedComment>
  <threadedComment ref="J178" dT="2023-07-05T16:03:50.93" personId="{4232887B-6F74-4501-885D-8735C5662726}" id="{AC19BA44-5F21-4BFA-A389-32394556FD28}" parentId="{C9C11970-FD79-472E-BF7F-AF6EFB5EEBFF}">
    <text>2.5 kW allocation reduced due to live reading of 1.6 kW</text>
  </threadedComment>
  <threadedComment ref="J178" dT="2023-08-07T12:34:38.20" personId="{4232887B-6F74-4501-885D-8735C5662726}" id="{739B70BC-5CFC-4427-8B0D-FC37CFE8F051}" parentId="{C9C11970-FD79-472E-BF7F-AF6EFB5EEBFF}">
    <text>2.5 kW allocation reduced due to live reading of 1.7 kW</text>
  </threadedComment>
  <threadedComment ref="J178" dT="2023-09-11T15:07:42.47" personId="{F6E7EC2D-8E6E-4BA1-BCDD-6D7FECF08119}" id="{6763FF40-5428-4D10-939B-936CCA2698E9}" parentId="{C9C11970-FD79-472E-BF7F-AF6EFB5EEBFF}">
    <text>2.5 kW allocation reduced due to live reading of 1.7 kW</text>
  </threadedComment>
  <threadedComment ref="J178" dT="2023-10-19T11:11:30.55" personId="{F6E7EC2D-8E6E-4BA1-BCDD-6D7FECF08119}" id="{D75F2752-EB22-4BA6-9E08-E801D01370F3}" parentId="{C9C11970-FD79-472E-BF7F-AF6EFB5EEBFF}">
    <text>2.5 kW allocation reduced due to live reading of 1.3 kW</text>
  </threadedComment>
  <threadedComment ref="J178" dT="2023-12-15T12:55:34.26" personId="{F6E7EC2D-8E6E-4BA1-BCDD-6D7FECF08119}" id="{DF2009C2-C7E7-4AC1-9C72-F9B1057A5063}" parentId="{C9C11970-FD79-472E-BF7F-AF6EFB5EEBFF}">
    <text>2.5 kW allocation reduced due to live reading of 1.3 kW</text>
  </threadedComment>
  <threadedComment ref="J178" dT="2024-01-10T15:19:35.78" personId="{F6E7EC2D-8E6E-4BA1-BCDD-6D7FECF08119}" id="{5D886BF4-CE50-465D-8D5A-1340BDCAD006}" parentId="{C9C11970-FD79-472E-BF7F-AF6EFB5EEBFF}">
    <text>2.5 kW allocation reduced due to live reading of 1.3 kW</text>
  </threadedComment>
  <threadedComment ref="J178" dT="2024-02-14T15:32:07.78" personId="{F6E7EC2D-8E6E-4BA1-BCDD-6D7FECF08119}" id="{1AF9EC4C-BC04-4D7D-844D-756812D6420F}" parentId="{C9C11970-FD79-472E-BF7F-AF6EFB5EEBFF}">
    <text>2.5 kW allocation reduced due to live reading of 1.7kW</text>
  </threadedComment>
  <threadedComment ref="J178" dT="2024-03-14T06:11:01.45" personId="{F6E7EC2D-8E6E-4BA1-BCDD-6D7FECF08119}" id="{AF09A0A4-B614-4B00-A5A7-ED7152A6D919}" parentId="{C9C11970-FD79-472E-BF7F-AF6EFB5EEBFF}">
    <text>2.5 kW allocation reduced due to live reading of 1.5kW</text>
  </threadedComment>
  <threadedComment ref="J178" dT="2024-06-20T16:09:47.31" personId="{AFB55828-FFC6-4C96-B981-0FAA8F63A769}" id="{0A2FCFD1-5C3D-4BEB-845F-A0468446829B}" parentId="{C9C11970-FD79-472E-BF7F-AF6EFB5EEBFF}">
    <text>2.5 kW allocation reduced due to live reading of 1.9kW</text>
  </threadedComment>
  <threadedComment ref="J178" dT="2024-08-18T17:09:25.95" personId="{AFB55828-FFC6-4C96-B981-0FAA8F63A769}" id="{2CF36752-CB87-48D0-B3EB-C598F3850246}" parentId="{C9C11970-FD79-472E-BF7F-AF6EFB5EEBFF}">
    <text>2.5 kW allocation reduced due to live reading of 1.6kW</text>
  </threadedComment>
  <threadedComment ref="L178" dT="2024-06-20T16:06:53.42" personId="{AFB55828-FFC6-4C96-B981-0FAA8F63A769}" id="{F458ADEE-636D-499F-B3DA-2C5753FAC5F2}">
    <text>6 kW allocation reduced due to live reading of 0.1 kW</text>
  </threadedComment>
  <threadedComment ref="L178" dT="2024-08-18T17:05:02.72" personId="{AFB55828-FFC6-4C96-B981-0FAA8F63A769}" id="{01BFC765-8379-487D-96E3-B99A2B8377DE}" parentId="{F458ADEE-636D-499F-B3DA-2C5753FAC5F2}">
    <text>6 kW allocation reduced due to live reading of 0.1 kW</text>
  </threadedComment>
  <threadedComment ref="J179" dT="2022-05-26T12:32:19.60" personId="{BC55F889-AFD3-4AD4-B814-0EDFA8411758}" id="{75C686FC-4E1E-4702-90C5-C8D0A2AECFBE}">
    <text>5kW allocation reduced due to live reading of 2.5kW</text>
  </threadedComment>
  <threadedComment ref="J179" dT="2023-07-05T16:04:40.97" personId="{4232887B-6F74-4501-885D-8735C5662726}" id="{81904AE5-4EC1-4662-9648-8CEE7DC86EF9}" parentId="{75C686FC-4E1E-4702-90C5-C8D0A2AECFBE}">
    <text>2.5 kW allocation reduced due to live reading of 0.8 kW</text>
  </threadedComment>
  <threadedComment ref="J179" dT="2023-08-07T12:35:26.07" personId="{4232887B-6F74-4501-885D-8735C5662726}" id="{458C2A9A-17E0-4962-9D0B-2BB0344F386E}" parentId="{75C686FC-4E1E-4702-90C5-C8D0A2AECFBE}">
    <text>2.5 kW allocation reduced due to live reading of 0.8 kW</text>
  </threadedComment>
  <threadedComment ref="J179" dT="2023-09-11T15:08:07.82" personId="{F6E7EC2D-8E6E-4BA1-BCDD-6D7FECF08119}" id="{B8B126EF-B1D3-417B-A4FB-D24BAEE31A13}" parentId="{75C686FC-4E1E-4702-90C5-C8D0A2AECFBE}">
    <text>2.5 kW allocation reduced due to live reading of 0.8 kW</text>
  </threadedComment>
  <threadedComment ref="J179" dT="2023-10-19T11:12:14.66" personId="{F6E7EC2D-8E6E-4BA1-BCDD-6D7FECF08119}" id="{A0BD3D25-3F19-4B62-BFB1-772B457FE851}" parentId="{75C686FC-4E1E-4702-90C5-C8D0A2AECFBE}">
    <text>2.5 kW allocation reduced due to live reading of 1.1 kW</text>
  </threadedComment>
  <threadedComment ref="J179" dT="2023-11-08T13:47:00.96" personId="{F6E7EC2D-8E6E-4BA1-BCDD-6D7FECF08119}" id="{2214F419-3EA3-490E-BB77-666321C03BE4}" parentId="{75C686FC-4E1E-4702-90C5-C8D0A2AECFBE}">
    <text>2.5 kW allocation reduced due to live reading of 1.7 kW</text>
  </threadedComment>
  <threadedComment ref="J179" dT="2023-11-08T13:47:45.06" personId="{F6E7EC2D-8E6E-4BA1-BCDD-6D7FECF08119}" id="{1014ACAE-6DC0-4D9D-9A75-94F518F28336}" parentId="{75C686FC-4E1E-4702-90C5-C8D0A2AECFBE}">
    <text>2.5 kW allocation reduced due to live reading of 0.8 kW</text>
  </threadedComment>
  <threadedComment ref="J179" dT="2023-12-15T12:55:56.15" personId="{F6E7EC2D-8E6E-4BA1-BCDD-6D7FECF08119}" id="{43B6E7AC-B5DE-4064-A818-970187005614}" parentId="{75C686FC-4E1E-4702-90C5-C8D0A2AECFBE}">
    <text>2.5 kW allocation reduced due to live reading of 1.1kW</text>
  </threadedComment>
  <threadedComment ref="J179" dT="2024-01-10T15:19:51.81" personId="{F6E7EC2D-8E6E-4BA1-BCDD-6D7FECF08119}" id="{EC0A38AF-5F56-445D-922A-6B0B1CFDAA1C}" parentId="{75C686FC-4E1E-4702-90C5-C8D0A2AECFBE}">
    <text>2.5 kW allocation reduced due to live reading of 1.1kW</text>
  </threadedComment>
  <threadedComment ref="J179" dT="2024-02-14T15:33:00.80" personId="{F6E7EC2D-8E6E-4BA1-BCDD-6D7FECF08119}" id="{70714354-C90E-4BBA-B472-96904F9D42C0}" parentId="{75C686FC-4E1E-4702-90C5-C8D0A2AECFBE}">
    <text>2.5 kW allocation reduced due to live reading of 0.8 kW</text>
  </threadedComment>
  <threadedComment ref="J179" dT="2024-03-14T06:11:25.31" personId="{F6E7EC2D-8E6E-4BA1-BCDD-6D7FECF08119}" id="{8604EA97-75B9-4402-B4D8-4CBDDA14BD81}" parentId="{75C686FC-4E1E-4702-90C5-C8D0A2AECFBE}">
    <text>2.5 kW allocation reduced due to live reading of 1kW</text>
  </threadedComment>
  <threadedComment ref="J179" dT="2024-06-20T16:13:25.71" personId="{AFB55828-FFC6-4C96-B981-0FAA8F63A769}" id="{C03ED3EA-51E0-47F1-A8A8-F08635023475}" parentId="{75C686FC-4E1E-4702-90C5-C8D0A2AECFBE}">
    <text>2.5 kW allocation reduced due to live reading of 0.6kW</text>
  </threadedComment>
  <threadedComment ref="J179" dT="2024-08-18T17:10:36.72" personId="{AFB55828-FFC6-4C96-B981-0FAA8F63A769}" id="{9BE5213C-C12C-465E-B28D-36813F8375FB}" parentId="{75C686FC-4E1E-4702-90C5-C8D0A2AECFBE}">
    <text>2.5 kW allocation reduced due to live reading of 0.9kW</text>
  </threadedComment>
  <threadedComment ref="L179" dT="2023-10-19T11:15:39.34" personId="{F6E7EC2D-8E6E-4BA1-BCDD-6D7FECF08119}" id="{7E2810B3-4E2E-40C7-B20F-0D2F21E8FD8D}">
    <text>6 kW allocation reduced due to live reading of 0.1 kW</text>
  </threadedComment>
  <threadedComment ref="L179" dT="2023-11-08T13:51:22.13" personId="{F6E7EC2D-8E6E-4BA1-BCDD-6D7FECF08119}" id="{74CAF4D6-91EF-4C6D-AF7A-F0199F73D10B}" parentId="{7E2810B3-4E2E-40C7-B20F-0D2F21E8FD8D}">
    <text>6 kW allocation reduced due to live reading of 0.1 kW</text>
  </threadedComment>
  <threadedComment ref="L179" dT="2023-12-15T12:54:43.85" personId="{F6E7EC2D-8E6E-4BA1-BCDD-6D7FECF08119}" id="{48BF4B33-D1FF-4329-A556-B4548A61E2EF}" parentId="{7E2810B3-4E2E-40C7-B20F-0D2F21E8FD8D}">
    <text>6 kW allocation reduced due to live reading of 0.1 kW</text>
  </threadedComment>
  <threadedComment ref="L179" dT="2024-01-10T15:20:42.19" personId="{F6E7EC2D-8E6E-4BA1-BCDD-6D7FECF08119}" id="{668B86F6-CEED-4B49-A8FD-5A7E2B65B4FC}" parentId="{7E2810B3-4E2E-40C7-B20F-0D2F21E8FD8D}">
    <text>6 kW allocation reduced due to live reading of 0.1 kW</text>
  </threadedComment>
  <threadedComment ref="L179" dT="2024-02-14T15:34:01.79" personId="{F6E7EC2D-8E6E-4BA1-BCDD-6D7FECF08119}" id="{C9ABDEB7-1EE5-4232-9851-720C0D5A8EE7}" parentId="{7E2810B3-4E2E-40C7-B20F-0D2F21E8FD8D}">
    <text>6 kW allocation reduced due to live reading of 0.1 kW</text>
  </threadedComment>
  <threadedComment ref="L179" dT="2024-03-14T06:12:13.93" personId="{F6E7EC2D-8E6E-4BA1-BCDD-6D7FECF08119}" id="{37EED7BA-5CAD-4BCE-8476-A43FDCAA4D6F}" parentId="{7E2810B3-4E2E-40C7-B20F-0D2F21E8FD8D}">
    <text>6 kW allocation reduced due to live reading of 0.1 kW</text>
  </threadedComment>
  <threadedComment ref="L179" dT="2024-06-20T16:06:46.26" personId="{AFB55828-FFC6-4C96-B981-0FAA8F63A769}" id="{55AB43F8-62D9-406A-8AB6-59C577F4D66E}" parentId="{7E2810B3-4E2E-40C7-B20F-0D2F21E8FD8D}">
    <text>6 kW allocation reduced due to live reading of 0.1 kW</text>
  </threadedComment>
  <threadedComment ref="L179" dT="2024-08-18T17:05:34.33" personId="{AFB55828-FFC6-4C96-B981-0FAA8F63A769}" id="{D31F49EE-FECC-4D10-B21E-CE2840395E0D}" parentId="{7E2810B3-4E2E-40C7-B20F-0D2F21E8FD8D}">
    <text>6 kW allocation reduced due to live reading of 0.1 kW</text>
  </threadedComment>
  <threadedComment ref="J184" dT="2023-01-12T14:52:34.20" personId="{BC55F889-AFD3-4AD4-B814-0EDFA8411758}" id="{C1F30253-AA19-4D8E-8179-5142F3863F05}">
    <text>Live reading 45A, so 5kW allocation reduced by 2.5kW</text>
  </threadedComment>
  <threadedComment ref="J184" dT="2023-07-11T09:52:17.73" personId="{4232887B-6F74-4501-885D-8735C5662726}" id="{B6323FED-E661-43DE-9392-CFDFB16ECACE}" parentId="{C1F30253-AA19-4D8E-8179-5142F3863F05}">
    <text>1.25kW allocation reduced due to live reading of 1.1kW</text>
  </threadedComment>
  <threadedComment ref="J184" dT="2023-08-03T14:48:48.92" personId="{F6E7EC2D-8E6E-4BA1-BCDD-6D7FECF08119}" id="{87C761DC-B553-4A30-B4FC-579E959ABEDC}" parentId="{C1F30253-AA19-4D8E-8179-5142F3863F05}">
    <text>2.5kW allocation reduced due to live reading of 1.1kW</text>
  </threadedComment>
  <threadedComment ref="J184" dT="2023-10-18T10:07:15.22" personId="{F6E7EC2D-8E6E-4BA1-BCDD-6D7FECF08119}" id="{63349306-28D8-459F-9412-C7B4366FF49C}" parentId="{C1F30253-AA19-4D8E-8179-5142F3863F05}">
    <text>2.5kW allocation reduced due to live reading of 1.1kW</text>
  </threadedComment>
  <threadedComment ref="J184" dT="2023-12-15T12:51:49.52" personId="{F6E7EC2D-8E6E-4BA1-BCDD-6D7FECF08119}" id="{013E665D-3181-4A34-BBFE-CE5391F0B81B}" parentId="{C1F30253-AA19-4D8E-8179-5142F3863F05}">
    <text>2.5kW allocation reduced due to live reading of 0.2kW</text>
  </threadedComment>
  <threadedComment ref="J184" dT="2024-01-10T15:21:46.17" personId="{F6E7EC2D-8E6E-4BA1-BCDD-6D7FECF08119}" id="{6C8E0D73-F10B-412D-B7B0-889BBF0ACAE0}" parentId="{C1F30253-AA19-4D8E-8179-5142F3863F05}">
    <text>2.5kW allocation reduced due to live reading of 0.5kW</text>
  </threadedComment>
  <threadedComment ref="J184" dT="2024-02-14T15:35:10.46" personId="{F6E7EC2D-8E6E-4BA1-BCDD-6D7FECF08119}" id="{3167FB9E-95E8-4D8A-9814-AF76CB91C474}" parentId="{C1F30253-AA19-4D8E-8179-5142F3863F05}">
    <text>2.5kW allocation reduced due to live reading of 0.3KW</text>
  </threadedComment>
  <threadedComment ref="J184" dT="2024-03-14T06:05:51.81" personId="{F6E7EC2D-8E6E-4BA1-BCDD-6D7FECF08119}" id="{4C9A01C1-07B2-415F-9EBA-161AC84AD9D3}" parentId="{C1F30253-AA19-4D8E-8179-5142F3863F05}">
    <text>2.5kW allocation reduced due to live reading of 0.5KW</text>
  </threadedComment>
  <threadedComment ref="J184" dT="2024-04-04T08:43:53.15" personId="{F6E7EC2D-8E6E-4BA1-BCDD-6D7FECF08119}" id="{C327589C-E00E-4A88-8C01-9D674B4EC2B0}" parentId="{C1F30253-AA19-4D8E-8179-5142F3863F05}">
    <text>2.5kW allocation reduced due to live reading of 0.4KW</text>
  </threadedComment>
  <threadedComment ref="J184" dT="2024-06-21T10:36:51.18" personId="{AFB55828-FFC6-4C96-B981-0FAA8F63A769}" id="{AC9928CA-2B23-4832-BA4B-734E64D47380}" parentId="{C1F30253-AA19-4D8E-8179-5142F3863F05}">
    <text>2.5kW allocation reduced due to live reading of 0.1KW</text>
  </threadedComment>
  <threadedComment ref="J184" dT="2024-06-21T10:59:01.63" personId="{AFB55828-FFC6-4C96-B981-0FAA8F63A769}" id="{D768B7D5-AAFE-4D2D-BE2F-922BCA953EBF}" parentId="{C1F30253-AA19-4D8E-8179-5142F3863F05}">
    <text>2.5kW allocation reduced due to live reading of 0.2KW</text>
  </threadedComment>
  <threadedComment ref="L184" dT="2023-07-11T10:01:35.26" personId="{4232887B-6F74-4501-885D-8735C5662726}" id="{7A3EEF28-E41B-47FB-9D37-78E9253508FC}">
    <text>6kW allocation reduced due to live reading of 3.8kW</text>
  </threadedComment>
  <threadedComment ref="L184" dT="2023-08-03T14:53:28.85" personId="{F6E7EC2D-8E6E-4BA1-BCDD-6D7FECF08119}" id="{2EE9FFF5-E99E-4FB8-86BF-852ADC05E533}" parentId="{7A3EEF28-E41B-47FB-9D37-78E9253508FC}">
    <text>6kW allocation reduced due to live reading of 3.9kW</text>
  </threadedComment>
  <threadedComment ref="L184" dT="2023-08-08T08:47:16.82" personId="{38472A79-BA69-4DE1-8653-78C711836CC1}" id="{5A096333-BEC6-42A7-96B0-442FE077B2EE}" parentId="{7A3EEF28-E41B-47FB-9D37-78E9253508FC}">
    <text>Allocated load corrected back to 6kW as the 3.9kW reading is due to spurious load on AxScada</text>
  </threadedComment>
  <threadedComment ref="L184" dT="2023-10-24T09:59:56.26" personId="{F6E7EC2D-8E6E-4BA1-BCDD-6D7FECF08119}" id="{F430412B-06AD-4CA7-A230-DAF663941022}" parentId="{7A3EEF28-E41B-47FB-9D37-78E9253508FC}">
    <text>6kW allocation reduced due to live reading of 0.1kW</text>
  </threadedComment>
  <threadedComment ref="L184" dT="2024-06-21T11:08:19.56" personId="{AFB55828-FFC6-4C96-B981-0FAA8F63A769}" id="{BCC8B528-E3FC-44A5-AF5C-27A6779D3933}" parentId="{7A3EEF28-E41B-47FB-9D37-78E9253508FC}">
    <text>6kW allocation reduced due to live reading of 3.8kW</text>
  </threadedComment>
  <threadedComment ref="L184" dT="2024-08-19T14:19:58.37" personId="{AFB55828-FFC6-4C96-B981-0FAA8F63A769}" id="{72EE818F-DCF6-4715-8DB1-2BBF4918949B}" parentId="{7A3EEF28-E41B-47FB-9D37-78E9253508FC}">
    <text>6kW allocation reduced due to live reading of 3.8kW</text>
  </threadedComment>
  <threadedComment ref="N184" dT="2023-07-11T09:57:50.36" personId="{4232887B-6F74-4501-885D-8735C5662726}" id="{18F0FFC2-7128-4ACC-A2DE-9DEA7A884300}">
    <text>2kW allocation reduced due to live reading of 0.2kW</text>
  </threadedComment>
  <threadedComment ref="N184" dT="2023-08-03T14:52:20.26" personId="{F6E7EC2D-8E6E-4BA1-BCDD-6D7FECF08119}" id="{9F1CB2BD-E5F4-4401-A0D4-2CA29CD6E8DF}" parentId="{18F0FFC2-7128-4ACC-A2DE-9DEA7A884300}">
    <text>2kW allocation reduced due to live reading of 0.2kW</text>
  </threadedComment>
  <threadedComment ref="N184" dT="2023-09-06T12:24:08.22" personId="{F6E7EC2D-8E6E-4BA1-BCDD-6D7FECF08119}" id="{8CD7083B-575F-41D2-B163-FC8F9C57223A}" parentId="{18F0FFC2-7128-4ACC-A2DE-9DEA7A884300}">
    <text>2kW allocation reduced due to live reading of 0.2kW</text>
  </threadedComment>
  <threadedComment ref="N184" dT="2023-10-18T10:08:01.27" personId="{F6E7EC2D-8E6E-4BA1-BCDD-6D7FECF08119}" id="{280D1785-ECCF-4BE6-8A97-0998A6F3DAB5}" parentId="{18F0FFC2-7128-4ACC-A2DE-9DEA7A884300}">
    <text>2kW allocation reduced due to live reading of 0.2kW</text>
  </threadedComment>
  <threadedComment ref="N184" dT="2023-11-10T09:13:52.98" personId="{F6E7EC2D-8E6E-4BA1-BCDD-6D7FECF08119}" id="{5CDA103C-A695-4B63-8283-0485C4EB5505}" parentId="{18F0FFC2-7128-4ACC-A2DE-9DEA7A884300}">
    <text>2kW allocation reduced due to live reading of 0.1kW</text>
  </threadedComment>
  <threadedComment ref="N184" dT="2023-12-15T12:50:06.97" personId="{F6E7EC2D-8E6E-4BA1-BCDD-6D7FECF08119}" id="{9AB66454-F812-4F9C-A060-819C0AD27A81}" parentId="{18F0FFC2-7128-4ACC-A2DE-9DEA7A884300}">
    <text>2kW allocation reduced due to live reading of 0.2kW</text>
  </threadedComment>
  <threadedComment ref="N184" dT="2024-01-10T15:24:16.50" personId="{F6E7EC2D-8E6E-4BA1-BCDD-6D7FECF08119}" id="{BF397461-670E-4D3A-9094-8602B536EADD}" parentId="{18F0FFC2-7128-4ACC-A2DE-9DEA7A884300}">
    <text>2kW allocation reduced due to live reading of 0.2kW</text>
  </threadedComment>
  <threadedComment ref="N184" dT="2024-02-14T15:35:40.29" personId="{F6E7EC2D-8E6E-4BA1-BCDD-6D7FECF08119}" id="{DBAA1972-CFDF-4462-AC54-851C33068D4E}" parentId="{18F0FFC2-7128-4ACC-A2DE-9DEA7A884300}">
    <text>2kW allocation reduced due to live reading of 0.1kW</text>
  </threadedComment>
  <threadedComment ref="N184" dT="2024-03-14T06:06:53.80" personId="{F6E7EC2D-8E6E-4BA1-BCDD-6D7FECF08119}" id="{A2521DC9-48AE-4688-A71B-D931A73E6E13}" parentId="{18F0FFC2-7128-4ACC-A2DE-9DEA7A884300}">
    <text>2kW allocation reduced due to live reading of 0.2kW</text>
  </threadedComment>
  <threadedComment ref="N184" dT="2024-04-04T08:44:45.98" personId="{F6E7EC2D-8E6E-4BA1-BCDD-6D7FECF08119}" id="{35453B65-294F-45A7-8233-03891CB4EBA4}" parentId="{18F0FFC2-7128-4ACC-A2DE-9DEA7A884300}">
    <text>2kW allocation reduced due to live reading of 0.2kW</text>
  </threadedComment>
  <threadedComment ref="N184" dT="2024-06-21T11:06:43.23" personId="{AFB55828-FFC6-4C96-B981-0FAA8F63A769}" id="{7AC48170-1404-43F9-8BF6-10137D11C1F5}" parentId="{18F0FFC2-7128-4ACC-A2DE-9DEA7A884300}">
    <text>2kW allocation reduced due to live reading of 0.2kW</text>
  </threadedComment>
  <threadedComment ref="N184" dT="2024-08-19T14:20:53.65" personId="{AFB55828-FFC6-4C96-B981-0FAA8F63A769}" id="{2623CE42-529A-4825-8A8B-3432539C1BCF}" parentId="{18F0FFC2-7128-4ACC-A2DE-9DEA7A884300}">
    <text>2kW allocation reduced due to live reading of 0.1kW</text>
  </threadedComment>
  <threadedComment ref="J185" dT="2023-01-12T14:52:34.20" personId="{BC55F889-AFD3-4AD4-B814-0EDFA8411758}" id="{DA807511-86E3-438D-9847-9397099C8982}">
    <text>Live reading 45A, so 5kW allocation reduced by 2.5kW</text>
  </threadedComment>
  <threadedComment ref="J187" dT="2023-01-12T14:52:34.20" personId="{BC55F889-AFD3-4AD4-B814-0EDFA8411758}" id="{FB60A2D1-972F-4B52-855D-21B0E18949F0}">
    <text>Live reading 45A, so 5kW allocation reduced by 2.5kW</text>
  </threadedComment>
  <threadedComment ref="L187" dT="2023-07-11T10:51:19.39" personId="{4232887B-6F74-4501-885D-8735C5662726}" id="{E2CA077F-D5F3-4FA3-9B2D-5314D1F0E450}">
    <text>6kW allocation reduced due to live reading of 0.1kW</text>
  </threadedComment>
  <threadedComment ref="L187" dT="2023-08-07T13:00:54.27" personId="{4232887B-6F74-4501-885D-8735C5662726}" id="{85563827-641D-49D5-B88C-AFF4F33ACC42}" parentId="{E2CA077F-D5F3-4FA3-9B2D-5314D1F0E450}">
    <text>6kW allocation reduced due to live reading of 0.1kW</text>
  </threadedComment>
  <threadedComment ref="L187" dT="2023-09-11T14:51:08.49" personId="{F6E7EC2D-8E6E-4BA1-BCDD-6D7FECF08119}" id="{132419D8-2C5F-4580-9710-A918FE975DB3}" parentId="{E2CA077F-D5F3-4FA3-9B2D-5314D1F0E450}">
    <text>6kW allocation reduced due to live reading of 0.1kW</text>
  </threadedComment>
  <threadedComment ref="L187" dT="2023-10-18T10:56:08.03" personId="{F6E7EC2D-8E6E-4BA1-BCDD-6D7FECF08119}" id="{A5097E1A-AD23-4253-8824-A39465E027B0}" parentId="{E2CA077F-D5F3-4FA3-9B2D-5314D1F0E450}">
    <text>6kW allocation reduced due to live reading of 0.3kW</text>
  </threadedComment>
  <threadedComment ref="L187" dT="2023-11-10T09:23:10.86" personId="{F6E7EC2D-8E6E-4BA1-BCDD-6D7FECF08119}" id="{E54CD69E-91BD-4811-90C2-B05763698E9B}" parentId="{E2CA077F-D5F3-4FA3-9B2D-5314D1F0E450}">
    <text>6kW allocation reduced due to live reading of 0.3kW</text>
  </threadedComment>
  <threadedComment ref="L187" dT="2023-12-15T12:08:21.16" personId="{F6E7EC2D-8E6E-4BA1-BCDD-6D7FECF08119}" id="{47A5A50B-42FD-4A24-B8F1-A82532882FD6}" parentId="{E2CA077F-D5F3-4FA3-9B2D-5314D1F0E450}">
    <text>6kW allocation reduced due to live reading of 0.3kW</text>
  </threadedComment>
  <threadedComment ref="L187" dT="2024-01-10T16:28:35.73" personId="{F6E7EC2D-8E6E-4BA1-BCDD-6D7FECF08119}" id="{A8D0C389-C52D-4CDA-9EC4-C35C422A718C}" parentId="{E2CA077F-D5F3-4FA3-9B2D-5314D1F0E450}">
    <text>6kW allocation reduced due to live reading of 0.3kW</text>
  </threadedComment>
  <threadedComment ref="L187" dT="2024-02-14T15:38:36.31" personId="{F6E7EC2D-8E6E-4BA1-BCDD-6D7FECF08119}" id="{9D1DE8E3-93CC-49EE-A51F-9C2BD016BB17}" parentId="{E2CA077F-D5F3-4FA3-9B2D-5314D1F0E450}">
    <text>6kW allocation reduced due to live reading of 0.3kW</text>
  </threadedComment>
  <threadedComment ref="L187" dT="2024-03-14T06:02:01.97" personId="{F6E7EC2D-8E6E-4BA1-BCDD-6D7FECF08119}" id="{87A58625-03AE-41AF-9D19-E3A072072D7F}" parentId="{E2CA077F-D5F3-4FA3-9B2D-5314D1F0E450}">
    <text>6kW allocation reduced due to live reading of 0.3kW</text>
  </threadedComment>
  <threadedComment ref="L187" dT="2024-04-04T08:45:31.81" personId="{F6E7EC2D-8E6E-4BA1-BCDD-6D7FECF08119}" id="{CE5A177B-F743-4F49-85CF-6396E650D1E0}" parentId="{E2CA077F-D5F3-4FA3-9B2D-5314D1F0E450}">
    <text>6kW allocation reduced due to live reading of 0.3kW</text>
  </threadedComment>
  <threadedComment ref="L187" dT="2024-06-24T04:12:40.34" personId="{AFB55828-FFC6-4C96-B981-0FAA8F63A769}" id="{5D290D43-F3EC-4996-8980-4D93D34D5774}" parentId="{E2CA077F-D5F3-4FA3-9B2D-5314D1F0E450}">
    <text>6kW allocation reduced due to live reading of 0.3kW</text>
  </threadedComment>
  <threadedComment ref="L187" dT="2024-08-19T14:28:33.34" personId="{AFB55828-FFC6-4C96-B981-0FAA8F63A769}" id="{A7FACC0E-4356-4DBF-989D-2A9D294F55A5}" parentId="{E2CA077F-D5F3-4FA3-9B2D-5314D1F0E450}">
    <text>6kW allocation reduced due to live reading of 0.3kW</text>
  </threadedComment>
  <threadedComment ref="P187" dT="2023-08-07T12:59:32.12" personId="{4232887B-6F74-4501-885D-8735C5662726}" id="{2586D917-98E1-4139-A78B-693D5C991578}">
    <text>2.5kW allocation reduced due to live reading of 1.2kW</text>
  </threadedComment>
  <threadedComment ref="P187" dT="2024-06-24T04:06:33.24" personId="{AFB55828-FFC6-4C96-B981-0FAA8F63A769}" id="{CB4A7152-1EDD-475F-BBF3-5723C616DF7A}" parentId="{2586D917-98E1-4139-A78B-693D5C991578}">
    <text>2.5kW allocation reduced due to live reading of 2.4kW</text>
  </threadedComment>
  <threadedComment ref="P187" dT="2024-08-19T14:32:29.90" personId="{AFB55828-FFC6-4C96-B981-0FAA8F63A769}" id="{4F2018A0-9A13-4227-BD2C-FB005E0B479F}" parentId="{2586D917-98E1-4139-A78B-693D5C991578}">
    <text>2.5kW allocation reduced due to live reading of 2.5kW</text>
  </threadedComment>
  <threadedComment ref="R187" dT="2023-08-07T12:55:59.86" personId="{4232887B-6F74-4501-885D-8735C5662726}" id="{F9486AA7-1773-4A55-9EA9-ECC60C475D75}">
    <text>1kW allocation reduced due to live reading of 0.1kW</text>
  </threadedComment>
  <threadedComment ref="R187" dT="2023-09-11T14:54:06.96" personId="{F6E7EC2D-8E6E-4BA1-BCDD-6D7FECF08119}" id="{B5833724-D11A-4A35-BE75-A888C26F7B57}" parentId="{F9486AA7-1773-4A55-9EA9-ECC60C475D75}">
    <text>1kW allocation reduced due to live reading of 0.1kW</text>
  </threadedComment>
  <threadedComment ref="R187" dT="2023-10-18T10:22:22.57" personId="{F6E7EC2D-8E6E-4BA1-BCDD-6D7FECF08119}" id="{B6958654-3BAE-465D-A2A4-C0FC2C811FDC}" parentId="{F9486AA7-1773-4A55-9EA9-ECC60C475D75}">
    <text>1kW allocation reduced due to live reading of 0.1kW</text>
  </threadedComment>
  <threadedComment ref="R187" dT="2023-11-10T09:24:13.75" personId="{F6E7EC2D-8E6E-4BA1-BCDD-6D7FECF08119}" id="{B889D9FD-B448-43BD-BF71-7695F1C52707}" parentId="{F9486AA7-1773-4A55-9EA9-ECC60C475D75}">
    <text>1kW allocation reduced due to live reading of 0.1kW</text>
  </threadedComment>
  <threadedComment ref="R187" dT="2023-12-15T12:35:08.22" personId="{F6E7EC2D-8E6E-4BA1-BCDD-6D7FECF08119}" id="{263BBEAD-FEFF-4F46-96BC-F34890A3B96E}" parentId="{F9486AA7-1773-4A55-9EA9-ECC60C475D75}">
    <text>1kW allocation reduced due to live reading of 0.1kW</text>
  </threadedComment>
  <threadedComment ref="R187" dT="2024-01-10T16:08:23.78" personId="{F6E7EC2D-8E6E-4BA1-BCDD-6D7FECF08119}" id="{087E9B68-8746-4A1A-8FC4-F1E1FD880CED}" parentId="{F9486AA7-1773-4A55-9EA9-ECC60C475D75}">
    <text>1kW allocation reduced due to live reading of 0.1kW</text>
  </threadedComment>
  <threadedComment ref="R187" dT="2024-02-14T15:40:09.90" personId="{F6E7EC2D-8E6E-4BA1-BCDD-6D7FECF08119}" id="{3AC94810-3B01-4A06-A550-CF1A74F75B29}" parentId="{F9486AA7-1773-4A55-9EA9-ECC60C475D75}">
    <text>1kW allocation reduced due to live reading of 0.1kW</text>
  </threadedComment>
  <threadedComment ref="R187" dT="2024-03-14T06:02:49.14" personId="{F6E7EC2D-8E6E-4BA1-BCDD-6D7FECF08119}" id="{0D33FA97-7960-48A7-BDF3-9F91BE60BC73}" parentId="{F9486AA7-1773-4A55-9EA9-ECC60C475D75}">
    <text>1kW allocation reduced due to live reading of 0.1kW</text>
  </threadedComment>
  <threadedComment ref="R187" dT="2024-04-04T09:13:26.90" personId="{F6E7EC2D-8E6E-4BA1-BCDD-6D7FECF08119}" id="{11BE1339-B980-4415-9CB6-39F81364A7D2}" parentId="{F9486AA7-1773-4A55-9EA9-ECC60C475D75}">
    <text>1kW allocation reduced due to live reading of 0.1kW</text>
  </threadedComment>
  <threadedComment ref="R187" dT="2024-06-24T04:04:45.15" personId="{AFB55828-FFC6-4C96-B981-0FAA8F63A769}" id="{CBBACC2E-C6CC-46E3-8663-6F8ECF2C6BCE}" parentId="{F9486AA7-1773-4A55-9EA9-ECC60C475D75}">
    <text>1kW allocation reduced due to live reading of 0.1kW</text>
  </threadedComment>
  <threadedComment ref="R187" dT="2024-08-19T14:29:59.13" personId="{AFB55828-FFC6-4C96-B981-0FAA8F63A769}" id="{A137EFEB-E266-4405-9B49-F7B8A2AFE04B}" parentId="{F9486AA7-1773-4A55-9EA9-ECC60C475D75}">
    <text>1kW allocation reduced due to live reading of 0.1kW</text>
  </threadedComment>
  <threadedComment ref="J188" dT="2023-01-12T14:52:34.20" personId="{BC55F889-AFD3-4AD4-B814-0EDFA8411758}" id="{A804BA05-8176-439D-B29D-BC7B428A8250}">
    <text>Live reading 45A, so 5kW allocation reduced by 2.5kW</text>
  </threadedComment>
  <threadedComment ref="P188" dT="2023-08-07T12:59:32.12" personId="{4232887B-6F74-4501-885D-8735C5662726}" id="{9BE858F5-D6ED-4133-9181-2F46EBBEA77C}">
    <text>2.5kW allocation reduced due to live reading of 1.2kW</text>
  </threadedComment>
  <threadedComment ref="R188" dT="2023-08-07T12:55:59.86" personId="{4232887B-6F74-4501-885D-8735C5662726}" id="{5DCCB260-FD64-4D67-8BCE-8B64FBEFE58C}">
    <text>1kW allocation reduced due to live reading of 0.1kW</text>
  </threadedComment>
  <threadedComment ref="R188" dT="2023-09-11T14:54:21.00" personId="{F6E7EC2D-8E6E-4BA1-BCDD-6D7FECF08119}" id="{172AD91A-F4F1-4E7B-A31B-86A72EEF9993}" parentId="{5DCCB260-FD64-4D67-8BCE-8B64FBEFE58C}">
    <text>1kW allocation reduced due to live reading of 0.1kW</text>
  </threadedComment>
  <threadedComment ref="R188" dT="2023-10-18T10:22:33.90" personId="{F6E7EC2D-8E6E-4BA1-BCDD-6D7FECF08119}" id="{079C5179-8A8F-4D09-994D-6F130CFDE86E}" parentId="{5DCCB260-FD64-4D67-8BCE-8B64FBEFE58C}">
    <text>1kW allocation reduced due to live reading of 0.1kW</text>
  </threadedComment>
  <threadedComment ref="R188" dT="2023-11-10T09:24:19.58" personId="{F6E7EC2D-8E6E-4BA1-BCDD-6D7FECF08119}" id="{2084E7A8-280E-4070-9586-8CE2702B018E}" parentId="{5DCCB260-FD64-4D67-8BCE-8B64FBEFE58C}">
    <text>1kW allocation reduced due to live reading of 0.1kW</text>
  </threadedComment>
  <threadedComment ref="R188" dT="2023-12-15T12:35:18.44" personId="{F6E7EC2D-8E6E-4BA1-BCDD-6D7FECF08119}" id="{B06CFBFD-292C-4AE2-BDE5-D378E7B20BA4}" parentId="{5DCCB260-FD64-4D67-8BCE-8B64FBEFE58C}">
    <text>1kW allocation reduced due to live reading of 0.1kW</text>
  </threadedComment>
  <threadedComment ref="R188" dT="2024-01-10T16:08:32.68" personId="{F6E7EC2D-8E6E-4BA1-BCDD-6D7FECF08119}" id="{09351CC6-2AE8-4B99-B6DA-2FF1AE65799C}" parentId="{5DCCB260-FD64-4D67-8BCE-8B64FBEFE58C}">
    <text>1kW allocation reduced due to live reading of 0.1kW</text>
  </threadedComment>
  <threadedComment ref="R188" dT="2024-02-14T15:40:19.45" personId="{F6E7EC2D-8E6E-4BA1-BCDD-6D7FECF08119}" id="{D5B19F34-3F33-48EF-B92D-85417ACD3D34}" parentId="{5DCCB260-FD64-4D67-8BCE-8B64FBEFE58C}">
    <text>1kW allocation reduced due to live reading of 0.1kW</text>
  </threadedComment>
  <threadedComment ref="R188" dT="2024-03-14T06:02:52.87" personId="{F6E7EC2D-8E6E-4BA1-BCDD-6D7FECF08119}" id="{E3BA9542-93A3-40D6-9101-EF22B5A57E80}" parentId="{5DCCB260-FD64-4D67-8BCE-8B64FBEFE58C}">
    <text>1kW allocation reduced due to live reading of 0.1kW</text>
  </threadedComment>
  <threadedComment ref="R188" dT="2024-04-04T09:13:37.95" personId="{F6E7EC2D-8E6E-4BA1-BCDD-6D7FECF08119}" id="{6380E943-8A85-41A9-BD47-2B1F8AFC4605}" parentId="{5DCCB260-FD64-4D67-8BCE-8B64FBEFE58C}">
    <text>1kW allocation reduced due to live reading of 0.1kW</text>
  </threadedComment>
  <threadedComment ref="R188" dT="2024-06-24T04:05:11.72" personId="{AFB55828-FFC6-4C96-B981-0FAA8F63A769}" id="{0E50B52B-9379-4867-8BE3-7A2019BA6F23}" parentId="{5DCCB260-FD64-4D67-8BCE-8B64FBEFE58C}">
    <text>1kW allocation reduced due to live reading of 0.1kW</text>
  </threadedComment>
  <threadedComment ref="R188" dT="2024-08-19T14:30:15.33" personId="{AFB55828-FFC6-4C96-B981-0FAA8F63A769}" id="{B6948D58-56B0-4D01-9914-67BCBF61FF08}" parentId="{5DCCB260-FD64-4D67-8BCE-8B64FBEFE58C}">
    <text>1kW allocation reduced due to live reading of 0.1kW</text>
  </threadedComment>
  <threadedComment ref="K190" dT="2024-04-26T11:03:41.49" personId="{7807B229-714C-4AA1-8F83-E7F46ACB7D83}" id="{2A3326CB-D634-4DB9-81C6-9AB9C65BF961}">
    <text>Utility Cab planned for ORMT_SAP_240301_3_Y857169</text>
  </threadedComment>
  <threadedComment ref="J194" dT="2023-11-07T14:09:50.14" personId="{38472A79-BA69-4DE1-8653-78C711836CC1}" id="{45A9F567-A4D0-48CC-94BC-750E36722776}">
    <text>5kW reduced by 2.6kW estimated load from average of iPDU readings at other sites, 2.4kW remaining</text>
  </threadedComment>
  <threadedComment ref="J194" dT="2023-11-07T15:33:00.18" personId="{38472A79-BA69-4DE1-8653-78C711836CC1}" id="{F6FEC19C-FF90-485A-83A7-5C8954DB48D3}" parentId="{45A9F567-A4D0-48CC-94BC-750E36722776}">
    <text>2.4kW reduced by 0.7kW for card infill, 1.7kW remaining</text>
  </threadedComment>
  <threadedComment ref="M194" dT="2024-08-12T13:01:21.92" personId="{23875134-620F-49C7-896C-147D628FB6EA}" id="{6F8BA170-4633-4B54-AE1E-3EBB661A9E85}">
    <text>ORMT_SAP_240517_1_11255170 is planned for Nokia 7750 SR2s</text>
  </threadedComment>
  <threadedComment ref="J197" dT="2023-11-07T14:10:03.54" personId="{38472A79-BA69-4DE1-8653-78C711836CC1}" id="{A0F279AE-C97A-4C73-9E93-A053F8DBAC7D}">
    <text>5kW reduced by 2.6kW estimated load from average of iPDU readings at other sites, 2.4kW remaining</text>
  </threadedComment>
  <threadedComment ref="J197" dT="2023-11-07T15:30:25.84" personId="{38472A79-BA69-4DE1-8653-78C711836CC1}" id="{2FD97B19-55D4-4B7F-A3E3-93E895B6F070}" parentId="{A0F279AE-C97A-4C73-9E93-A053F8DBAC7D}">
    <text>2.4kW reduced by 0.7kW for card infill, 1.7kW remaining</text>
  </threadedComment>
  <threadedComment ref="J204" personId="{31CF382B-C4A6-482E-AE04-28CACDB6A63A}" id="{8BDA47D1-B0B7-4985-87FC-A460DA1F26AE}">
    <text>Jul-21 Was 5kW but confirmed currently running at 3.5kW</text>
  </threadedComment>
  <threadedComment ref="J204" dT="2023-07-14T15:35:35.97" personId="{4232887B-6F74-4501-885D-8735C5662726}" id="{3848C524-3133-401E-8F3A-6201B3CCF94F}" parentId="{8BDA47D1-B0B7-4985-87FC-A460DA1F26AE}">
    <text>4kW allocation reduced due to live reading of 2.6kW</text>
  </threadedComment>
  <threadedComment ref="J204" dT="2023-09-15T15:33:25.62" personId="{F6E7EC2D-8E6E-4BA1-BCDD-6D7FECF08119}" id="{1A29E83E-6558-42CB-9DA5-AB19FE13A9A9}" parentId="{8BDA47D1-B0B7-4985-87FC-A460DA1F26AE}">
    <text>4kW allocation reduced due to live reading of 2.6kW</text>
  </threadedComment>
  <threadedComment ref="J204" dT="2023-10-20T14:00:09.07" personId="{F6E7EC2D-8E6E-4BA1-BCDD-6D7FECF08119}" id="{9A7179C3-68BB-41B5-B02D-0267B0CF4D9A}" parentId="{8BDA47D1-B0B7-4985-87FC-A460DA1F26AE}">
    <text>4kW allocation reduced due to live reading of 2.6kW</text>
  </threadedComment>
  <threadedComment ref="J204" dT="2023-11-07T14:14:01.15" personId="{38472A79-BA69-4DE1-8653-78C711836CC1}" id="{D900B4E0-039D-4A9C-898C-2BE175A1FAA8}" parentId="{8BDA47D1-B0B7-4985-87FC-A460DA1F26AE}">
    <text>The allocation for the RA should be 5kW. Updated with reading of 2.6kW removed from 5kW allocation. 2.4kW remaining.</text>
  </threadedComment>
  <threadedComment ref="J204" dT="2023-11-10T10:33:31.94" personId="{F6E7EC2D-8E6E-4BA1-BCDD-6D7FECF08119}" id="{A8F4A024-3A5B-49AA-9F3C-89FD65331743}" parentId="{8BDA47D1-B0B7-4985-87FC-A460DA1F26AE}">
    <text>5kW allocation reduced due to live reading of 2.6kW</text>
  </threadedComment>
  <threadedComment ref="J204" dT="2023-12-15T12:06:18.83" personId="{F6E7EC2D-8E6E-4BA1-BCDD-6D7FECF08119}" id="{D5A77A98-57C4-4DC7-9A6E-3A4C0C820E6E}" parentId="{8BDA47D1-B0B7-4985-87FC-A460DA1F26AE}">
    <text>5kW allocation reduced due to live reading of 2.6kW</text>
  </threadedComment>
  <threadedComment ref="J204" dT="2024-01-10T16:34:12.36" personId="{F6E7EC2D-8E6E-4BA1-BCDD-6D7FECF08119}" id="{486EDD9E-CC6B-47AE-9BEA-82F2A881BDA8}" parentId="{8BDA47D1-B0B7-4985-87FC-A460DA1F26AE}">
    <text>5kW allocation reduced due to live reading of 2.6kW</text>
  </threadedComment>
  <threadedComment ref="J204" dT="2024-02-14T15:44:46.66" personId="{F6E7EC2D-8E6E-4BA1-BCDD-6D7FECF08119}" id="{B1585559-872B-419F-85EE-66FB014835BE}" parentId="{8BDA47D1-B0B7-4985-87FC-A460DA1F26AE}">
    <text>5kW allocation reduced due to live reading of 2.6kW</text>
  </threadedComment>
  <threadedComment ref="J204" dT="2024-03-14T06:00:26.73" personId="{F6E7EC2D-8E6E-4BA1-BCDD-6D7FECF08119}" id="{E5FD24B2-CDE8-476A-AAF6-A13CFAB129A5}" parentId="{8BDA47D1-B0B7-4985-87FC-A460DA1F26AE}">
    <text>5kW allocation reduced due to live reading of 2.6kW</text>
  </threadedComment>
  <threadedComment ref="J204" dT="2024-06-24T14:48:47.70" personId="{AFB55828-FFC6-4C96-B981-0FAA8F63A769}" id="{93FE4A5A-1604-4E49-ACA7-098F3F47DD4A}" parentId="{8BDA47D1-B0B7-4985-87FC-A460DA1F26AE}">
    <text>5kW allocation reduced due to live reading of 2.6kW</text>
  </threadedComment>
  <threadedComment ref="J204" dT="2024-08-19T14:42:19.26" personId="{AFB55828-FFC6-4C96-B981-0FAA8F63A769}" id="{609F9552-679D-45DD-BD8C-7C25E3C28950}" parentId="{8BDA47D1-B0B7-4985-87FC-A460DA1F26AE}">
    <text>5kW allocation reduced due to live reading of 2.6kW</text>
  </threadedComment>
  <threadedComment ref="L204" personId="{31CF382B-C4A6-482E-AE04-28CACDB6A63A}" id="{B34DDDE6-8CAD-44C2-A6E8-3EB0FAC26883}">
    <text>Jul-21 Was 8kW, confirmed currently running at 6kW</text>
  </threadedComment>
  <threadedComment ref="L204" dT="2023-07-14T15:38:14.99" personId="{4232887B-6F74-4501-885D-8735C5662726}" id="{CABE3392-179B-4180-8B06-8D9EBBAD5F68}" parentId="{B34DDDE6-8CAD-44C2-A6E8-3EB0FAC26883}">
    <text>8kW allocation reduced due to live reading of 7.3kW</text>
  </threadedComment>
  <threadedComment ref="L204" dT="2023-09-15T15:34:04.48" personId="{F6E7EC2D-8E6E-4BA1-BCDD-6D7FECF08119}" id="{E30B9062-51D6-462B-979B-BE07491299B9}" parentId="{B34DDDE6-8CAD-44C2-A6E8-3EB0FAC26883}">
    <text>8kW allocation reduced due to live reading of 7.3kW</text>
  </threadedComment>
  <threadedComment ref="L204" dT="2023-10-20T14:00:49.70" personId="{F6E7EC2D-8E6E-4BA1-BCDD-6D7FECF08119}" id="{597ADF74-FC44-4A4B-89D2-7BF412855F00}" parentId="{B34DDDE6-8CAD-44C2-A6E8-3EB0FAC26883}">
    <text>8kW allocation reduced due to live reading of 7.3kW</text>
  </threadedComment>
  <threadedComment ref="L204" dT="2023-11-10T10:34:10.55" personId="{F6E7EC2D-8E6E-4BA1-BCDD-6D7FECF08119}" id="{29FBEB0B-F7A0-447F-ACC4-F2E08B4CAD2B}" parentId="{B34DDDE6-8CAD-44C2-A6E8-3EB0FAC26883}">
    <text>8kW allocation reduced due to live reading of 7.2kW</text>
  </threadedComment>
  <threadedComment ref="L204" dT="2023-12-15T12:06:54.31" personId="{F6E7EC2D-8E6E-4BA1-BCDD-6D7FECF08119}" id="{3CF61110-3B1F-4AC9-86E1-25490FA5BA38}" parentId="{B34DDDE6-8CAD-44C2-A6E8-3EB0FAC26883}">
    <text>8kW allocation reduced due to live reading of 7.1kW</text>
  </threadedComment>
  <threadedComment ref="L204" dT="2024-01-10T16:38:33.29" personId="{F6E7EC2D-8E6E-4BA1-BCDD-6D7FECF08119}" id="{C973458F-4F65-4433-A477-61868429128E}" parentId="{B34DDDE6-8CAD-44C2-A6E8-3EB0FAC26883}">
    <text>8kW allocation reduced due to live reading of 7.2kW</text>
  </threadedComment>
  <threadedComment ref="L204" dT="2024-02-14T15:46:16.99" personId="{F6E7EC2D-8E6E-4BA1-BCDD-6D7FECF08119}" id="{7E0E5972-4AE8-4B4E-AABA-1E3BEA683BA8}" parentId="{B34DDDE6-8CAD-44C2-A6E8-3EB0FAC26883}">
    <text>8kW allocation reduced due to live reading of 7.3kW</text>
  </threadedComment>
  <threadedComment ref="L204" dT="2024-03-14T06:01:09.25" personId="{F6E7EC2D-8E6E-4BA1-BCDD-6D7FECF08119}" id="{85AFC1CF-986D-46C0-8F36-89B995F51876}" parentId="{B34DDDE6-8CAD-44C2-A6E8-3EB0FAC26883}">
    <text>8kW allocation reduced due to live reading of 7.3kW</text>
  </threadedComment>
  <threadedComment ref="L204" dT="2024-06-24T14:50:20.80" personId="{AFB55828-FFC6-4C96-B981-0FAA8F63A769}" id="{DDBA663F-2F31-4009-B7FF-D71F96A2C8F5}" parentId="{B34DDDE6-8CAD-44C2-A6E8-3EB0FAC26883}">
    <text>8kW allocation reduced due to live reading of 7.3kW</text>
  </threadedComment>
  <threadedComment ref="L204" dT="2024-08-19T14:45:55.01" personId="{AFB55828-FFC6-4C96-B981-0FAA8F63A769}" id="{783305D1-6329-450D-AF84-F76EF243E424}" parentId="{B34DDDE6-8CAD-44C2-A6E8-3EB0FAC26883}">
    <text>8kW allocation reduced due to live reading of 7.4kW</text>
  </threadedComment>
  <threadedComment ref="N204" dT="2023-01-12T14:56:28.24" personId="{BC55F889-AFD3-4AD4-B814-0EDFA8411758}" id="{0F353884-057C-4ADF-8927-A892BBEB37CD}">
    <text>Live reading 34.4A, so 4kW allocation reduced by 1.8kW</text>
  </threadedComment>
  <threadedComment ref="N204" dT="2023-07-14T15:27:55.11" personId="{4232887B-6F74-4501-885D-8735C5662726}" id="{E481B856-F223-4DF7-A445-C7EF3CA9139E}" parentId="{0F353884-057C-4ADF-8927-A892BBEB37CD}">
    <text>4kW allocation reduced due to live reading of 1.9kW</text>
  </threadedComment>
  <threadedComment ref="N204" dT="2023-09-15T15:30:44.86" personId="{F6E7EC2D-8E6E-4BA1-BCDD-6D7FECF08119}" id="{10A423A3-24EB-4806-88CD-0361A5ADC5CB}" parentId="{0F353884-057C-4ADF-8927-A892BBEB37CD}">
    <text>4kW allocation reduced due to live reading of 1.9kW</text>
  </threadedComment>
  <threadedComment ref="N204" dT="2023-10-20T13:57:39.33" personId="{F6E7EC2D-8E6E-4BA1-BCDD-6D7FECF08119}" id="{8170B0D2-A73E-44F8-9DC2-CBE262F3E742}" parentId="{0F353884-057C-4ADF-8927-A892BBEB37CD}">
    <text>4kW allocation reduced due to live reading of 1.9kW</text>
  </threadedComment>
  <threadedComment ref="N204" dT="2023-11-10T10:31:05.36" personId="{F6E7EC2D-8E6E-4BA1-BCDD-6D7FECF08119}" id="{427D0336-2A0A-4CCC-AAAD-64E867704AAF}" parentId="{0F353884-057C-4ADF-8927-A892BBEB37CD}">
    <text>4kW allocation reduced due to live reading of 1.9kW</text>
  </threadedComment>
  <threadedComment ref="N204" dT="2023-12-15T12:04:04.92" personId="{F6E7EC2D-8E6E-4BA1-BCDD-6D7FECF08119}" id="{0DD08E0A-EDCC-436A-93A6-FD774B46F990}" parentId="{0F353884-057C-4ADF-8927-A892BBEB37CD}">
    <text>4kW allocation reduced due to live reading of 1.8kW</text>
  </threadedComment>
  <threadedComment ref="N204" dT="2024-01-10T16:31:58.28" personId="{F6E7EC2D-8E6E-4BA1-BCDD-6D7FECF08119}" id="{B7285DFF-6350-4990-8B51-ACF366190951}" parentId="{0F353884-057C-4ADF-8927-A892BBEB37CD}">
    <text>4kW allocation reduced due to live reading of 1.9kW</text>
  </threadedComment>
  <threadedComment ref="N204" dT="2024-02-14T15:42:51.06" personId="{F6E7EC2D-8E6E-4BA1-BCDD-6D7FECF08119}" id="{E1C8697C-11B0-4530-976C-4FF8C5D2E0D1}" parentId="{0F353884-057C-4ADF-8927-A892BBEB37CD}">
    <text>4kW allocation reduced due to live reading of 1.9kW</text>
  </threadedComment>
  <threadedComment ref="N204" dT="2024-03-14T05:58:19.23" personId="{F6E7EC2D-8E6E-4BA1-BCDD-6D7FECF08119}" id="{94B40CB7-F7DF-48B8-B1F1-3E788F3D64D7}" parentId="{0F353884-057C-4ADF-8927-A892BBEB37CD}">
    <text>4kW allocation reduced due to live reading of 1.9kW</text>
  </threadedComment>
  <threadedComment ref="N204" dT="2024-06-24T14:28:45.80" personId="{AFB55828-FFC6-4C96-B981-0FAA8F63A769}" id="{270117D9-6D97-4238-A1F7-EB61D8AC8BB2}" parentId="{0F353884-057C-4ADF-8927-A892BBEB37CD}">
    <text>4kW allocation reduced due to live reading of 1.9kW</text>
  </threadedComment>
  <threadedComment ref="N204" dT="2024-08-19T14:38:03.37" personId="{AFB55828-FFC6-4C96-B981-0FAA8F63A769}" id="{F4E54FFC-0082-4F64-9870-866F6A0404A6}" parentId="{0F353884-057C-4ADF-8927-A892BBEB37CD}">
    <text>4kW allocation reduced due to live reading of 1.9kW</text>
  </threadedComment>
  <threadedComment ref="P204" dT="2023-01-12T14:56:28.24" personId="{BC55F889-AFD3-4AD4-B814-0EDFA8411758}" id="{B05A4223-9DC1-4D9D-A96E-0A75B4BEBFEF}">
    <text>Live reading 14.4A, so 4kW allocation reduced by 800W</text>
  </threadedComment>
  <threadedComment ref="P204" dT="2023-07-14T15:31:01.49" personId="{4232887B-6F74-4501-885D-8735C5662726}" id="{D0FC1689-95EA-4153-AAC0-19F7FB0057A9}" parentId="{B05A4223-9DC1-4D9D-A96E-0A75B4BEBFEF}">
    <text>4kW allocation reduced due to live reading of 0.8kW</text>
  </threadedComment>
  <threadedComment ref="P204" dT="2023-09-15T15:31:12.35" personId="{F6E7EC2D-8E6E-4BA1-BCDD-6D7FECF08119}" id="{07BFFA8C-FB86-45BF-A0DD-981B18614074}" parentId="{B05A4223-9DC1-4D9D-A96E-0A75B4BEBFEF}">
    <text>4kW allocation reduced due to live reading of 0.8kW</text>
  </threadedComment>
  <threadedComment ref="P204" dT="2023-10-20T13:58:49.33" personId="{F6E7EC2D-8E6E-4BA1-BCDD-6D7FECF08119}" id="{1C5BAB53-30DC-457B-B90E-D84E39A1CD78}" parentId="{B05A4223-9DC1-4D9D-A96E-0A75B4BEBFEF}">
    <text>4kW allocation reduced due to live reading of 0.8kW</text>
  </threadedComment>
  <threadedComment ref="P204" dT="2023-11-10T10:31:33.79" personId="{F6E7EC2D-8E6E-4BA1-BCDD-6D7FECF08119}" id="{183B6DA1-3E22-478D-8C6B-70C4626EA01D}" parentId="{B05A4223-9DC1-4D9D-A96E-0A75B4BEBFEF}">
    <text>4kW allocation reduced due to live reading of 0.8kW</text>
  </threadedComment>
  <threadedComment ref="P204" dT="2023-12-15T12:05:20.07" personId="{F6E7EC2D-8E6E-4BA1-BCDD-6D7FECF08119}" id="{102EDDAA-3F0F-43F9-AC7C-2A27275BAB10}" parentId="{B05A4223-9DC1-4D9D-A96E-0A75B4BEBFEF}">
    <text>4kW allocation reduced due to live reading of 0.8kW</text>
  </threadedComment>
  <threadedComment ref="P204" dT="2024-01-10T16:32:47.09" personId="{F6E7EC2D-8E6E-4BA1-BCDD-6D7FECF08119}" id="{ABB0280B-8B02-4570-BC34-FD253F6C862C}" parentId="{B05A4223-9DC1-4D9D-A96E-0A75B4BEBFEF}">
    <text>4kW allocation reduced due to live reading of 0.8kW</text>
  </threadedComment>
  <threadedComment ref="P204" dT="2024-02-14T15:43:24.26" personId="{F6E7EC2D-8E6E-4BA1-BCDD-6D7FECF08119}" id="{E029B2BC-4156-43FB-9427-370D1CCD5CAF}" parentId="{B05A4223-9DC1-4D9D-A96E-0A75B4BEBFEF}">
    <text>4kW allocation reduced due to live reading of 0.8kW</text>
  </threadedComment>
  <threadedComment ref="P204" dT="2024-03-14T05:59:06.47" personId="{F6E7EC2D-8E6E-4BA1-BCDD-6D7FECF08119}" id="{69185AF7-367A-4601-B237-8E531DB11CE6}" parentId="{B05A4223-9DC1-4D9D-A96E-0A75B4BEBFEF}">
    <text>4kW allocation reduced due to live reading of 01.3kW</text>
  </threadedComment>
  <threadedComment ref="P204" dT="2024-08-19T14:38:37.95" personId="{AFB55828-FFC6-4C96-B981-0FAA8F63A769}" id="{8559148B-D34C-48AB-B827-78CC6F87CEAD}" parentId="{B05A4223-9DC1-4D9D-A96E-0A75B4BEBFEF}">
    <text>4kW allocation reduced due to live reading of 1.4kW</text>
  </threadedComment>
  <threadedComment ref="R204" dT="2023-01-12T14:56:28.24" personId="{BC55F889-AFD3-4AD4-B814-0EDFA8411758}" id="{84E237A5-F7A8-4277-9F96-AA1CC1F6CFBB}">
    <text>Live reading 34A, so 4kW allocation reduced by 1.8kW</text>
  </threadedComment>
  <threadedComment ref="R204" dT="2023-07-14T15:33:29.45" personId="{4232887B-6F74-4501-885D-8735C5662726}" id="{DF634E75-3002-477A-A7E5-5375326B6E5B}" parentId="{84E237A5-F7A8-4277-9F96-AA1CC1F6CFBB}">
    <text>4kW allocation reduced due to live reading of 2.7kW</text>
  </threadedComment>
  <threadedComment ref="R204" dT="2023-09-15T15:31:43.79" personId="{F6E7EC2D-8E6E-4BA1-BCDD-6D7FECF08119}" id="{C7571FE7-138B-480B-9481-CA8470F48CEC}" parentId="{84E237A5-F7A8-4277-9F96-AA1CC1F6CFBB}">
    <text>4kW allocation reduced due to live reading of 2.7kW</text>
  </threadedComment>
  <threadedComment ref="R204" dT="2023-10-20T13:59:20.22" personId="{F6E7EC2D-8E6E-4BA1-BCDD-6D7FECF08119}" id="{7F4E2729-B39D-4E94-9BFB-5B9C41A25407}" parentId="{84E237A5-F7A8-4277-9F96-AA1CC1F6CFBB}">
    <text>4kW allocation reduced due to live reading of 2.7kW</text>
  </threadedComment>
  <threadedComment ref="R204" dT="2023-11-10T10:31:58.54" personId="{F6E7EC2D-8E6E-4BA1-BCDD-6D7FECF08119}" id="{F1F2544C-4A7F-428A-A1A0-F29CD9D1D3E7}" parentId="{84E237A5-F7A8-4277-9F96-AA1CC1F6CFBB}">
    <text>4kW allocation reduced due to live reading of 2.7kW</text>
  </threadedComment>
  <threadedComment ref="R204" dT="2023-12-15T12:05:47.07" personId="{F6E7EC2D-8E6E-4BA1-BCDD-6D7FECF08119}" id="{06EC81B7-9F80-4C85-BA02-A100DB4BCAD3}" parentId="{84E237A5-F7A8-4277-9F96-AA1CC1F6CFBB}">
    <text>4kW allocation reduced due to live reading of 2.7kW</text>
  </threadedComment>
  <threadedComment ref="R204" dT="2024-02-14T15:44:03.00" personId="{F6E7EC2D-8E6E-4BA1-BCDD-6D7FECF08119}" id="{4E5E5F89-4AAB-4717-A021-E11F9671DAA1}" parentId="{84E237A5-F7A8-4277-9F96-AA1CC1F6CFBB}">
    <text>4kW allocation reduced due to live reading of 2.7kW</text>
  </threadedComment>
  <threadedComment ref="R204" dT="2024-03-14T05:59:49.18" personId="{F6E7EC2D-8E6E-4BA1-BCDD-6D7FECF08119}" id="{5910041B-7DD9-4A91-A152-F881860C2B19}" parentId="{84E237A5-F7A8-4277-9F96-AA1CC1F6CFBB}">
    <text>4kW allocation reduced due to live reading of 2.7kW</text>
  </threadedComment>
  <threadedComment ref="R204" dT="2024-06-24T14:34:23.01" personId="{AFB55828-FFC6-4C96-B981-0FAA8F63A769}" id="{744AEB50-C068-4216-ACC3-50ACE6C1815E}" parentId="{84E237A5-F7A8-4277-9F96-AA1CC1F6CFBB}">
    <text>4kW allocation reduced due to live reading of 2.8kW</text>
  </threadedComment>
  <threadedComment ref="R204" dT="2024-08-19T14:40:40.56" personId="{AFB55828-FFC6-4C96-B981-0FAA8F63A769}" id="{49996276-B6E2-4A8E-A9F5-890529285E04}" parentId="{84E237A5-F7A8-4277-9F96-AA1CC1F6CFBB}">
    <text>4kW allocation reduced due to live reading of 2.7kW</text>
  </threadedComment>
  <threadedComment ref="T204" dT="2023-09-15T15:35:07.64" personId="{F6E7EC2D-8E6E-4BA1-BCDD-6D7FECF08119}" id="{481A1F65-609C-4C57-81D6-A60ACE829103}">
    <text>4.2kW allocation reduced due to live reading of 0.6kW</text>
  </threadedComment>
  <threadedComment ref="T204" dT="2023-10-20T13:56:14.27" personId="{F6E7EC2D-8E6E-4BA1-BCDD-6D7FECF08119}" id="{8F859E6A-E005-4F0E-A682-A391D7C5E7FF}" parentId="{481A1F65-609C-4C57-81D6-A60ACE829103}">
    <text>4.2kW allocation reduced due to live reading of 0.7kW</text>
  </threadedComment>
  <threadedComment ref="T204" dT="2023-11-10T10:29:58.90" personId="{F6E7EC2D-8E6E-4BA1-BCDD-6D7FECF08119}" id="{F7A2723E-1C2D-430B-A947-9AEFEA5F6FDD}" parentId="{481A1F65-609C-4C57-81D6-A60ACE829103}">
    <text>4.2kW allocation reduced due to live reading of 0.6kW</text>
  </threadedComment>
  <threadedComment ref="T204" dT="2023-12-15T11:47:48.60" personId="{F6E7EC2D-8E6E-4BA1-BCDD-6D7FECF08119}" id="{D34011F6-BB78-412C-8292-2F4B7240A177}" parentId="{481A1F65-609C-4C57-81D6-A60ACE829103}">
    <text>4.2kW allocation reduced due to live reading of 0.8kW</text>
  </threadedComment>
  <threadedComment ref="T204" dT="2024-01-10T16:29:58.28" personId="{F6E7EC2D-8E6E-4BA1-BCDD-6D7FECF08119}" id="{F9DC4CF9-E5DA-4597-9D4F-AC705A1F7FC7}" parentId="{481A1F65-609C-4C57-81D6-A60ACE829103}">
    <text>4.2kW allocation reduced due to live reading of 0.9kW</text>
  </threadedComment>
  <threadedComment ref="T204" dT="2024-02-14T15:41:56.73" personId="{F6E7EC2D-8E6E-4BA1-BCDD-6D7FECF08119}" id="{532B5981-7BF1-4A05-AC6D-708059D5D236}" parentId="{481A1F65-609C-4C57-81D6-A60ACE829103}">
    <text>4.2kW allocation reduced due to live reading of 0.9kW</text>
  </threadedComment>
  <threadedComment ref="T204" dT="2024-03-14T05:57:19.06" personId="{F6E7EC2D-8E6E-4BA1-BCDD-6D7FECF08119}" id="{F7F6FD94-8BE7-457E-83DF-CE579D460B3B}" parentId="{481A1F65-609C-4C57-81D6-A60ACE829103}">
    <text>4.2kW allocation reduced due to live reading of 0.9kW</text>
  </threadedComment>
  <threadedComment ref="T204" dT="2024-06-24T14:23:45.18" personId="{AFB55828-FFC6-4C96-B981-0FAA8F63A769}" id="{59C4A5F9-9EE2-46A6-A0D1-B37EBC997F4A}" parentId="{481A1F65-609C-4C57-81D6-A60ACE829103}">
    <text>4.2kW allocation reduced due to live reading of 0.9kW</text>
  </threadedComment>
  <threadedComment ref="T204" dT="2024-08-19T14:35:13.67" personId="{AFB55828-FFC6-4C96-B981-0FAA8F63A769}" id="{C27349EC-38BD-4590-A465-EBE8EAEE9C9A}" parentId="{481A1F65-609C-4C57-81D6-A60ACE829103}">
    <text>4.2kW allocation reduced due to live reading of 1.1kW</text>
  </threadedComment>
  <threadedComment ref="N206" dT="2022-06-22T11:57:35.36" personId="{A2EEB511-B106-4ABB-A0A9-198E22579A21}" id="{FB55A77D-9C90-46F8-9916-A5BFAF4F52BE}">
    <text xml:space="preserve"> NCS-57C3 - 500W - 2 feeds</text>
  </threadedComment>
  <threadedComment ref="O206" dT="2024-05-02T12:20:00.29" personId="{1E6DD3F2-E860-47E0-8C0E-4DFC2954E528}" id="{468C5DC0-9859-4AA2-9A78-42FD2B89A4EB}">
    <text>additional 1*100 amps power upgrade is planned for ORMT_SAP_240306_5_10335416 </text>
  </threadedComment>
  <threadedComment ref="J208" dT="2023-11-02T14:20:48.57" personId="{ABF5BCE6-B512-42E2-8B64-A070C9ED38DE}" id="{C8FE9965-61B1-4A86-B381-FD825181C994}">
    <text xml:space="preserve">estimated 2kW reduction from 5kW to 3kW. </text>
  </threadedComment>
  <threadedComment ref="J208" dT="2023-11-07T14:10:34.29" personId="{38472A79-BA69-4DE1-8653-78C711836CC1}" id="{29E77FEF-7C2A-4977-90F0-E151F0647EE2}" parentId="{C8FE9965-61B1-4A86-B381-FD825181C994}">
    <text>5kW reduced by 2.6kW estimated load from average of iPDU readings at other sites, 2.4kW remaining</text>
  </threadedComment>
  <threadedComment ref="J208" dT="2023-11-07T15:27:07.35" personId="{38472A79-BA69-4DE1-8653-78C711836CC1}" id="{00AC0266-050A-4315-8672-CA2DFD785298}" parentId="{C8FE9965-61B1-4A86-B381-FD825181C994}">
    <text>2.4kW reduced by 0.7kW for card infill, 1.7kW remaining</text>
  </threadedComment>
  <threadedComment ref="J209" dT="2023-11-07T14:11:04.31" personId="{38472A79-BA69-4DE1-8653-78C711836CC1}" id="{58B93546-F802-4511-9D03-23F356A9712D}">
    <text>5kW reduced by 2.6kW estimated load from average of iPDU readings at other sites, 2.4kW remaining</text>
  </threadedComment>
  <threadedComment ref="J209" dT="2023-11-07T15:30:48.83" personId="{38472A79-BA69-4DE1-8653-78C711836CC1}" id="{DC3019C5-D612-4870-B2CD-3387CFC52727}" parentId="{58B93546-F802-4511-9D03-23F356A9712D}">
    <text>2.4kW reduced by 0.7kW for card infill, 1.7kW remaining</text>
  </threadedComment>
  <threadedComment ref="O209" dT="2024-08-12T15:03:43.93" personId="{23875134-620F-49C7-896C-147D628FB6EA}" id="{2DD46D39-D7E7-41B0-8C3C-C668AA2B37A8}">
    <text>ORMT_SAP_240517_1_11255170 is planned for Nokia 7750 SR2s</text>
  </threadedComment>
  <threadedComment ref="J219" personId="{31CF382B-C4A6-482E-AE04-28CACDB6A63A}" id="{1197F7EC-BA21-4198-90D5-68161D0899A1}">
    <text>Jul-21 Was 5kW but confirmed currently running at 2.5kW</text>
  </threadedComment>
  <threadedComment ref="J219" dT="2023-07-12T07:46:47.13" personId="{4232887B-6F74-4501-885D-8735C5662726}" id="{CC8A06CD-2C88-4317-A6AE-1E2FF71DF283}" parentId="{1197F7EC-BA21-4198-90D5-68161D0899A1}">
    <text>2.5kW allocation reduced due to live reading of 0.8kW</text>
  </threadedComment>
  <threadedComment ref="J219" dT="2023-08-07T14:40:32.94" personId="{4232887B-6F74-4501-885D-8735C5662726}" id="{0F29D2E5-D7D0-4211-BEBA-ACBB6C25215D}" parentId="{1197F7EC-BA21-4198-90D5-68161D0899A1}">
    <text>2.5kW allocation reduced due to live reading of 0.9kW</text>
  </threadedComment>
  <threadedComment ref="J219" dT="2023-09-11T14:22:51.73" personId="{F6E7EC2D-8E6E-4BA1-BCDD-6D7FECF08119}" id="{2D17A40D-3933-4353-B5D2-7A95CE48A70C}" parentId="{1197F7EC-BA21-4198-90D5-68161D0899A1}">
    <text>2.5kW allocation reduced due to live reading of 1kW</text>
  </threadedComment>
  <threadedComment ref="J219" dT="2023-10-20T14:16:15.43" personId="{F6E7EC2D-8E6E-4BA1-BCDD-6D7FECF08119}" id="{8ABD22D0-8AAC-4525-8906-0B402B649B3F}" parentId="{1197F7EC-BA21-4198-90D5-68161D0899A1}">
    <text>2.5kW allocation reduced due to live reading of 0.9kW</text>
  </threadedComment>
  <threadedComment ref="J219" dT="2023-11-10T11:04:01.88" personId="{F6E7EC2D-8E6E-4BA1-BCDD-6D7FECF08119}" id="{89277644-91B5-4AC1-A84E-51EF401F9633}" parentId="{1197F7EC-BA21-4198-90D5-68161D0899A1}">
    <text>2.5kW allocation reduced due to live reading of 0.8kW</text>
  </threadedComment>
  <threadedComment ref="J219" dT="2023-12-15T11:29:45.99" personId="{F6E7EC2D-8E6E-4BA1-BCDD-6D7FECF08119}" id="{F11BA83B-025B-4150-91FB-22D9575C50E7}" parentId="{1197F7EC-BA21-4198-90D5-68161D0899A1}">
    <text>2.5kW allocation reduced due to live reading of 0.9kW</text>
  </threadedComment>
  <threadedComment ref="J219" dT="2024-01-10T16:40:36.59" personId="{F6E7EC2D-8E6E-4BA1-BCDD-6D7FECF08119}" id="{107982F8-91D3-45BB-B084-A3075D4E53A8}" parentId="{1197F7EC-BA21-4198-90D5-68161D0899A1}">
    <text>2.5kW allocation reduced due to live reading of 0.9kW</text>
  </threadedComment>
  <threadedComment ref="J219" dT="2024-02-14T15:57:14.14" personId="{F6E7EC2D-8E6E-4BA1-BCDD-6D7FECF08119}" id="{8D9F66D5-E03D-4ADC-AC36-7E699B966BDC}" parentId="{1197F7EC-BA21-4198-90D5-68161D0899A1}">
    <text>2.5kW allocation reduced due to live reading of 1kW</text>
  </threadedComment>
  <threadedComment ref="J219" dT="2024-03-14T05:27:35.40" personId="{F6E7EC2D-8E6E-4BA1-BCDD-6D7FECF08119}" id="{C1DF75E4-1657-4735-A8D9-8F412383AA08}" parentId="{1197F7EC-BA21-4198-90D5-68161D0899A1}">
    <text>2.5kW allocation reduced due to live reading of 1kW</text>
  </threadedComment>
  <threadedComment ref="J219" dT="2024-06-24T16:02:43.33" personId="{AFB55828-FFC6-4C96-B981-0FAA8F63A769}" id="{541C458D-8FF6-4D6D-928C-7FAC55C1F25D}" parentId="{1197F7EC-BA21-4198-90D5-68161D0899A1}">
    <text>2.5kW allocation reduced due to live reading of 1.2kW</text>
  </threadedComment>
  <threadedComment ref="J219" dT="2024-08-26T04:52:03.35" personId="{AFB55828-FFC6-4C96-B981-0FAA8F63A769}" id="{87B9A077-7FAB-4958-B3CF-D793F8DBB900}" parentId="{1197F7EC-BA21-4198-90D5-68161D0899A1}">
    <text>2.5kW allocation reduced due to live reading of 1.3kW</text>
  </threadedComment>
  <threadedComment ref="L219" personId="{31CF382B-C4A6-482E-AE04-28CACDB6A63A}" id="{370B7484-CCEF-491F-923C-1C9AFE376895}">
    <text>Jul-21 Was 8kW, confirmed currently running at 6.7kW</text>
  </threadedComment>
  <threadedComment ref="L219" dT="2023-07-12T07:52:21.83" personId="{4232887B-6F74-4501-885D-8735C5662726}" id="{EA9940B0-FA0E-46A0-9C0F-D54D28897DC5}" parentId="{370B7484-CCEF-491F-923C-1C9AFE376895}">
    <text>4kW allocation reduced due to live reading of 3.6kW</text>
  </threadedComment>
  <threadedComment ref="L219" dT="2023-08-07T14:44:47.77" personId="{4232887B-6F74-4501-885D-8735C5662726}" id="{10BA97F8-0DE6-4AFF-BDFC-304418A682EC}" parentId="{370B7484-CCEF-491F-923C-1C9AFE376895}">
    <text>4kW allocation reduced due to live reading of 3.6kW</text>
  </threadedComment>
  <threadedComment ref="L219" dT="2023-09-11T14:25:37.27" personId="{F6E7EC2D-8E6E-4BA1-BCDD-6D7FECF08119}" id="{6C487F78-E5BB-490B-B535-048CAB07C380}" parentId="{370B7484-CCEF-491F-923C-1C9AFE376895}">
    <text>4kW allocation reduced due to live reading of 3.6kW</text>
  </threadedComment>
  <threadedComment ref="L219" dT="2023-10-20T14:18:08.58" personId="{F6E7EC2D-8E6E-4BA1-BCDD-6D7FECF08119}" id="{B96B1545-1B99-4041-B67A-AE64B870BDC8}" parentId="{370B7484-CCEF-491F-923C-1C9AFE376895}">
    <text>4kW allocation reduced due to live reading of 3.6kW</text>
  </threadedComment>
  <threadedComment ref="L219" dT="2023-11-10T11:13:38.15" personId="{F6E7EC2D-8E6E-4BA1-BCDD-6D7FECF08119}" id="{34454EA4-2D6A-4044-8B17-404739AECFE2}" parentId="{370B7484-CCEF-491F-923C-1C9AFE376895}">
    <text>4kW allocation reduced due to live reading of 3.6kW</text>
  </threadedComment>
  <threadedComment ref="L219" dT="2023-12-15T11:31:13.73" personId="{F6E7EC2D-8E6E-4BA1-BCDD-6D7FECF08119}" id="{CB3CBF0A-441A-450A-ABB0-1794F6990701}" parentId="{370B7484-CCEF-491F-923C-1C9AFE376895}">
    <text>4kW allocation reduced due to live reading of 3.6kW</text>
  </threadedComment>
  <threadedComment ref="L219" dT="2024-01-10T16:41:20.39" personId="{F6E7EC2D-8E6E-4BA1-BCDD-6D7FECF08119}" id="{36E69EF8-3C44-496B-815B-85CEA405FABD}" parentId="{370B7484-CCEF-491F-923C-1C9AFE376895}">
    <text>4kW allocation reduced due to live reading of 3.6kW</text>
  </threadedComment>
  <threadedComment ref="L219" dT="2024-03-14T05:27:54.10" personId="{F6E7EC2D-8E6E-4BA1-BCDD-6D7FECF08119}" id="{7EB31C63-C814-411E-88A5-4C3644F7FD88}" parentId="{370B7484-CCEF-491F-923C-1C9AFE376895}">
    <text>4kW allocation reduced due to live reading of 3.6kW</text>
  </threadedComment>
  <threadedComment ref="L219" dT="2024-06-24T16:05:27.23" personId="{AFB55828-FFC6-4C96-B981-0FAA8F63A769}" id="{97D18E92-73CD-4433-B868-AA15A9CA8A2D}" parentId="{370B7484-CCEF-491F-923C-1C9AFE376895}">
    <text>4kW allocation reduced due to live reading of 3.6kW</text>
  </threadedComment>
  <threadedComment ref="L219" dT="2024-08-26T04:55:27.80" personId="{AFB55828-FFC6-4C96-B981-0FAA8F63A769}" id="{AA22D81C-A8DA-4E31-B0B5-44FF5F8658E7}" parentId="{370B7484-CCEF-491F-923C-1C9AFE376895}">
    <text>4kW allocation reduced due to live reading of 3.6kW</text>
  </threadedComment>
  <threadedComment ref="N219" personId="{31CF382B-C4A6-482E-AE04-28CACDB6A63A}" id="{9F5531C8-59E5-4093-9429-48ADA3DABFFD}">
    <text>Reduced from 4 due to live reading of 700w</text>
  </threadedComment>
  <threadedComment ref="N219" dT="2023-07-12T07:57:41.59" personId="{4232887B-6F74-4501-885D-8735C5662726}" id="{5FA01C89-7208-4618-B5C9-6033A19A5A78}" parentId="{9F5531C8-59E5-4093-9429-48ADA3DABFFD}">
    <text>2kW allocation reduced due to live reading of 0.4kW</text>
  </threadedComment>
  <threadedComment ref="N219" dT="2023-08-07T14:46:21.96" personId="{4232887B-6F74-4501-885D-8735C5662726}" id="{939F2FE5-9A30-42CA-A11E-EF6B2869159C}" parentId="{9F5531C8-59E5-4093-9429-48ADA3DABFFD}">
    <text>2kW allocation reduced due to live reading of 0.4kW</text>
  </threadedComment>
  <threadedComment ref="N219" dT="2023-09-11T14:27:43.68" personId="{F6E7EC2D-8E6E-4BA1-BCDD-6D7FECF08119}" id="{DAE9732F-5316-4208-88E2-1D8AF56584B6}" parentId="{9F5531C8-59E5-4093-9429-48ADA3DABFFD}">
    <text>2kW allocation reduced due to live reading of 0.4kW</text>
  </threadedComment>
  <threadedComment ref="N219" dT="2023-10-20T14:19:18.55" personId="{F6E7EC2D-8E6E-4BA1-BCDD-6D7FECF08119}" id="{70A0BA86-31E8-4B2A-A3B0-F12FAC8F33CB}" parentId="{9F5531C8-59E5-4093-9429-48ADA3DABFFD}">
    <text>2kW allocation reduced due to live reading of 0.4kW</text>
  </threadedComment>
  <threadedComment ref="N219" dT="2023-11-10T11:14:16.74" personId="{F6E7EC2D-8E6E-4BA1-BCDD-6D7FECF08119}" id="{475BF973-BA2C-4A79-992D-A2529BB8D5B0}" parentId="{9F5531C8-59E5-4093-9429-48ADA3DABFFD}">
    <text>2kW allocation reduced due to live reading of 0.4kW</text>
  </threadedComment>
  <threadedComment ref="N219" dT="2023-12-15T11:32:30.45" personId="{F6E7EC2D-8E6E-4BA1-BCDD-6D7FECF08119}" id="{84241FF7-BB84-45DC-972F-D2C7FEA1054C}" parentId="{9F5531C8-59E5-4093-9429-48ADA3DABFFD}">
    <text>2kW allocation reduced due to live reading of 0.4kW</text>
  </threadedComment>
  <threadedComment ref="N219" dT="2024-01-10T16:42:19.09" personId="{F6E7EC2D-8E6E-4BA1-BCDD-6D7FECF08119}" id="{01EF8C6D-E2A4-4650-AFA4-BCEC4628C22C}" parentId="{9F5531C8-59E5-4093-9429-48ADA3DABFFD}">
    <text>2kW allocation reduced due to live reading of 0.4kW</text>
  </threadedComment>
  <threadedComment ref="N219" dT="2024-02-14T16:00:48.77" personId="{F6E7EC2D-8E6E-4BA1-BCDD-6D7FECF08119}" id="{FA70C725-A705-410A-A2E1-E9DB759CACDE}" parentId="{9F5531C8-59E5-4093-9429-48ADA3DABFFD}">
    <text>2kW allocation reduced due to live reading of 0.4kW</text>
  </threadedComment>
  <threadedComment ref="N219" dT="2024-03-14T05:29:56.95" personId="{F6E7EC2D-8E6E-4BA1-BCDD-6D7FECF08119}" id="{59C31F5E-0479-41AE-BCB7-B24CEF9AA6AC}" parentId="{9F5531C8-59E5-4093-9429-48ADA3DABFFD}">
    <text>2kW allocation reduced due to live reading of 0.5kW</text>
  </threadedComment>
  <threadedComment ref="N219" dT="2024-06-24T16:08:00.01" personId="{AFB55828-FFC6-4C96-B981-0FAA8F63A769}" id="{CD9C36F1-DBD3-4C8E-8D84-C46205A750F8}" parentId="{9F5531C8-59E5-4093-9429-48ADA3DABFFD}">
    <text>2kW allocation reduced due to live reading of 0.5kW</text>
  </threadedComment>
  <threadedComment ref="N219" dT="2024-08-26T04:57:43.11" personId="{AFB55828-FFC6-4C96-B981-0FAA8F63A769}" id="{218ED7D1-D39F-4EBE-8CE7-8B8F2D6C5560}" parentId="{9F5531C8-59E5-4093-9429-48ADA3DABFFD}">
    <text>2kW allocation reduced due to live reading of 0.7kW</text>
  </threadedComment>
  <threadedComment ref="P219" dT="2023-10-20T14:10:08.42" personId="{F6E7EC2D-8E6E-4BA1-BCDD-6D7FECF08119}" id="{77E5D431-3337-4F57-8592-0F3F16D21C8F}">
    <text>2kW allocation reduced due to live reading of 0.7kW</text>
  </threadedComment>
  <threadedComment ref="P219" dT="2023-11-10T10:46:36.74" personId="{F6E7EC2D-8E6E-4BA1-BCDD-6D7FECF08119}" id="{13772385-3DFE-4F4D-8305-FD914E927417}" parentId="{77E5D431-3337-4F57-8592-0F3F16D21C8F}">
    <text>2kW allocation reduced due to live reading of 0.7kW</text>
  </threadedComment>
  <threadedComment ref="P219" dT="2023-12-15T11:20:22.87" personId="{F6E7EC2D-8E6E-4BA1-BCDD-6D7FECF08119}" id="{5C79290D-D827-4301-8B0C-E1AED9BEF485}" parentId="{77E5D431-3337-4F57-8592-0F3F16D21C8F}">
    <text>2kW allocation reduced due to live reading of 0.7kW</text>
  </threadedComment>
  <threadedComment ref="P219" dT="2024-01-10T16:39:23.51" personId="{F6E7EC2D-8E6E-4BA1-BCDD-6D7FECF08119}" id="{DC3F136C-697E-41E1-913C-91586134A6E2}" parentId="{77E5D431-3337-4F57-8592-0F3F16D21C8F}">
    <text>2kW allocation reduced due to live reading of 0.7kW</text>
  </threadedComment>
  <threadedComment ref="P219" dT="2024-02-14T15:53:16.84" personId="{F6E7EC2D-8E6E-4BA1-BCDD-6D7FECF08119}" id="{07B09080-7E07-4C30-B7FF-C7EDE9105073}" parentId="{77E5D431-3337-4F57-8592-0F3F16D21C8F}">
    <text>2kW allocation reduced due to live reading of 1kW</text>
  </threadedComment>
  <threadedComment ref="P219" dT="2024-03-14T05:26:42.56" personId="{F6E7EC2D-8E6E-4BA1-BCDD-6D7FECF08119}" id="{4BE09248-C308-4DF7-861C-CF43B77EBB86}" parentId="{77E5D431-3337-4F57-8592-0F3F16D21C8F}">
    <text>2kW allocation reduced due to live reading of 1kW</text>
  </threadedComment>
  <threadedComment ref="P219" dT="2024-06-24T15:47:10.89" personId="{AFB55828-FFC6-4C96-B981-0FAA8F63A769}" id="{373A31BC-D9FF-44F3-8350-F6D8975618B4}" parentId="{77E5D431-3337-4F57-8592-0F3F16D21C8F}">
    <text>2kW allocation reduced due to live reading of 1kW</text>
  </threadedComment>
  <threadedComment ref="P219" dT="2024-08-26T04:46:27.71" personId="{AFB55828-FFC6-4C96-B981-0FAA8F63A769}" id="{9BA56F38-B153-435B-A71E-30F2350EF6D9}" parentId="{77E5D431-3337-4F57-8592-0F3F16D21C8F}">
    <text>2kW allocation reduced due to live reading of 1kW</text>
  </threadedComment>
  <threadedComment ref="R219" dT="2023-01-12T15:02:24.46" personId="{BC55F889-AFD3-4AD4-B814-0EDFA8411758}" id="{2A0299F2-4D4B-4B9F-A190-D1F74D2A2C9E}">
    <text>Live reading 23A, so 4kW allocation reduced by 1.2kW</text>
  </threadedComment>
  <threadedComment ref="R219" dT="2023-07-12T08:08:39.82" personId="{4232887B-6F74-4501-885D-8735C5662726}" id="{AE37910C-19AA-466F-B2B6-0000FA92ED21}" parentId="{2A0299F2-4D4B-4B9F-A190-D1F74D2A2C9E}">
    <text>2kW allocation reduced due to live reading of 0.6kW</text>
  </threadedComment>
  <threadedComment ref="R219" dT="2023-08-07T14:54:55.23" personId="{4232887B-6F74-4501-885D-8735C5662726}" id="{DCE46C47-27C7-45BD-AD9A-A062B62AD45F}" parentId="{2A0299F2-4D4B-4B9F-A190-D1F74D2A2C9E}">
    <text>2kW allocation reduced due to live reading of 0.6kW</text>
  </threadedComment>
  <threadedComment ref="R219" dT="2023-09-11T14:34:06.00" personId="{F6E7EC2D-8E6E-4BA1-BCDD-6D7FECF08119}" id="{F8308CD0-69AD-4A60-AF26-B03E72853E14}" parentId="{2A0299F2-4D4B-4B9F-A190-D1F74D2A2C9E}">
    <text>2kW allocation reduced due to live reading of 0.6kW</text>
  </threadedComment>
  <threadedComment ref="R219" dT="2023-10-20T15:14:32.71" personId="{F6E7EC2D-8E6E-4BA1-BCDD-6D7FECF08119}" id="{210A07E6-F26B-48BE-97B4-2DDE03396DC9}" parentId="{2A0299F2-4D4B-4B9F-A190-D1F74D2A2C9E}">
    <text>2kW allocation reduced due to live reading of 0.6kW</text>
  </threadedComment>
  <threadedComment ref="R219" dT="2023-11-10T11:21:48.59" personId="{F6E7EC2D-8E6E-4BA1-BCDD-6D7FECF08119}" id="{FB06C914-FF74-4EDC-9285-C790559A6584}" parentId="{2A0299F2-4D4B-4B9F-A190-D1F74D2A2C9E}">
    <text>2kW allocation reduced due to live reading of 0.6kW</text>
  </threadedComment>
  <threadedComment ref="R219" dT="2023-12-15T11:34:47.27" personId="{F6E7EC2D-8E6E-4BA1-BCDD-6D7FECF08119}" id="{8EB9780E-F5E1-4213-BC60-CB59FE87F927}" parentId="{2A0299F2-4D4B-4B9F-A190-D1F74D2A2C9E}">
    <text>2kW allocation reduced due to live reading of 0.6kW</text>
  </threadedComment>
  <threadedComment ref="R219" dT="2024-01-10T16:44:00.72" personId="{F6E7EC2D-8E6E-4BA1-BCDD-6D7FECF08119}" id="{8AFD3639-E820-4EF3-9C64-E192A8629641}" parentId="{2A0299F2-4D4B-4B9F-A190-D1F74D2A2C9E}">
    <text>2kW allocation reduced due to live reading of 0.8kW</text>
  </threadedComment>
  <threadedComment ref="R219" dT="2024-02-14T16:02:31.66" personId="{F6E7EC2D-8E6E-4BA1-BCDD-6D7FECF08119}" id="{EC3DA3BF-ECEC-4546-96FF-0CD31582B10A}" parentId="{2A0299F2-4D4B-4B9F-A190-D1F74D2A2C9E}">
    <text>2kW allocation reduced due to live reading of 0.7kW</text>
  </threadedComment>
  <threadedComment ref="R219" dT="2024-03-14T05:31:06.83" personId="{F6E7EC2D-8E6E-4BA1-BCDD-6D7FECF08119}" id="{2240FD9B-DC3F-46EC-BF35-484EA88C82D1}" parentId="{2A0299F2-4D4B-4B9F-A190-D1F74D2A2C9E}">
    <text>2kW allocation reduced due to live reading of 0.8kW</text>
  </threadedComment>
  <threadedComment ref="R219" dT="2024-06-24T16:16:11.96" personId="{AFB55828-FFC6-4C96-B981-0FAA8F63A769}" id="{52059BAE-4AA6-4A18-B94D-6BACD367D968}" parentId="{2A0299F2-4D4B-4B9F-A190-D1F74D2A2C9E}">
    <text>2kW allocation reduced due to live reading of 0.8kW</text>
  </threadedComment>
  <threadedComment ref="R219" dT="2024-08-26T05:09:23.17" personId="{AFB55828-FFC6-4C96-B981-0FAA8F63A769}" id="{CB52CF10-58AB-4786-9589-C44036C1473B}" parentId="{2A0299F2-4D4B-4B9F-A190-D1F74D2A2C9E}">
    <text>2kW allocation reduced due to live reading of 0.8kW</text>
  </threadedComment>
  <threadedComment ref="T219" dT="2023-01-12T15:02:24.46" personId="{BC55F889-AFD3-4AD4-B814-0EDFA8411758}" id="{9A26D48E-0A5F-4701-8146-B66C9B3CD828}">
    <text>Live reading 23A, so 4kW allocation reduced by 1.2kW</text>
  </threadedComment>
  <threadedComment ref="T219" dT="2023-07-12T08:12:45.06" personId="{4232887B-6F74-4501-885D-8735C5662726}" id="{1F7BD102-7198-4D3C-9125-69CA421C966D}" parentId="{9A26D48E-0A5F-4701-8146-B66C9B3CD828}">
    <text>2kW allocation reduced due to live reading of 0.7kW</text>
  </threadedComment>
  <threadedComment ref="T219" dT="2023-08-07T14:59:09.79" personId="{4232887B-6F74-4501-885D-8735C5662726}" id="{ACEAC1DB-8CF9-42C4-A4E0-020743A6D554}" parentId="{9A26D48E-0A5F-4701-8146-B66C9B3CD828}">
    <text>2kW allocation reduced due to live reading of 0.7kW</text>
  </threadedComment>
  <threadedComment ref="T219" dT="2023-09-11T14:35:51.11" personId="{F6E7EC2D-8E6E-4BA1-BCDD-6D7FECF08119}" id="{C7CC304E-4454-4F4B-8186-39ECE2912023}" parentId="{9A26D48E-0A5F-4701-8146-B66C9B3CD828}">
    <text>2kW allocation reduced due to live reading of 0.8kW</text>
  </threadedComment>
  <threadedComment ref="T219" dT="2023-10-20T15:15:28.85" personId="{F6E7EC2D-8E6E-4BA1-BCDD-6D7FECF08119}" id="{C7FED789-E7F6-4378-B19F-E9D6E5651BB6}" parentId="{9A26D48E-0A5F-4701-8146-B66C9B3CD828}">
    <text>2kW allocation reduced due to live reading of 0.7kW</text>
  </threadedComment>
  <threadedComment ref="T219" dT="2023-11-10T11:22:33.16" personId="{F6E7EC2D-8E6E-4BA1-BCDD-6D7FECF08119}" id="{8086B8FD-7EC5-4DBF-AE3C-422474B06EBC}" parentId="{9A26D48E-0A5F-4701-8146-B66C9B3CD828}">
    <text>2kW allocation reduced due to live reading of 0.7kW</text>
  </threadedComment>
  <threadedComment ref="T219" dT="2023-12-15T11:35:30.63" personId="{F6E7EC2D-8E6E-4BA1-BCDD-6D7FECF08119}" id="{CA3C21C5-1150-4315-BA9F-F6ABA2BF3ADD}" parentId="{9A26D48E-0A5F-4701-8146-B66C9B3CD828}">
    <text>2kW allocation reduced due to live reading of 0.7kW</text>
  </threadedComment>
  <threadedComment ref="T219" dT="2024-01-10T16:45:27.18" personId="{F6E7EC2D-8E6E-4BA1-BCDD-6D7FECF08119}" id="{BC2BBF73-757D-4E05-AC4F-D715F4582B83}" parentId="{9A26D48E-0A5F-4701-8146-B66C9B3CD828}">
    <text>2kW allocation reduced due to live reading of 1kW</text>
  </threadedComment>
  <threadedComment ref="T219" dT="2024-02-14T16:08:03.15" personId="{F6E7EC2D-8E6E-4BA1-BCDD-6D7FECF08119}" id="{407AEAF1-C92C-43E6-A880-9058679F5A06}" parentId="{9A26D48E-0A5F-4701-8146-B66C9B3CD828}">
    <text>2kW allocation reduced due to live reading of 1kW</text>
  </threadedComment>
  <threadedComment ref="T219" dT="2024-03-14T05:32:07.84" personId="{F6E7EC2D-8E6E-4BA1-BCDD-6D7FECF08119}" id="{427DA880-F53B-4AE5-BCDB-4AA455529E4E}" parentId="{9A26D48E-0A5F-4701-8146-B66C9B3CD828}">
    <text>2kW allocation reduced due to live reading of 1kW</text>
  </threadedComment>
  <threadedComment ref="T219" dT="2024-06-24T16:17:36.34" personId="{AFB55828-FFC6-4C96-B981-0FAA8F63A769}" id="{CDED68D5-2146-4CA5-816C-B41C8663085F}" parentId="{9A26D48E-0A5F-4701-8146-B66C9B3CD828}">
    <text>2kW allocation reduced due to live reading of 1kW</text>
  </threadedComment>
  <threadedComment ref="T219" dT="2024-08-26T05:10:14.74" personId="{AFB55828-FFC6-4C96-B981-0FAA8F63A769}" id="{4720C2AB-E655-4AFD-B1D1-58226887AE2B}" parentId="{9A26D48E-0A5F-4701-8146-B66C9B3CD828}">
    <text>2kW allocation reduced due to live reading of 1kW</text>
  </threadedComment>
  <threadedComment ref="V219" dT="2022-05-26T11:47:22.96" personId="{BC55F889-AFD3-4AD4-B814-0EDFA8411758}" id="{2C29ECDB-25B9-4F2B-A81B-0C55C9B0E0EC}">
    <text>6kW allocation reduced due to live redaing of 4kW</text>
  </threadedComment>
  <threadedComment ref="V219" dT="2023-07-12T08:17:39.27" personId="{4232887B-6F74-4501-885D-8735C5662726}" id="{5D8F87E2-716C-4C80-A1E2-8C7CEE2BF955}" parentId="{2C29ECDB-25B9-4F2B-A81B-0C55C9B0E0EC}">
    <text>3kW allocation reduced due to live reading of 2.3kW</text>
  </threadedComment>
  <threadedComment ref="V219" dT="2023-08-07T15:05:43.02" personId="{4232887B-6F74-4501-885D-8735C5662726}" id="{9E1DEAFE-6222-4F37-95DA-C2B3D5DD3E92}" parentId="{2C29ECDB-25B9-4F2B-A81B-0C55C9B0E0EC}">
    <text>3kW allocation reduced due to live reading of 2.3kW</text>
  </threadedComment>
  <threadedComment ref="V219" dT="2023-09-11T14:37:37.06" personId="{F6E7EC2D-8E6E-4BA1-BCDD-6D7FECF08119}" id="{5B4E3E42-134B-4944-9BCE-237B8A0F2CDF}" parentId="{2C29ECDB-25B9-4F2B-A81B-0C55C9B0E0EC}">
    <text>3kW allocation reduced due to live reading of 2.3kW</text>
  </threadedComment>
  <threadedComment ref="V219" dT="2023-10-20T15:17:02.48" personId="{F6E7EC2D-8E6E-4BA1-BCDD-6D7FECF08119}" id="{F709C97F-77C8-4C44-BE14-B71044E11B55}" parentId="{2C29ECDB-25B9-4F2B-A81B-0C55C9B0E0EC}">
    <text>3kW allocation reduced due to live reading of 2.3kW</text>
  </threadedComment>
  <threadedComment ref="V219" dT="2023-11-10T11:23:13.97" personId="{F6E7EC2D-8E6E-4BA1-BCDD-6D7FECF08119}" id="{DEA615DD-C34B-4909-A14B-57FFFD1B5919}" parentId="{2C29ECDB-25B9-4F2B-A81B-0C55C9B0E0EC}">
    <text>3kW allocation reduced due to live reading of 2.3kW</text>
  </threadedComment>
  <threadedComment ref="V219" dT="2023-12-15T11:36:47.64" personId="{F6E7EC2D-8E6E-4BA1-BCDD-6D7FECF08119}" id="{20D347CA-3DBA-4D9F-9DAA-06B22663C5B2}" parentId="{2C29ECDB-25B9-4F2B-A81B-0C55C9B0E0EC}">
    <text>3kW allocation reduced due to live reading of 2.4kW</text>
  </threadedComment>
  <threadedComment ref="V219" dT="2024-01-10T16:46:54.59" personId="{F6E7EC2D-8E6E-4BA1-BCDD-6D7FECF08119}" id="{C697C5AB-1946-46A0-93CC-7F19AF5B7F9C}" parentId="{2C29ECDB-25B9-4F2B-A81B-0C55C9B0E0EC}">
    <text>3kW allocation reduced due to live reading of 2.4kW</text>
  </threadedComment>
  <threadedComment ref="V219" dT="2024-02-14T16:12:03.25" personId="{F6E7EC2D-8E6E-4BA1-BCDD-6D7FECF08119}" id="{018ED998-CFDB-4997-ABCB-29AFDAB6F0ED}" parentId="{2C29ECDB-25B9-4F2B-A81B-0C55C9B0E0EC}">
    <text>3kW allocation reduced due to live reading of 2.4kW</text>
  </threadedComment>
  <threadedComment ref="V219" dT="2024-03-14T05:32:58.31" personId="{F6E7EC2D-8E6E-4BA1-BCDD-6D7FECF08119}" id="{0F0539A5-06CF-4060-8815-8A3C89AF880A}" parentId="{2C29ECDB-25B9-4F2B-A81B-0C55C9B0E0EC}">
    <text>3kW allocation reduced due to live reading of 2.5kW</text>
  </threadedComment>
  <threadedComment ref="V219" dT="2024-06-24T16:19:19.18" personId="{AFB55828-FFC6-4C96-B981-0FAA8F63A769}" id="{8B6DC77F-0157-4AA6-AA19-C735F4D72365}" parentId="{2C29ECDB-25B9-4F2B-A81B-0C55C9B0E0EC}">
    <text>3kW allocation reduced due to live reading of 2.6kW</text>
  </threadedComment>
  <threadedComment ref="V219" dT="2024-08-26T05:12:20.48" personId="{AFB55828-FFC6-4C96-B981-0FAA8F63A769}" id="{2B6B92AC-41D6-4EA3-AE5E-C8846033EA76}" parentId="{2C29ECDB-25B9-4F2B-A81B-0C55C9B0E0EC}">
    <text>3kW allocation reduced due to live reading of 2.6kW</text>
  </threadedComment>
  <threadedComment ref="X219" dT="2023-12-19T11:05:04.45" personId="{F6E7EC2D-8E6E-4BA1-BCDD-6D7FECF08119}" id="{D4D33F43-F593-4D33-A5D5-62D26B623FBB}">
    <text>2.7kW allocation reduced due to live reading of 0.7kW</text>
  </threadedComment>
  <threadedComment ref="X219" dT="2024-01-10T16:47:39.77" personId="{F6E7EC2D-8E6E-4BA1-BCDD-6D7FECF08119}" id="{45F38B4F-A6B1-4031-BBC3-7E945465B39C}" parentId="{D4D33F43-F593-4D33-A5D5-62D26B623FBB}">
    <text>2.7kW allocation reduced due to live reading of 0.7kW</text>
  </threadedComment>
  <threadedComment ref="X219" dT="2024-02-14T17:05:05.15" personId="{F6E7EC2D-8E6E-4BA1-BCDD-6D7FECF08119}" id="{D925D5EB-FCA9-44CB-8F16-C2D50E3BB74A}" parentId="{D4D33F43-F593-4D33-A5D5-62D26B623FBB}">
    <text>2.7kW allocation reduced due to live reading of 0.7kW</text>
  </threadedComment>
  <threadedComment ref="X219" dT="2024-03-14T05:34:26.47" personId="{F6E7EC2D-8E6E-4BA1-BCDD-6D7FECF08119}" id="{1CD7259F-F4B0-43F6-AB18-979647385D61}" parentId="{D4D33F43-F593-4D33-A5D5-62D26B623FBB}">
    <text>2.7kW allocation reduced due to live reading of 0.7kW</text>
  </threadedComment>
  <threadedComment ref="X219" dT="2024-06-24T16:21:38.92" personId="{AFB55828-FFC6-4C96-B981-0FAA8F63A769}" id="{DC8D0A7E-233E-4B3A-88B0-B567FF2E2604}" parentId="{D4D33F43-F593-4D33-A5D5-62D26B623FBB}">
    <text>2.7kW allocation reduced due to live reading of 0.7kW</text>
  </threadedComment>
  <threadedComment ref="X219" dT="2024-08-26T05:14:04.54" personId="{AFB55828-FFC6-4C96-B981-0FAA8F63A769}" id="{E1B9A34A-94C6-418C-B7E9-7DB321BB4D81}" parentId="{D4D33F43-F593-4D33-A5D5-62D26B623FBB}">
    <text>2.7kW allocation reduced due to live reading of 0.7kW</text>
  </threadedComment>
  <threadedComment ref="X219" dT="2024-08-26T05:14:09.82" personId="{AFB55828-FFC6-4C96-B981-0FAA8F63A769}" id="{9F717527-2F17-4A65-8EF4-9AAEB201F366}" parentId="{D4D33F43-F593-4D33-A5D5-62D26B623FBB}">
    <text>2.7kW allocation reduced due to live reading of 0.7kW</text>
  </threadedComment>
  <threadedComment ref="AB219" dT="2023-07-12T08:27:10.91" personId="{4232887B-6F74-4501-885D-8735C5662726}" id="{C5DD14D8-ED06-4F38-9146-194F2E239ED2}">
    <text>2kW allocation reduced due to live reading of 0.3kW</text>
  </threadedComment>
  <threadedComment ref="AB219" dT="2023-08-07T15:07:12.23" personId="{4232887B-6F74-4501-885D-8735C5662726}" id="{78B7DFCB-9D4E-4AC9-9FF0-5B15E0BE2707}" parentId="{C5DD14D8-ED06-4F38-9146-194F2E239ED2}">
    <text>2kW allocation reduced due to live reading of 0.3kW</text>
  </threadedComment>
  <threadedComment ref="AB219" dT="2023-09-11T14:40:55.49" personId="{F6E7EC2D-8E6E-4BA1-BCDD-6D7FECF08119}" id="{A8F401CF-8416-4E4A-A94A-857D313F07AE}" parentId="{C5DD14D8-ED06-4F38-9146-194F2E239ED2}">
    <text>2kW allocation reduced due to live reading of 0.3kW</text>
  </threadedComment>
  <threadedComment ref="AB219" dT="2023-10-20T15:29:07.58" personId="{F6E7EC2D-8E6E-4BA1-BCDD-6D7FECF08119}" id="{A3DAF468-292F-4719-86CA-97B051B326B7}" parentId="{C5DD14D8-ED06-4F38-9146-194F2E239ED2}">
    <text>2kW allocation reduced due to live reading of 0.3kW</text>
  </threadedComment>
  <threadedComment ref="AB219" dT="2023-11-10T11:24:54.80" personId="{F6E7EC2D-8E6E-4BA1-BCDD-6D7FECF08119}" id="{949C73AE-6E4F-463D-B98D-EDC7B73E4634}" parentId="{C5DD14D8-ED06-4F38-9146-194F2E239ED2}">
    <text>2kW allocation reduced due to live reading of 0.4kW</text>
  </threadedComment>
  <threadedComment ref="AB219" dT="2023-12-15T11:43:33.87" personId="{F6E7EC2D-8E6E-4BA1-BCDD-6D7FECF08119}" id="{EAA209B6-DE26-4C8A-AC3E-05A3DA8E6D89}" parentId="{C5DD14D8-ED06-4F38-9146-194F2E239ED2}">
    <text>2kW allocation reduced due to live reading of 0.4kW</text>
  </threadedComment>
  <threadedComment ref="AB219" dT="2024-01-10T16:49:41.17" personId="{F6E7EC2D-8E6E-4BA1-BCDD-6D7FECF08119}" id="{9E9C5B9D-10A5-4B5D-9A19-EB868389AC77}" parentId="{C5DD14D8-ED06-4F38-9146-194F2E239ED2}">
    <text>2kW allocation reduced due to live reading of 0.4kW</text>
  </threadedComment>
  <threadedComment ref="AB219" dT="2024-02-14T17:06:11.75" personId="{F6E7EC2D-8E6E-4BA1-BCDD-6D7FECF08119}" id="{979EF91B-D429-4958-8701-919D2A8B3124}" parentId="{C5DD14D8-ED06-4F38-9146-194F2E239ED2}">
    <text>2kW allocation reduced due to live reading of 0.4kW</text>
  </threadedComment>
  <threadedComment ref="AB219" dT="2024-03-14T05:35:05.70" personId="{F6E7EC2D-8E6E-4BA1-BCDD-6D7FECF08119}" id="{EE8BC1DE-85B4-42E6-8791-74E38946E89B}" parentId="{C5DD14D8-ED06-4F38-9146-194F2E239ED2}">
    <text>2kW allocation reduced due to live reading of 0.4kW</text>
  </threadedComment>
  <threadedComment ref="AB219" dT="2024-06-24T16:23:26.22" personId="{AFB55828-FFC6-4C96-B981-0FAA8F63A769}" id="{73A5C40F-DC0E-4CD0-BE10-097A84D690EA}" parentId="{C5DD14D8-ED06-4F38-9146-194F2E239ED2}">
    <text>2kW allocation reduced due to live reading of 0.4kW</text>
  </threadedComment>
  <threadedComment ref="AB219" dT="2024-08-26T05:17:26.01" personId="{AFB55828-FFC6-4C96-B981-0FAA8F63A769}" id="{03FDF376-8715-445D-AD82-D171E49302BC}" parentId="{C5DD14D8-ED06-4F38-9146-194F2E239ED2}">
    <text>2kW allocation reduced due to live reading of 0.4kW</text>
  </threadedComment>
  <threadedComment ref="AE219" dT="2024-04-30T15:47:10.27" personId="{AFB55828-FFC6-4C96-B981-0FAA8F63A769}" id="{D45851C0-6566-4A7B-9E8E-EC010E25C875}">
    <text>FDU installation planned for ORMT_SAP_240424_8_11407175</text>
  </threadedComment>
  <threadedComment ref="J220" personId="{31CF382B-C4A6-482E-AE04-28CACDB6A63A}" id="{C8E1599F-66F7-40C5-BF93-84A7CE7FBFE2}">
    <text>Jul-21 Was 5kW but confirmed currently running at 2.5kW</text>
  </threadedComment>
  <threadedComment ref="J220" dT="2023-07-12T07:47:36.09" personId="{4232887B-6F74-4501-885D-8735C5662726}" id="{A7296769-C31C-4B51-98FB-D2C3B10502C6}" parentId="{C8E1599F-66F7-40C5-BF93-84A7CE7FBFE2}">
    <text xml:space="preserve">2.5kW allocation reduced due to live reading of 1.6kW
</text>
  </threadedComment>
  <threadedComment ref="J220" dT="2023-08-07T14:40:54.86" personId="{4232887B-6F74-4501-885D-8735C5662726}" id="{4715EC23-587A-4747-94FE-5B83116B9804}" parentId="{C8E1599F-66F7-40C5-BF93-84A7CE7FBFE2}">
    <text>2.5kW allocation reduced due to live reading of 1.5kW</text>
  </threadedComment>
  <threadedComment ref="J220" dT="2023-09-11T14:24:26.38" personId="{F6E7EC2D-8E6E-4BA1-BCDD-6D7FECF08119}" id="{58F13838-2DC7-434C-8B7D-553AFACFD265}" parentId="{C8E1599F-66F7-40C5-BF93-84A7CE7FBFE2}">
    <text>2.5kW allocation reduced due to live reading of 1.4kW</text>
  </threadedComment>
  <threadedComment ref="J220" dT="2023-10-20T14:17:05.17" personId="{F6E7EC2D-8E6E-4BA1-BCDD-6D7FECF08119}" id="{57EDC2B4-F182-491A-8A09-3049A6338829}" parentId="{C8E1599F-66F7-40C5-BF93-84A7CE7FBFE2}">
    <text>2.5kW allocation reduced due to live reading of 1.5kW</text>
  </threadedComment>
  <threadedComment ref="J220" dT="2023-11-10T11:05:30.36" personId="{F6E7EC2D-8E6E-4BA1-BCDD-6D7FECF08119}" id="{998ADF3C-81A9-4CE9-81ED-771D679B15F5}" parentId="{C8E1599F-66F7-40C5-BF93-84A7CE7FBFE2}">
    <text>2.5kW allocation reduced due to live reading of 1.6kW</text>
  </threadedComment>
  <threadedComment ref="J220" dT="2023-12-15T11:30:11.87" personId="{F6E7EC2D-8E6E-4BA1-BCDD-6D7FECF08119}" id="{6DDD3416-9129-4D99-8366-A4B852C19278}" parentId="{C8E1599F-66F7-40C5-BF93-84A7CE7FBFE2}">
    <text>2.5kW allocation reduced due to live reading of 1.6kW</text>
  </threadedComment>
  <threadedComment ref="J220" dT="2024-01-10T16:40:47.23" personId="{F6E7EC2D-8E6E-4BA1-BCDD-6D7FECF08119}" id="{64D377B4-12E8-411A-A434-6161B38D0C83}" parentId="{C8E1599F-66F7-40C5-BF93-84A7CE7FBFE2}">
    <text>2.5kW allocation reduced due to live reading of 1.6kW</text>
  </threadedComment>
  <threadedComment ref="J220" dT="2024-02-14T15:57:42.41" personId="{F6E7EC2D-8E6E-4BA1-BCDD-6D7FECF08119}" id="{B1961A88-8EE8-455D-A2F6-C2E5BCD7F37B}" parentId="{C8E1599F-66F7-40C5-BF93-84A7CE7FBFE2}">
    <text>2.5kW allocation reduced due to live reading of 1.5kW</text>
  </threadedComment>
  <threadedComment ref="J220" dT="2024-03-14T05:27:27.44" personId="{F6E7EC2D-8E6E-4BA1-BCDD-6D7FECF08119}" id="{A7B2D730-E597-4E2E-A5B1-8F620846E67E}" parentId="{C8E1599F-66F7-40C5-BF93-84A7CE7FBFE2}">
    <text>2.5kW allocation reduced due to live reading of 1.5kW</text>
  </threadedComment>
  <threadedComment ref="J220" dT="2024-06-24T16:03:09.43" personId="{AFB55828-FFC6-4C96-B981-0FAA8F63A769}" id="{DC15657F-6FF3-48E1-8871-025682B13AE2}" parentId="{C8E1599F-66F7-40C5-BF93-84A7CE7FBFE2}">
    <text>2.5kW allocation reduced due to live reading of 1.6kW</text>
  </threadedComment>
  <threadedComment ref="J220" dT="2024-08-26T04:52:38.21" personId="{AFB55828-FFC6-4C96-B981-0FAA8F63A769}" id="{B6E58BDE-68E6-4CDD-AD96-469D7B935AD7}" parentId="{C8E1599F-66F7-40C5-BF93-84A7CE7FBFE2}">
    <text>2.5kW allocation reduced due to live reading of 1.6kW</text>
  </threadedComment>
  <threadedComment ref="L220" personId="{31CF382B-C4A6-482E-AE04-28CACDB6A63A}" id="{1826BC06-946E-4ED4-A14F-F88838856F90}">
    <text>Jul-21 Was 8kW, confirmed currently running at 6.7kW</text>
  </threadedComment>
  <threadedComment ref="L220" dT="2023-07-12T07:52:44.39" personId="{4232887B-6F74-4501-885D-8735C5662726}" id="{95B1660A-9608-4D2A-9A7F-DC254CCD5A0C}" parentId="{1826BC06-946E-4ED4-A14F-F88838856F90}">
    <text>4kW allocation reduced due to live reading of 3.4kW</text>
  </threadedComment>
  <threadedComment ref="L220" dT="2023-08-07T14:44:59.75" personId="{4232887B-6F74-4501-885D-8735C5662726}" id="{E2E97D3F-5D5C-4F80-BA9E-CB7DA6AF9808}" parentId="{1826BC06-946E-4ED4-A14F-F88838856F90}">
    <text>4kW allocation reduced due to live reading of 3.4kW</text>
  </threadedComment>
  <threadedComment ref="L220" dT="2023-09-11T14:25:56.42" personId="{F6E7EC2D-8E6E-4BA1-BCDD-6D7FECF08119}" id="{A5960AEA-B35E-416E-A89D-2B7466A96C0C}" parentId="{1826BC06-946E-4ED4-A14F-F88838856F90}">
    <text>4kW allocation reduced due to live reading of 3.4kW</text>
  </threadedComment>
  <threadedComment ref="L220" dT="2023-10-20T14:18:25.52" personId="{F6E7EC2D-8E6E-4BA1-BCDD-6D7FECF08119}" id="{D5AC416F-42DD-4C60-8641-498371C4A9FE}" parentId="{1826BC06-946E-4ED4-A14F-F88838856F90}">
    <text>4kW allocation reduced due to live reading of 3.4kW</text>
  </threadedComment>
  <threadedComment ref="L220" dT="2023-11-10T11:13:51.62" personId="{F6E7EC2D-8E6E-4BA1-BCDD-6D7FECF08119}" id="{3D4DAAAF-B5F9-4453-A7EF-9E05E0EC8BFD}" parentId="{1826BC06-946E-4ED4-A14F-F88838856F90}">
    <text>4kW allocation reduced due to live reading of 3.4kW</text>
  </threadedComment>
  <threadedComment ref="L220" dT="2023-12-15T11:31:32.64" personId="{F6E7EC2D-8E6E-4BA1-BCDD-6D7FECF08119}" id="{58604ABF-EC56-4277-A2FB-2DD0F53EE4C0}" parentId="{1826BC06-946E-4ED4-A14F-F88838856F90}">
    <text>4kW allocation reduced due to live reading of 3.5kW</text>
  </threadedComment>
  <threadedComment ref="L220" dT="2024-01-10T16:41:34.58" personId="{F6E7EC2D-8E6E-4BA1-BCDD-6D7FECF08119}" id="{12050177-F21C-43B5-8232-E6A1CCBEF7A5}" parentId="{1826BC06-946E-4ED4-A14F-F88838856F90}">
    <text>4kW allocation reduced due to live reading of 3.5kW</text>
  </threadedComment>
  <threadedComment ref="L220" dT="2024-02-14T15:59:39.22" personId="{F6E7EC2D-8E6E-4BA1-BCDD-6D7FECF08119}" id="{EB08F65F-FB4E-4F29-9845-49446B3A4A97}" parentId="{1826BC06-946E-4ED4-A14F-F88838856F90}">
    <text>4kW allocation reduced due to live reading of 3.5kW</text>
  </threadedComment>
  <threadedComment ref="L220" dT="2024-03-14T05:28:14.40" personId="{F6E7EC2D-8E6E-4BA1-BCDD-6D7FECF08119}" id="{1E6194AE-24A4-4931-BE2D-70B81D4B7C97}" parentId="{1826BC06-946E-4ED4-A14F-F88838856F90}">
    <text>4kW allocation reduced due to live reading of 3.4kW</text>
  </threadedComment>
  <threadedComment ref="L220" dT="2024-06-24T16:05:50.88" personId="{AFB55828-FFC6-4C96-B981-0FAA8F63A769}" id="{B1CEC4E0-B25D-4B2D-8CE6-CE0FF112D1FA}" parentId="{1826BC06-946E-4ED4-A14F-F88838856F90}">
    <text>4kW allocation reduced due to live reading of 3.5kW</text>
  </threadedComment>
  <threadedComment ref="L220" dT="2024-08-26T04:55:48.49" personId="{AFB55828-FFC6-4C96-B981-0FAA8F63A769}" id="{7DA271BB-0295-4103-AB2C-DD98FA41282C}" parentId="{1826BC06-946E-4ED4-A14F-F88838856F90}">
    <text>4kW allocation reduced due to live reading of 3.5kW</text>
  </threadedComment>
  <threadedComment ref="N220" personId="{31CF382B-C4A6-482E-AE04-28CACDB6A63A}" id="{AA4EF74C-9B03-4D6F-AC64-F6AF0B4EAE92}">
    <text>Reduced from 4 due to live reading of 700w</text>
  </threadedComment>
  <threadedComment ref="N220" dT="2023-07-12T07:58:35.23" personId="{4232887B-6F74-4501-885D-8735C5662726}" id="{8510E7DB-2B83-4BAA-9E30-F93C9CB25606}" parentId="{AA4EF74C-9B03-4D6F-AC64-F6AF0B4EAE92}">
    <text>2kW allocation reduced due to live reading of 0.3kW</text>
  </threadedComment>
  <threadedComment ref="N220" dT="2023-08-07T14:46:29.76" personId="{4232887B-6F74-4501-885D-8735C5662726}" id="{0649227F-D941-4158-829E-D58FEE85BD17}" parentId="{AA4EF74C-9B03-4D6F-AC64-F6AF0B4EAE92}">
    <text>2kW allocation reduced due to live reading of 0.3kW</text>
  </threadedComment>
  <threadedComment ref="N220" dT="2023-09-11T14:28:42.83" personId="{F6E7EC2D-8E6E-4BA1-BCDD-6D7FECF08119}" id="{9AB2ADA7-0A80-4A04-B1E0-910F4B0F986A}" parentId="{AA4EF74C-9B03-4D6F-AC64-F6AF0B4EAE92}">
    <text>2kW allocation reduced due to live reading of 0.3kW</text>
  </threadedComment>
  <threadedComment ref="N220" dT="2023-10-20T14:19:32.08" personId="{F6E7EC2D-8E6E-4BA1-BCDD-6D7FECF08119}" id="{993B8BC8-E21D-46CD-B0E5-CE9713F2AE52}" parentId="{AA4EF74C-9B03-4D6F-AC64-F6AF0B4EAE92}">
    <text>2kW allocation reduced due to live reading of 0.3kW</text>
  </threadedComment>
  <threadedComment ref="N220" dT="2023-11-10T11:14:22.53" personId="{F6E7EC2D-8E6E-4BA1-BCDD-6D7FECF08119}" id="{07590FCE-C364-4DE3-9636-128C8C9A43FE}" parentId="{AA4EF74C-9B03-4D6F-AC64-F6AF0B4EAE92}">
    <text>2kW allocation reduced due to live reading of 0.3kW</text>
  </threadedComment>
  <threadedComment ref="N220" dT="2023-12-15T11:32:42.76" personId="{F6E7EC2D-8E6E-4BA1-BCDD-6D7FECF08119}" id="{E19E8667-5A44-4B45-B704-B714B6C2A430}" parentId="{AA4EF74C-9B03-4D6F-AC64-F6AF0B4EAE92}">
    <text>2kW allocation reduced due to live reading of 0.3kW</text>
  </threadedComment>
  <threadedComment ref="N220" dT="2024-01-10T16:42:33.58" personId="{F6E7EC2D-8E6E-4BA1-BCDD-6D7FECF08119}" id="{021557C3-4356-4E84-BEE8-83C1A5F3F852}" parentId="{AA4EF74C-9B03-4D6F-AC64-F6AF0B4EAE92}">
    <text>2kW allocation reduced due to live reading of 0.3kW</text>
  </threadedComment>
  <threadedComment ref="N220" dT="2024-02-14T16:01:08.02" personId="{F6E7EC2D-8E6E-4BA1-BCDD-6D7FECF08119}" id="{BF484854-73E7-4761-A982-D614D9CF8B8B}" parentId="{AA4EF74C-9B03-4D6F-AC64-F6AF0B4EAE92}">
    <text>2kW allocation reduced due to live reading of 0.3kW</text>
  </threadedComment>
  <threadedComment ref="N220" dT="2024-03-14T05:30:11.40" personId="{F6E7EC2D-8E6E-4BA1-BCDD-6D7FECF08119}" id="{0E985C51-096B-4766-B965-3BF7633E9731}" parentId="{AA4EF74C-9B03-4D6F-AC64-F6AF0B4EAE92}">
    <text>2kW allocation reduced due to live reading of 0.5kW</text>
  </threadedComment>
  <threadedComment ref="N220" dT="2024-06-24T16:08:11.09" personId="{AFB55828-FFC6-4C96-B981-0FAA8F63A769}" id="{B89810E6-4F2D-469A-BD1F-97ED11E21AD1}" parentId="{AA4EF74C-9B03-4D6F-AC64-F6AF0B4EAE92}">
    <text>2kW allocation reduced due to live reading of 0.5kW</text>
  </threadedComment>
  <threadedComment ref="N220" dT="2024-08-26T04:58:06.05" personId="{AFB55828-FFC6-4C96-B981-0FAA8F63A769}" id="{1141B273-4EC7-4B72-982E-CDE1B3815F03}" parentId="{AA4EF74C-9B03-4D6F-AC64-F6AF0B4EAE92}">
    <text>2kW allocation reduced due to live reading of 0.7kW</text>
  </threadedComment>
  <threadedComment ref="P220" dT="2023-10-20T14:10:32.89" personId="{F6E7EC2D-8E6E-4BA1-BCDD-6D7FECF08119}" id="{E96C5570-72F3-46E1-8799-23E0A8C28F8B}">
    <text>2kW allocation reduced due to live reading of 0.7kW</text>
  </threadedComment>
  <threadedComment ref="P220" dT="2023-11-10T10:46:50.26" personId="{F6E7EC2D-8E6E-4BA1-BCDD-6D7FECF08119}" id="{F7CFA0A3-2404-4AE5-B50C-2D18C3B7A858}" parentId="{E96C5570-72F3-46E1-8799-23E0A8C28F8B}">
    <text>2kW allocation reduced due to live reading of 0.7kW</text>
  </threadedComment>
  <threadedComment ref="P220" dT="2023-12-15T11:20:34.67" personId="{F6E7EC2D-8E6E-4BA1-BCDD-6D7FECF08119}" id="{E7140EAA-C45F-4ADC-AEB7-59B0CE0F2F40}" parentId="{E96C5570-72F3-46E1-8799-23E0A8C28F8B}">
    <text>2kW allocation reduced due to live reading of 0.7kW</text>
  </threadedComment>
  <threadedComment ref="P220" dT="2024-01-10T16:39:33.84" personId="{F6E7EC2D-8E6E-4BA1-BCDD-6D7FECF08119}" id="{B8CF20EA-CA0D-49A4-B1F4-12060C5D8542}" parentId="{E96C5570-72F3-46E1-8799-23E0A8C28F8B}">
    <text>2kW allocation reduced due to live reading of 0.7kW</text>
  </threadedComment>
  <threadedComment ref="P220" dT="2024-02-14T15:53:36.64" personId="{F6E7EC2D-8E6E-4BA1-BCDD-6D7FECF08119}" id="{109E6583-7037-479D-97FD-70F118E5EA91}" parentId="{E96C5570-72F3-46E1-8799-23E0A8C28F8B}">
    <text>2kW allocation reduced due to live reading of 1kW</text>
  </threadedComment>
  <threadedComment ref="P220" dT="2024-03-14T05:26:51.66" personId="{F6E7EC2D-8E6E-4BA1-BCDD-6D7FECF08119}" id="{38E50583-1325-417A-A924-A862FCA01FAA}" parentId="{E96C5570-72F3-46E1-8799-23E0A8C28F8B}">
    <text>2kW allocation reduced due to live reading of 1kW</text>
  </threadedComment>
  <threadedComment ref="P220" dT="2024-06-24T15:47:30.23" personId="{AFB55828-FFC6-4C96-B981-0FAA8F63A769}" id="{1FBD572D-6843-4864-9676-798F6BBE40CE}" parentId="{E96C5570-72F3-46E1-8799-23E0A8C28F8B}">
    <text>2kW allocation reduced due to live reading of 1kW</text>
  </threadedComment>
  <threadedComment ref="P220" dT="2024-08-26T04:46:46.52" personId="{AFB55828-FFC6-4C96-B981-0FAA8F63A769}" id="{BA3D4DDD-DA36-435B-963E-7AC0CEC41A59}" parentId="{E96C5570-72F3-46E1-8799-23E0A8C28F8B}">
    <text>2kW allocation reduced due to live reading of 1kW</text>
  </threadedComment>
  <threadedComment ref="R220" dT="2023-01-12T15:02:24.46" personId="{BC55F889-AFD3-4AD4-B814-0EDFA8411758}" id="{C47ED076-CB18-4087-BC66-0D5F4361FF98}">
    <text>Live reading 23A, so 4kW allocation reduced by 1.2kW</text>
  </threadedComment>
  <threadedComment ref="R220" dT="2023-07-12T08:08:58.44" personId="{4232887B-6F74-4501-885D-8735C5662726}" id="{2D9C0FA6-4B36-46A9-B5D5-14554BFE9EFB}" parentId="{C47ED076-CB18-4087-BC66-0D5F4361FF98}">
    <text>2kW allocation reduced due to live reading of 0.7kW</text>
  </threadedComment>
  <threadedComment ref="R220" dT="2023-08-07T14:55:23.90" personId="{4232887B-6F74-4501-885D-8735C5662726}" id="{36B8A9B4-4CC2-4140-837C-4560B000834E}" parentId="{C47ED076-CB18-4087-BC66-0D5F4361FF98}">
    <text>2kW allocation reduced due to live reading of 0.6kW</text>
  </threadedComment>
  <threadedComment ref="R220" dT="2023-09-11T14:34:17.61" personId="{F6E7EC2D-8E6E-4BA1-BCDD-6D7FECF08119}" id="{4FF6E534-9B30-404D-9F75-2CBA626078E4}" parentId="{C47ED076-CB18-4087-BC66-0D5F4361FF98}">
    <text>2kW allocation reduced due to live reading of 0.6kW</text>
  </threadedComment>
  <threadedComment ref="R220" dT="2023-10-20T15:14:44.30" personId="{F6E7EC2D-8E6E-4BA1-BCDD-6D7FECF08119}" id="{BAD09223-672E-4C2D-B67B-3180EFC6ADD7}" parentId="{C47ED076-CB18-4087-BC66-0D5F4361FF98}">
    <text>2kW allocation reduced due to live reading of 0.6kW</text>
  </threadedComment>
  <threadedComment ref="R220" dT="2023-11-10T11:21:58.91" personId="{F6E7EC2D-8E6E-4BA1-BCDD-6D7FECF08119}" id="{2001C655-C617-4E3D-8E9E-E6C9DEC77D78}" parentId="{C47ED076-CB18-4087-BC66-0D5F4361FF98}">
    <text>2kW allocation reduced due to live reading of 0.6kW</text>
  </threadedComment>
  <threadedComment ref="R220" dT="2023-12-15T11:34:59.72" personId="{F6E7EC2D-8E6E-4BA1-BCDD-6D7FECF08119}" id="{62613BEF-211A-4BFD-B2D4-94691F592E8D}" parentId="{C47ED076-CB18-4087-BC66-0D5F4361FF98}">
    <text>2kW allocation reduced due to live reading of 0.6kW</text>
  </threadedComment>
  <threadedComment ref="R220" dT="2024-01-10T16:44:17.89" personId="{F6E7EC2D-8E6E-4BA1-BCDD-6D7FECF08119}" id="{354C4F36-F2D8-4EEA-8C06-9787486A5F00}" parentId="{C47ED076-CB18-4087-BC66-0D5F4361FF98}">
    <text>2kW allocation reduced due to live reading of 0.8kW</text>
  </threadedComment>
  <threadedComment ref="R220" dT="2024-02-14T16:02:59.13" personId="{F6E7EC2D-8E6E-4BA1-BCDD-6D7FECF08119}" id="{5F68BD48-C146-4C1A-91B8-E11032AFFBBF}" parentId="{C47ED076-CB18-4087-BC66-0D5F4361FF98}">
    <text>2kW allocation reduced due to live reading of 0.8kW</text>
  </threadedComment>
  <threadedComment ref="R220" dT="2024-03-14T05:31:21.16" personId="{F6E7EC2D-8E6E-4BA1-BCDD-6D7FECF08119}" id="{65A9F27C-DA13-4053-A970-569B35E749C4}" parentId="{C47ED076-CB18-4087-BC66-0D5F4361FF98}">
    <text>2kW allocation reduced due to live reading of 0.8kW</text>
  </threadedComment>
  <threadedComment ref="R220" dT="2024-06-24T16:16:22.48" personId="{AFB55828-FFC6-4C96-B981-0FAA8F63A769}" id="{EF86A3C8-F21E-419B-9805-3AF7CF2DC80B}" parentId="{C47ED076-CB18-4087-BC66-0D5F4361FF98}">
    <text>2kW allocation reduced due to live reading of 0.8kW</text>
  </threadedComment>
  <threadedComment ref="R220" dT="2024-08-26T05:09:32.62" personId="{AFB55828-FFC6-4C96-B981-0FAA8F63A769}" id="{D1FCCCF2-E834-43C4-87BC-FC85488B3752}" parentId="{C47ED076-CB18-4087-BC66-0D5F4361FF98}">
    <text>2kW allocation reduced due to live reading of 0.8kW</text>
  </threadedComment>
  <threadedComment ref="T220" dT="2023-01-12T15:02:24.46" personId="{BC55F889-AFD3-4AD4-B814-0EDFA8411758}" id="{164877FD-514B-4A5A-9C77-7EBAC3A7CBC1}">
    <text>Live reading 23A, so 4kW allocation reduced by 1.2kW</text>
  </threadedComment>
  <threadedComment ref="T220" dT="2023-07-12T08:13:08.86" personId="{4232887B-6F74-4501-885D-8735C5662726}" id="{4F73AECC-2F11-410B-A0FD-B4AED14DAB24}" parentId="{164877FD-514B-4A5A-9C77-7EBAC3A7CBC1}">
    <text>2kW allocation reduced due to live reading of 0.8kW</text>
  </threadedComment>
  <threadedComment ref="T220" dT="2023-08-07T14:59:28.51" personId="{4232887B-6F74-4501-885D-8735C5662726}" id="{08687D39-1447-4C8D-9F25-EEA28E2FE67C}" parentId="{164877FD-514B-4A5A-9C77-7EBAC3A7CBC1}">
    <text>2kW allocation reduced due to live reading of 0.7kW</text>
  </threadedComment>
  <threadedComment ref="T220" dT="2023-09-11T14:36:24.98" personId="{F6E7EC2D-8E6E-4BA1-BCDD-6D7FECF08119}" id="{AF61FCBE-4B74-49F4-A0B6-399F4AF4F5F8}" parentId="{164877FD-514B-4A5A-9C77-7EBAC3A7CBC1}">
    <text>2kW allocation reduced due to live reading of 0.7kW</text>
  </threadedComment>
  <threadedComment ref="T220" dT="2023-10-20T15:15:47.02" personId="{F6E7EC2D-8E6E-4BA1-BCDD-6D7FECF08119}" id="{D6CE1585-8907-453E-89DE-EBB29E8305CE}" parentId="{164877FD-514B-4A5A-9C77-7EBAC3A7CBC1}">
    <text>2kW allocation reduced due to live reading of 0.8kW</text>
  </threadedComment>
  <threadedComment ref="T220" dT="2023-11-10T11:22:40.23" personId="{F6E7EC2D-8E6E-4BA1-BCDD-6D7FECF08119}" id="{AFDE6FF6-8216-4A62-8071-FCF11167881A}" parentId="{164877FD-514B-4A5A-9C77-7EBAC3A7CBC1}">
    <text>2kW allocation reduced due to live reading of 0.8kW</text>
  </threadedComment>
  <threadedComment ref="T220" dT="2023-12-15T11:35:43.28" personId="{F6E7EC2D-8E6E-4BA1-BCDD-6D7FECF08119}" id="{370617F2-75DD-441C-96F2-37E636A80FE4}" parentId="{164877FD-514B-4A5A-9C77-7EBAC3A7CBC1}">
    <text>2kW allocation reduced due to live reading of 0.8kW</text>
  </threadedComment>
  <threadedComment ref="T220" dT="2024-01-10T16:45:45.05" personId="{F6E7EC2D-8E6E-4BA1-BCDD-6D7FECF08119}" id="{42D92D0D-B2E0-4C66-8239-D501D8649CCB}" parentId="{164877FD-514B-4A5A-9C77-7EBAC3A7CBC1}">
    <text>2kW allocation reduced due to live reading of 1.1kW</text>
  </threadedComment>
  <threadedComment ref="T220" dT="2024-02-14T16:11:14.49" personId="{F6E7EC2D-8E6E-4BA1-BCDD-6D7FECF08119}" id="{84C9CB83-9FB3-47B3-8D23-54CA637D6B85}" parentId="{164877FD-514B-4A5A-9C77-7EBAC3A7CBC1}">
    <text>2kW allocation reduced due to live reading of 1.1kW</text>
  </threadedComment>
  <threadedComment ref="T220" dT="2024-03-14T05:32:19.63" personId="{F6E7EC2D-8E6E-4BA1-BCDD-6D7FECF08119}" id="{676AFF4D-1F42-487A-B20C-39521B9BAB2B}" parentId="{164877FD-514B-4A5A-9C77-7EBAC3A7CBC1}">
    <text>2kW allocation reduced due to live reading of 1.1kW</text>
  </threadedComment>
  <threadedComment ref="T220" dT="2024-06-24T16:17:45.20" personId="{AFB55828-FFC6-4C96-B981-0FAA8F63A769}" id="{3F33B018-22D2-44E6-93AC-4BA0ABFEC952}" parentId="{164877FD-514B-4A5A-9C77-7EBAC3A7CBC1}">
    <text>2kW allocation reduced due to live reading of 1.1kW</text>
  </threadedComment>
  <threadedComment ref="T220" dT="2024-08-26T05:10:32.29" personId="{AFB55828-FFC6-4C96-B981-0FAA8F63A769}" id="{7A7D80C3-5BBB-44DB-A2F9-4814EAEC3E48}" parentId="{164877FD-514B-4A5A-9C77-7EBAC3A7CBC1}">
    <text>2kW allocation reduced due to live reading of 1.1kW</text>
  </threadedComment>
  <threadedComment ref="V220" dT="2022-05-26T11:47:22.96" personId="{BC55F889-AFD3-4AD4-B814-0EDFA8411758}" id="{1F2EBBC0-5358-4B4E-9512-7B17EFD37283}">
    <text>6kW allocation reduced due to live redaing of 4kW</text>
  </threadedComment>
  <threadedComment ref="V220" dT="2023-07-12T08:18:00.10" personId="{4232887B-6F74-4501-885D-8735C5662726}" id="{039C649E-1C49-4B25-9D00-5188DEA8764B}" parentId="{1F2EBBC0-5358-4B4E-9512-7B17EFD37283}">
    <text>3kW allocation reduced due to live reading of 2.2kW</text>
  </threadedComment>
  <threadedComment ref="V220" dT="2023-08-07T15:05:11.96" personId="{4232887B-6F74-4501-885D-8735C5662726}" id="{26028B2F-B670-4C12-8B8B-B8EAD7FCD9C9}" parentId="{1F2EBBC0-5358-4B4E-9512-7B17EFD37283}">
    <text>3kW allocation reduced due to live reading of 2.1kW</text>
  </threadedComment>
  <threadedComment ref="V220" dT="2023-09-11T14:37:58.97" personId="{F6E7EC2D-8E6E-4BA1-BCDD-6D7FECF08119}" id="{C1AC0236-5A5B-4B45-AA07-060B9250F20B}" parentId="{1F2EBBC0-5358-4B4E-9512-7B17EFD37283}">
    <text>3kW allocation reduced due to live reading of 2.2kW</text>
  </threadedComment>
  <threadedComment ref="V220" dT="2023-10-20T15:17:27.23" personId="{F6E7EC2D-8E6E-4BA1-BCDD-6D7FECF08119}" id="{7B9E2A32-801D-4AB1-877F-7D78E509B1C6}" parentId="{1F2EBBC0-5358-4B4E-9512-7B17EFD37283}">
    <text>3kW allocation reduced due to live reading of 2.1kW</text>
  </threadedComment>
  <threadedComment ref="V220" dT="2023-11-10T11:23:43.84" personId="{F6E7EC2D-8E6E-4BA1-BCDD-6D7FECF08119}" id="{7B84B0C9-A034-49F8-AABE-6CB842181F84}" parentId="{1F2EBBC0-5358-4B4E-9512-7B17EFD37283}">
    <text>3kW allocation reduced due to live reading of 2.3kW</text>
  </threadedComment>
  <threadedComment ref="V220" dT="2023-12-15T11:37:10.11" personId="{F6E7EC2D-8E6E-4BA1-BCDD-6D7FECF08119}" id="{FFC5E7C7-5929-4974-9C5A-468275DA3402}" parentId="{1F2EBBC0-5358-4B4E-9512-7B17EFD37283}">
    <text>3kW allocation reduced due to live reading of 2.3kW</text>
  </threadedComment>
  <threadedComment ref="V220" dT="2024-01-10T16:47:06.38" personId="{F6E7EC2D-8E6E-4BA1-BCDD-6D7FECF08119}" id="{DEF2EBBD-8DC4-40B4-BC2E-3E7C7D064799}" parentId="{1F2EBBC0-5358-4B4E-9512-7B17EFD37283}">
    <text>3kW allocation reduced due to live reading of 2.3kW</text>
  </threadedComment>
  <threadedComment ref="V220" dT="2024-02-14T17:04:14.92" personId="{F6E7EC2D-8E6E-4BA1-BCDD-6D7FECF08119}" id="{F1944A18-3051-495E-9F6C-B4539DD033CB}" parentId="{1F2EBBC0-5358-4B4E-9512-7B17EFD37283}">
    <text>3kW allocation reduced due to live reading of 2.3kW</text>
  </threadedComment>
  <threadedComment ref="V220" dT="2024-03-14T05:33:14.82" personId="{F6E7EC2D-8E6E-4BA1-BCDD-6D7FECF08119}" id="{3ECD7228-5ABC-4675-AC30-C2DE4E7283B9}" parentId="{1F2EBBC0-5358-4B4E-9512-7B17EFD37283}">
    <text>3kW allocation reduced due to live reading of 2.6kW</text>
  </threadedComment>
  <threadedComment ref="V220" dT="2024-06-24T16:19:55.54" personId="{AFB55828-FFC6-4C96-B981-0FAA8F63A769}" id="{E6EAF872-5DCA-46FE-BCEF-731B44197161}" parentId="{1F2EBBC0-5358-4B4E-9512-7B17EFD37283}">
    <text>3kW allocation reduced due to live reading of 2.6kW</text>
  </threadedComment>
  <threadedComment ref="V220" dT="2024-08-26T05:12:35.13" personId="{AFB55828-FFC6-4C96-B981-0FAA8F63A769}" id="{E9CC3F28-5568-4CF4-8602-78B2B29C103B}" parentId="{1F2EBBC0-5358-4B4E-9512-7B17EFD37283}">
    <text>3kW allocation reduced due to live reading of 2.6kW</text>
  </threadedComment>
  <threadedComment ref="X220" dT="2023-12-19T11:05:26.25" personId="{F6E7EC2D-8E6E-4BA1-BCDD-6D7FECF08119}" id="{63DC11BD-0078-4727-BC05-FAF568CEEF9A}">
    <text>2.7kW allocation reduced due to live reading of 0.7kW</text>
  </threadedComment>
  <threadedComment ref="X220" dT="2024-01-10T16:47:54.99" personId="{F6E7EC2D-8E6E-4BA1-BCDD-6D7FECF08119}" id="{82AFDE64-5211-4EE3-8CAD-0ED52C705A97}" parentId="{63DC11BD-0078-4727-BC05-FAF568CEEF9A}">
    <text>2.7kW allocation reduced due to live reading of 0.7kW</text>
  </threadedComment>
  <threadedComment ref="X220" dT="2024-02-14T17:05:16.70" personId="{F6E7EC2D-8E6E-4BA1-BCDD-6D7FECF08119}" id="{D702EA24-222F-4CF9-81E9-93C1532581EA}" parentId="{63DC11BD-0078-4727-BC05-FAF568CEEF9A}">
    <text>2.7kW allocation reduced due to live reading of 0.7kW</text>
  </threadedComment>
  <threadedComment ref="X220" dT="2024-03-14T05:34:32.56" personId="{F6E7EC2D-8E6E-4BA1-BCDD-6D7FECF08119}" id="{065C57EC-DC40-441E-91EA-64E316093485}" parentId="{63DC11BD-0078-4727-BC05-FAF568CEEF9A}">
    <text>2.7kW allocation reduced due to live reading of 0.7kW</text>
  </threadedComment>
  <threadedComment ref="X220" dT="2024-06-24T16:21:50.61" personId="{AFB55828-FFC6-4C96-B981-0FAA8F63A769}" id="{D9CCE7F5-C1E8-4437-BA05-871367001F6A}" parentId="{63DC11BD-0078-4727-BC05-FAF568CEEF9A}">
    <text>2.7kW allocation reduced due to live reading of 0.7kW</text>
  </threadedComment>
  <threadedComment ref="AB220" dT="2023-07-12T08:27:10.91" personId="{4232887B-6F74-4501-885D-8735C5662726}" id="{B1348452-F76B-4726-995E-D02A0E73DFB8}">
    <text>2kW allocation reduced due to live reading of 0.3kW</text>
  </threadedComment>
  <threadedComment ref="AB220" dT="2023-08-07T15:07:12.23" personId="{4232887B-6F74-4501-885D-8735C5662726}" id="{193E57C0-7FE0-4A6E-81C5-F1226EFFD7B5}" parentId="{B1348452-F76B-4726-995E-D02A0E73DFB8}">
    <text>2kW allocation reduced due to live reading of 0.3kW</text>
  </threadedComment>
  <threadedComment ref="AB220" dT="2023-09-11T14:40:55.49" personId="{F6E7EC2D-8E6E-4BA1-BCDD-6D7FECF08119}" id="{21A7E397-F8C3-4F0C-AAAD-DC25EC664485}" parentId="{B1348452-F76B-4726-995E-D02A0E73DFB8}">
    <text>2kW allocation reduced due to live reading of 0.3kW</text>
  </threadedComment>
  <threadedComment ref="AB220" dT="2023-10-20T15:29:07.58" personId="{F6E7EC2D-8E6E-4BA1-BCDD-6D7FECF08119}" id="{4E3F7CBE-FB6F-4502-8503-1BBFBBCC255F}" parentId="{B1348452-F76B-4726-995E-D02A0E73DFB8}">
    <text>2kW allocation reduced due to live reading of 0.3kW</text>
  </threadedComment>
  <threadedComment ref="AB220" dT="2023-11-10T11:24:54.80" personId="{F6E7EC2D-8E6E-4BA1-BCDD-6D7FECF08119}" id="{77095F22-B74D-4239-A1D3-122DA4C16E58}" parentId="{B1348452-F76B-4726-995E-D02A0E73DFB8}">
    <text>2kW allocation reduced due to live reading of 0.4kW</text>
  </threadedComment>
  <threadedComment ref="AB220" dT="2023-12-15T11:43:39.28" personId="{F6E7EC2D-8E6E-4BA1-BCDD-6D7FECF08119}" id="{D8A26280-2A66-4AE2-AEFD-CFE830B1C105}" parentId="{B1348452-F76B-4726-995E-D02A0E73DFB8}">
    <text>2kW allocation reduced due to live reading of 0.4kW</text>
  </threadedComment>
  <threadedComment ref="AB220" dT="2024-01-10T16:49:43.93" personId="{F6E7EC2D-8E6E-4BA1-BCDD-6D7FECF08119}" id="{C6B718B8-1C81-404D-8624-C3ECB16D821D}" parentId="{B1348452-F76B-4726-995E-D02A0E73DFB8}">
    <text>2kW allocation reduced due to live reading of 0.4kW</text>
  </threadedComment>
  <threadedComment ref="AB220" dT="2024-02-14T17:06:19.97" personId="{F6E7EC2D-8E6E-4BA1-BCDD-6D7FECF08119}" id="{DC24803B-36E5-49D1-9883-B26A9237A14C}" parentId="{B1348452-F76B-4726-995E-D02A0E73DFB8}">
    <text>2kW allocation reduced due to live reading of 0.4kW</text>
  </threadedComment>
  <threadedComment ref="AB220" dT="2024-03-14T05:35:09.05" personId="{F6E7EC2D-8E6E-4BA1-BCDD-6D7FECF08119}" id="{A9724122-5D9D-4343-A033-D5BBADAD40B8}" parentId="{B1348452-F76B-4726-995E-D02A0E73DFB8}">
    <text>2kW allocation reduced due to live reading of 0.4kW</text>
  </threadedComment>
  <threadedComment ref="AB220" dT="2024-06-24T16:23:34.09" personId="{AFB55828-FFC6-4C96-B981-0FAA8F63A769}" id="{4E0C3892-F1DF-4992-80CF-578B5FAE0E1E}" parentId="{B1348452-F76B-4726-995E-D02A0E73DFB8}">
    <text>2kW allocation reduced due to live reading of 0.4kW</text>
  </threadedComment>
  <threadedComment ref="AB220" dT="2024-08-26T05:17:34.75" personId="{AFB55828-FFC6-4C96-B981-0FAA8F63A769}" id="{5CEAC058-B51D-4F34-A4A7-BCAC9CBDEE6C}" parentId="{B1348452-F76B-4726-995E-D02A0E73DFB8}">
    <text>2kW allocation reduced due to live reading of 0.4kW</text>
  </threadedComment>
  <threadedComment ref="AE220" dT="2024-04-30T15:47:20.33" personId="{AFB55828-FFC6-4C96-B981-0FAA8F63A769}" id="{37F25DE1-4D18-4C7B-B0C3-BDE1B60F3599}">
    <text>FDU installation planned for ORMT_SAP_240424_8_11407175</text>
  </threadedComment>
  <threadedComment ref="O221" dT="2024-01-25T16:09:43.42" personId="{F6E7EC2D-8E6E-4BA1-BCDD-6D7FECF08119}" id="{E34CF67A-E625-4C75-9B4D-944C0BBEF61D}">
    <text>Additional Nokia 7750 SR-2s,Nokia 7210 SAS-S 110GE is planned in an existing cab JS3 under ORMT_SAP_231012_19_26168659</text>
  </threadedComment>
  <threadedComment ref="O222" dT="2024-01-25T16:09:43.42" personId="{F6E7EC2D-8E6E-4BA1-BCDD-6D7FECF08119}" id="{19B11046-84FA-47CC-8713-30059A34DCDC}">
    <text>Additional Nokia 7750 SR-2s,Nokia 7210 SAS-S 110GE is planned in an existing cab JS3 under ORMT_SAP_231012_19_26168659</text>
  </threadedComment>
  <threadedComment ref="J225" dT="2023-01-25T15:54:58.69" personId="{BC55F889-AFD3-4AD4-B814-0EDFA8411758}" id="{EC3D2C5D-4179-4E0C-8E6D-46CF334A6FE5}">
    <text>5kW allocation reduced by 2.5kW as per other live RA readings</text>
  </threadedComment>
  <threadedComment ref="J225" dT="2023-11-07T14:15:29.64" personId="{38472A79-BA69-4DE1-8653-78C711836CC1}" id="{C4D867FC-A45B-414E-9D70-7A4EC9A91100}" parentId="{EC3D2C5D-4179-4E0C-8E6D-46CF334A6FE5}">
    <text>5kW reduced by 2.6kW estimated load from average of iPDU readings at other sites, 2.4kW remaining</text>
  </threadedComment>
  <threadedComment ref="I227" dT="2023-11-22T08:27:15.22" personId="{7807B229-714C-4AA1-8F83-E7F46ACB7D83}" id="{329DB174-5196-4BFC-BE62-B67F505D3BA4}">
    <text>2*Juniper QFX5110 planned - 
ORMT_SAP_231020_19_26168659</text>
  </threadedComment>
  <threadedComment ref="J232" dT="2023-03-07T09:13:11.03" personId="{BC55F889-AFD3-4AD4-B814-0EDFA8411758}" id="{D21AD224-2334-4BA0-9E9F-662DB40F0DB4}">
    <text>8kW allocation reduced to 1.8kW after live reading of 6.2kW</text>
  </threadedComment>
  <threadedComment ref="L232" dT="2023-03-07T09:18:48.49" personId="{BC55F889-AFD3-4AD4-B814-0EDFA8411758}" id="{3FBAA932-0963-4611-8B52-FAE86E6C1F0A}">
    <text>4.5kW allocation reduced to 3.71kW after 790w live reading</text>
  </threadedComment>
  <threadedComment ref="N232" dT="2023-03-07T09:19:41.12" personId="{BC55F889-AFD3-4AD4-B814-0EDFA8411758}" id="{F95E2C37-85DA-40DC-A729-F23F00854223}">
    <text>4.5kW allocation reduced to 2.9kW after live reading of 1.6kW</text>
  </threadedComment>
  <threadedComment ref="P232" dT="2023-03-07T09:22:35.72" personId="{BC55F889-AFD3-4AD4-B814-0EDFA8411758}" id="{279AC31C-001A-4919-A605-043FFF77BF8D}">
    <text>4.5kW allocation reduced to 3.8kW after live reading of 692w</text>
  </threadedComment>
  <threadedComment ref="J233" dT="2023-03-07T09:13:11.03" personId="{BC55F889-AFD3-4AD4-B814-0EDFA8411758}" id="{08C910EE-4864-42AD-B42A-8484F006F427}">
    <text>8kW allocation reduced to 1.8kW after live reading of 6.2kW</text>
  </threadedComment>
  <threadedComment ref="L233" dT="2023-03-07T09:18:48.49" personId="{BC55F889-AFD3-4AD4-B814-0EDFA8411758}" id="{87E3AB10-7D66-48A1-8D1C-8E5C79674B87}">
    <text>4.5kW allocation reduced to 3.71kW after 790w live reading</text>
  </threadedComment>
  <threadedComment ref="N233" dT="2023-03-07T09:19:41.12" personId="{BC55F889-AFD3-4AD4-B814-0EDFA8411758}" id="{885DADD2-EAFD-44C7-97C5-CF9F823D502B}">
    <text>4.5kW allocation reduced to 2.9kW after live reading of 1.6kW</text>
  </threadedComment>
  <threadedComment ref="P233" dT="2023-03-07T09:22:35.72" personId="{BC55F889-AFD3-4AD4-B814-0EDFA8411758}" id="{F358DBC7-A75A-4E81-B022-2D0309BEE771}">
    <text>4.5kW allocation reduced to 3.8kW after live reading of 692w</text>
  </threadedComment>
  <threadedComment ref="J235" dT="2023-08-03T13:34:10.15" personId="{F6E7EC2D-8E6E-4BA1-BCDD-6D7FECF08119}" id="{A10F08C6-F101-4021-96F3-8DEFFC1D39E4}">
    <text>6kW allocation reduced due to live reading of 0.1kW</text>
  </threadedComment>
  <threadedComment ref="J235" dT="2023-09-06T14:35:20.82" personId="{F6E7EC2D-8E6E-4BA1-BCDD-6D7FECF08119}" id="{85072EF4-DB6D-4BD9-BCD8-D537181E7E2F}" parentId="{A10F08C6-F101-4021-96F3-8DEFFC1D39E4}">
    <text>6kW allocation reduced due to live reading of 0.1kW</text>
  </threadedComment>
  <threadedComment ref="J235" dT="2023-11-10T11:41:54.09" personId="{F6E7EC2D-8E6E-4BA1-BCDD-6D7FECF08119}" id="{EEB86268-4BF3-4DE4-8986-283013B0ACBA}" parentId="{A10F08C6-F101-4021-96F3-8DEFFC1D39E4}">
    <text>6kW allocation reduced due to live reading of 0.2kW</text>
  </threadedComment>
  <threadedComment ref="J235" dT="2023-12-15T11:17:19.60" personId="{F6E7EC2D-8E6E-4BA1-BCDD-6D7FECF08119}" id="{608A14E4-D40E-4A74-AF16-73E335ED966C}" parentId="{A10F08C6-F101-4021-96F3-8DEFFC1D39E4}">
    <text>6kW allocation reduced due to live reading of 0.2kW</text>
  </threadedComment>
  <threadedComment ref="J235" dT="2024-01-10T16:50:44.20" personId="{F6E7EC2D-8E6E-4BA1-BCDD-6D7FECF08119}" id="{E002B26A-671B-4057-B5B2-19BD35F77184}" parentId="{A10F08C6-F101-4021-96F3-8DEFFC1D39E4}">
    <text>6kW allocation reduced due to live reading of 0.2kW</text>
  </threadedComment>
  <threadedComment ref="J235" dT="2024-02-14T17:07:36.91" personId="{F6E7EC2D-8E6E-4BA1-BCDD-6D7FECF08119}" id="{96EB9EA1-8F53-4D47-8B7B-274B06726C0B}" parentId="{A10F08C6-F101-4021-96F3-8DEFFC1D39E4}">
    <text>6kW allocation reduced due to live reading of 0.2kW</text>
  </threadedComment>
  <threadedComment ref="J235" dT="2024-03-14T05:24:50.90" personId="{F6E7EC2D-8E6E-4BA1-BCDD-6D7FECF08119}" id="{1A815BEC-0BEB-405E-B01A-F8423A8240D2}" parentId="{A10F08C6-F101-4021-96F3-8DEFFC1D39E4}">
    <text>6kW allocation reduced due to live reading of 0.2kW</text>
  </threadedComment>
  <threadedComment ref="J235" dT="2024-04-04T09:14:36.42" personId="{F6E7EC2D-8E6E-4BA1-BCDD-6D7FECF08119}" id="{2349C6EE-BFFD-4B41-B09C-B49A9EBC62EC}" parentId="{A10F08C6-F101-4021-96F3-8DEFFC1D39E4}">
    <text>6kW allocation reduced due to live reading of 0.2kW</text>
  </threadedComment>
  <threadedComment ref="J235" dT="2024-06-24T14:53:40.43" personId="{AFB55828-FFC6-4C96-B981-0FAA8F63A769}" id="{4B5D972D-4B64-4E8C-BEE8-72C358258AC3}" parentId="{A10F08C6-F101-4021-96F3-8DEFFC1D39E4}">
    <text>6kW allocation reduced due to live reading of 0.1kW</text>
  </threadedComment>
  <threadedComment ref="J235" dT="2024-08-19T14:48:08.83" personId="{AFB55828-FFC6-4C96-B981-0FAA8F63A769}" id="{B9B799B4-FA53-4563-A6E5-F97B5C51BD3B}" parentId="{A10F08C6-F101-4021-96F3-8DEFFC1D39E4}">
    <text>6kW allocation reduced due to live reading of 0.1kW</text>
  </threadedComment>
  <threadedComment ref="J235" dT="2024-09-17T14:00:09.77" personId="{AFB55828-FFC6-4C96-B981-0FAA8F63A769}" id="{33FBDBD2-F8A7-464D-94F0-342FEAC31E5E}" parentId="{A10F08C6-F101-4021-96F3-8DEFFC1D39E4}">
    <text>6kW allocation reduced due to live reading of 0.2kW</text>
  </threadedComment>
  <threadedComment ref="L235" dT="2023-07-11T11:52:54.89" personId="{4232887B-6F74-4501-885D-8735C5662726}" id="{95ACE76A-E797-4F28-8DDD-72A92ABB189A}">
    <text>2kW allocation reduced due to live reading of 0.3kW</text>
  </threadedComment>
  <threadedComment ref="L235" dT="2023-08-03T13:35:56.53" personId="{F6E7EC2D-8E6E-4BA1-BCDD-6D7FECF08119}" id="{982620B1-AF57-427D-B6B9-4AC26FCE48B8}" parentId="{95ACE76A-E797-4F28-8DDD-72A92ABB189A}">
    <text>2kW allocation reduced due to live reading of 0.3kW</text>
  </threadedComment>
  <threadedComment ref="L235" dT="2023-09-06T14:36:05.52" personId="{F6E7EC2D-8E6E-4BA1-BCDD-6D7FECF08119}" id="{71BD2C8E-E15E-48DE-982A-5F72FDDB748D}" parentId="{95ACE76A-E797-4F28-8DDD-72A92ABB189A}">
    <text>2kW allocation reduced due to live reading of 0.3kW</text>
  </threadedComment>
  <threadedComment ref="L235" dT="2023-11-10T11:42:45.97" personId="{F6E7EC2D-8E6E-4BA1-BCDD-6D7FECF08119}" id="{0D567D26-5C2C-486C-A86A-B21F466B3651}" parentId="{95ACE76A-E797-4F28-8DDD-72A92ABB189A}">
    <text>2kW allocation reduced due to live reading of 0.4kW</text>
  </threadedComment>
  <threadedComment ref="L235" dT="2023-12-15T11:18:45.68" personId="{F6E7EC2D-8E6E-4BA1-BCDD-6D7FECF08119}" id="{A357B1E3-A72E-4FA3-AA36-7E10D7921225}" parentId="{95ACE76A-E797-4F28-8DDD-72A92ABB189A}">
    <text>2kW allocation reduced due to live reading of 0.4kW</text>
  </threadedComment>
  <threadedComment ref="L235" dT="2024-01-10T16:51:33.73" personId="{F6E7EC2D-8E6E-4BA1-BCDD-6D7FECF08119}" id="{1A87D9C7-BF93-4FEA-82AA-E4496CC0AE4C}" parentId="{95ACE76A-E797-4F28-8DDD-72A92ABB189A}">
    <text>2kW allocation reduced due to live reading of 0.3kW</text>
  </threadedComment>
  <threadedComment ref="L235" dT="2024-01-10T16:52:39.19" personId="{F6E7EC2D-8E6E-4BA1-BCDD-6D7FECF08119}" id="{C3E2B657-59EF-43F7-9BC0-D46D217AF864}" parentId="{95ACE76A-E797-4F28-8DDD-72A92ABB189A}">
    <text>2kW allocation reduced due to live reading of 0.3kW</text>
  </threadedComment>
  <threadedComment ref="L235" dT="2024-02-14T17:09:32.41" personId="{F6E7EC2D-8E6E-4BA1-BCDD-6D7FECF08119}" id="{D072679D-3290-4299-8A21-0DFFA13FA087}" parentId="{95ACE76A-E797-4F28-8DDD-72A92ABB189A}">
    <text>2kW allocation reduced due to live reading of 0.3kW</text>
  </threadedComment>
  <threadedComment ref="L235" dT="2024-03-14T05:25:14.06" personId="{F6E7EC2D-8E6E-4BA1-BCDD-6D7FECF08119}" id="{7F5A1CB4-5B7A-4804-B348-D40C89FC4A8E}" parentId="{95ACE76A-E797-4F28-8DDD-72A92ABB189A}">
    <text>2kW allocation reduced due to live reading of 0.3kW</text>
  </threadedComment>
  <threadedComment ref="L235" dT="2024-04-04T09:16:01.37" personId="{F6E7EC2D-8E6E-4BA1-BCDD-6D7FECF08119}" id="{B3CA7E4D-7974-4BF9-AE80-C44F5576A1B3}" parentId="{95ACE76A-E797-4F28-8DDD-72A92ABB189A}">
    <text>2kW allocation reduced due to live reading of 0.4kW</text>
  </threadedComment>
  <threadedComment ref="L235" dT="2024-06-24T14:56:59.79" personId="{AFB55828-FFC6-4C96-B981-0FAA8F63A769}" id="{A4CE1593-4AD1-4651-A74E-FE867FE275B4}" parentId="{95ACE76A-E797-4F28-8DDD-72A92ABB189A}">
    <text>2kW allocation reduced due to live reading of 0.4kW</text>
  </threadedComment>
  <threadedComment ref="L235" dT="2024-08-19T14:49:30.59" personId="{AFB55828-FFC6-4C96-B981-0FAA8F63A769}" id="{31A91322-460B-4750-BC6D-5DB2E73AC68A}" parentId="{95ACE76A-E797-4F28-8DDD-72A92ABB189A}">
    <text>2kW allocation reduced due to live reading of 0.4kW</text>
  </threadedComment>
  <threadedComment ref="L235" dT="2024-09-17T14:06:15.36" personId="{AFB55828-FFC6-4C96-B981-0FAA8F63A769}" id="{26A84506-4149-434D-BF52-EFD0A1422BE2}" parentId="{95ACE76A-E797-4F28-8DDD-72A92ABB189A}">
    <text>2kW allocation reduced due to live reading of 0.5kW</text>
  </threadedComment>
  <threadedComment ref="J236" dT="2023-12-15T11:17:45.31" personId="{F6E7EC2D-8E6E-4BA1-BCDD-6D7FECF08119}" id="{C7D86FFB-CDFB-4D28-AE33-2F509CBC7DE4}">
    <text>6kW allocation reduced due to live reading of 0.1kW</text>
  </threadedComment>
  <threadedComment ref="J236" dT="2024-01-10T16:50:53.67" personId="{F6E7EC2D-8E6E-4BA1-BCDD-6D7FECF08119}" id="{E172D8BB-7CD4-49C4-87FF-D78E87B3647B}" parentId="{C7D86FFB-CDFB-4D28-AE33-2F509CBC7DE4}">
    <text>6kW allocation reduced due to live reading of 0.1kW</text>
  </threadedComment>
  <threadedComment ref="J236" dT="2024-02-14T17:07:50.50" personId="{F6E7EC2D-8E6E-4BA1-BCDD-6D7FECF08119}" id="{EEDFCF74-0C89-45F3-B4A6-3FACFC60C24E}" parentId="{C7D86FFB-CDFB-4D28-AE33-2F509CBC7DE4}">
    <text>6kW allocation reduced due to live reading of 0.1kW</text>
  </threadedComment>
  <threadedComment ref="J236" dT="2024-03-14T05:25:01.57" personId="{F6E7EC2D-8E6E-4BA1-BCDD-6D7FECF08119}" id="{3056475F-A61C-4F19-9554-36194FE72CFA}" parentId="{C7D86FFB-CDFB-4D28-AE33-2F509CBC7DE4}">
    <text>6kW allocation reduced due to live reading of 0.1kW</text>
  </threadedComment>
  <threadedComment ref="J236" dT="2024-04-04T09:14:50.26" personId="{F6E7EC2D-8E6E-4BA1-BCDD-6D7FECF08119}" id="{0FCDD51A-EDA8-4004-8095-D367B623CCF6}" parentId="{C7D86FFB-CDFB-4D28-AE33-2F509CBC7DE4}">
    <text>6kW allocation reduced due to live reading of 0.1kW</text>
  </threadedComment>
  <threadedComment ref="J236" dT="2024-06-24T14:54:01.12" personId="{AFB55828-FFC6-4C96-B981-0FAA8F63A769}" id="{5AEA9129-A68F-42A4-98FC-D5191D3DED8B}" parentId="{C7D86FFB-CDFB-4D28-AE33-2F509CBC7DE4}">
    <text>6kW allocation reduced due to live reading of 0.1kW</text>
  </threadedComment>
  <threadedComment ref="J236" dT="2024-08-19T14:48:19.58" personId="{AFB55828-FFC6-4C96-B981-0FAA8F63A769}" id="{63A7F009-DFA7-44B1-9488-549304B4951C}" parentId="{C7D86FFB-CDFB-4D28-AE33-2F509CBC7DE4}">
    <text>6kW allocation reduced due to live reading of 0.1kW</text>
  </threadedComment>
  <threadedComment ref="L236" dT="2023-07-11T11:53:26.68" personId="{4232887B-6F74-4501-885D-8735C5662726}" id="{BB3AC4F5-BCFF-41EC-AF83-83E08C0DA33F}">
    <text xml:space="preserve">2kW allocation reduced due to live reading of 0.2kW
</text>
  </threadedComment>
  <threadedComment ref="L236" dT="2023-08-03T13:36:23.24" personId="{F6E7EC2D-8E6E-4BA1-BCDD-6D7FECF08119}" id="{7553BB51-925B-45A8-9ADA-44A91AD0A30E}" parentId="{BB3AC4F5-BCFF-41EC-AF83-83E08C0DA33F}">
    <text>2kW allocation reduced due to live reading of 0.2kW</text>
  </threadedComment>
  <threadedComment ref="L236" dT="2023-09-06T14:36:18.60" personId="{F6E7EC2D-8E6E-4BA1-BCDD-6D7FECF08119}" id="{AC768A4D-2982-4613-B2F7-B2D0371391B6}" parentId="{BB3AC4F5-BCFF-41EC-AF83-83E08C0DA33F}">
    <text>2kW allocation reduced due to live reading of 0.2kW</text>
  </threadedComment>
  <threadedComment ref="L236" dT="2023-11-10T11:43:00.34" personId="{F6E7EC2D-8E6E-4BA1-BCDD-6D7FECF08119}" id="{D1C142E5-845E-41D5-B780-CA71B0B81EFF}" parentId="{BB3AC4F5-BCFF-41EC-AF83-83E08C0DA33F}">
    <text>2kW allocation reduced due to live reading of 0.2kW</text>
  </threadedComment>
  <threadedComment ref="L236" dT="2023-12-15T11:18:57.76" personId="{F6E7EC2D-8E6E-4BA1-BCDD-6D7FECF08119}" id="{4EAFD5EE-9563-4288-81D0-6F052CFB2BCD}" parentId="{BB3AC4F5-BCFF-41EC-AF83-83E08C0DA33F}">
    <text>2kW allocation reduced due to live reading of 0.2kW</text>
  </threadedComment>
  <threadedComment ref="L236" dT="2024-02-14T17:08:54.67" personId="{F6E7EC2D-8E6E-4BA1-BCDD-6D7FECF08119}" id="{C2B2A6A8-DAFB-4F5B-BFAF-ACA3AF6E2E7F}" parentId="{BB3AC4F5-BCFF-41EC-AF83-83E08C0DA33F}">
    <text>2kW allocation reduced due to live reading of 0.3kW</text>
  </threadedComment>
  <threadedComment ref="L236" dT="2024-03-14T05:25:25.68" personId="{F6E7EC2D-8E6E-4BA1-BCDD-6D7FECF08119}" id="{3079D3CB-EAE2-4DDC-B836-5D5D54B9B0DB}" parentId="{BB3AC4F5-BCFF-41EC-AF83-83E08C0DA33F}">
    <text>2kW allocation reduced due to live reading of 0.2kW</text>
  </threadedComment>
  <threadedComment ref="L236" dT="2024-04-04T09:16:17.28" personId="{F6E7EC2D-8E6E-4BA1-BCDD-6D7FECF08119}" id="{CC1A03F8-F8EF-4957-8682-42CEADC1DC78}" parentId="{BB3AC4F5-BCFF-41EC-AF83-83E08C0DA33F}">
    <text>2kW allocation reduced due to live reading of 0.2kW</text>
  </threadedComment>
  <threadedComment ref="L236" dT="2024-06-24T14:57:21.62" personId="{AFB55828-FFC6-4C96-B981-0FAA8F63A769}" id="{7AC7A73D-9BC0-462D-B466-BDDC226F0E0E}" parentId="{BB3AC4F5-BCFF-41EC-AF83-83E08C0DA33F}">
    <text>2kW allocation reduced due to live reading of 0.2kW</text>
  </threadedComment>
  <threadedComment ref="L236" dT="2024-08-19T14:49:45.81" personId="{AFB55828-FFC6-4C96-B981-0FAA8F63A769}" id="{8E8B522C-2127-4957-8959-4818D5D08C28}" parentId="{BB3AC4F5-BCFF-41EC-AF83-83E08C0DA33F}">
    <text>2kW allocation reduced due to live reading of 0.2kW</text>
  </threadedComment>
  <threadedComment ref="L236" dT="2024-09-17T14:06:42.47" personId="{AFB55828-FFC6-4C96-B981-0FAA8F63A769}" id="{AEA12CE8-B267-45F8-AA67-6DD7000AD894}" parentId="{BB3AC4F5-BCFF-41EC-AF83-83E08C0DA33F}">
    <text>2kW allocation reduced due to live reading of 0.2kW</text>
  </threadedComment>
  <threadedComment ref="J238" dT="2023-11-07T14:15:45.61" personId="{38472A79-BA69-4DE1-8653-78C711836CC1}" id="{6E12E9F9-7FE3-430D-82A9-F0D56C95E4B5}">
    <text>5kW reduced by 2.6kW estimated load from average of iPDU readings at other sites, 2.4kW remaining</text>
  </threadedComment>
  <threadedComment ref="J240" dT="2022-05-26T11:51:15.63" personId="{BC55F889-AFD3-4AD4-B814-0EDFA8411758}" id="{58B6B1E8-C0FE-4A01-8757-0C7B340004C4}">
    <text>5kW allocation reduced due to live reading of 3.1kW</text>
  </threadedComment>
  <threadedComment ref="J240" dT="2023-07-11T15:49:05.40" personId="{4232887B-6F74-4501-885D-8735C5662726}" id="{63BF4674-BDAE-4FA4-85FF-F2679F5407E3}" parentId="{58B6B1E8-C0FE-4A01-8757-0C7B340004C4}">
    <text>2.5kW allocation reduced due to live reading of 1.4kW</text>
  </threadedComment>
  <threadedComment ref="J240" dT="2023-08-07T17:40:58.85" personId="{4232887B-6F74-4501-885D-8735C5662726}" id="{9E949805-9446-452B-B81C-6F0E3FCB0698}" parentId="{58B6B1E8-C0FE-4A01-8757-0C7B340004C4}">
    <text>2.5kW allocation reduced due to live reading of 1.3kW</text>
  </threadedComment>
  <threadedComment ref="J240" dT="2023-09-11T13:55:31.25" personId="{F6E7EC2D-8E6E-4BA1-BCDD-6D7FECF08119}" id="{A3E304B9-A5E3-41BC-9A3A-F149A4A3A97C}" parentId="{58B6B1E8-C0FE-4A01-8757-0C7B340004C4}">
    <text>2.5kW allocation reduced due to live reading of 1.4kW</text>
  </threadedComment>
  <threadedComment ref="J240" dT="2023-10-18T10:17:39.91" personId="{F6E7EC2D-8E6E-4BA1-BCDD-6D7FECF08119}" id="{3D7376E2-9031-406B-8B53-86F9B0404C28}" parentId="{58B6B1E8-C0FE-4A01-8757-0C7B340004C4}">
    <text>2.5kW allocation reduced due to live reading of 1.5kW</text>
  </threadedComment>
  <threadedComment ref="J240" dT="2023-11-10T12:45:12.19" personId="{F6E7EC2D-8E6E-4BA1-BCDD-6D7FECF08119}" id="{0571FA88-64B4-47FC-B8D7-857A41A6032C}" parentId="{58B6B1E8-C0FE-4A01-8757-0C7B340004C4}">
    <text>2.5kW allocation reduced due to live reading of 1.4kW</text>
  </threadedComment>
  <threadedComment ref="J240" dT="2023-12-15T11:13:50.05" personId="{F6E7EC2D-8E6E-4BA1-BCDD-6D7FECF08119}" id="{AA75F1EC-B1AB-436D-8242-B2987AD78A88}" parentId="{58B6B1E8-C0FE-4A01-8757-0C7B340004C4}">
    <text>2.5kW allocation reduced due to live reading of 1.4kW</text>
  </threadedComment>
  <threadedComment ref="J240" dT="2024-01-10T17:00:53.43" personId="{F6E7EC2D-8E6E-4BA1-BCDD-6D7FECF08119}" id="{97ED04DD-BAAA-4FA6-899A-5264432A7753}" parentId="{58B6B1E8-C0FE-4A01-8757-0C7B340004C4}">
    <text>2.5kW allocation reduced due to live reading of 1.6kW</text>
  </threadedComment>
  <threadedComment ref="J240" dT="2024-02-14T17:19:43.84" personId="{F6E7EC2D-8E6E-4BA1-BCDD-6D7FECF08119}" id="{8DD3B6A9-4296-40D6-9344-8B53EBE69870}" parentId="{58B6B1E8-C0FE-4A01-8757-0C7B340004C4}">
    <text>2.5kW allocation reduced due to live reading of 1.6kW</text>
  </threadedComment>
  <threadedComment ref="J240" dT="2024-03-14T05:22:19.89" personId="{F6E7EC2D-8E6E-4BA1-BCDD-6D7FECF08119}" id="{6396BF51-0D15-49BD-8B17-1BC0193C3222}" parentId="{58B6B1E8-C0FE-4A01-8757-0C7B340004C4}">
    <text>2.5kW allocation reduced due to live reading of 1.6kW</text>
  </threadedComment>
  <threadedComment ref="J240" dT="2024-06-25T11:25:24.81" personId="{AFB55828-FFC6-4C96-B981-0FAA8F63A769}" id="{195AEF95-425D-45D8-899A-27D1A3E88C2C}" parentId="{58B6B1E8-C0FE-4A01-8757-0C7B340004C4}">
    <text>2.5kW allocation reduced due to live reading of 1.3kW</text>
  </threadedComment>
  <threadedComment ref="J240" dT="2024-08-19T14:58:34.63" personId="{AFB55828-FFC6-4C96-B981-0FAA8F63A769}" id="{169DCFB3-BEB8-449E-9384-A2323E755FEB}" parentId="{58B6B1E8-C0FE-4A01-8757-0C7B340004C4}">
    <text>2.5kW allocation reduced due to live reading of 1.6kW</text>
  </threadedComment>
  <threadedComment ref="J240" dT="2024-09-17T14:38:06.08" personId="{AFB55828-FFC6-4C96-B981-0FAA8F63A769}" id="{CDC32FA9-8360-4D7F-89A3-52BF20EC1A35}" parentId="{58B6B1E8-C0FE-4A01-8757-0C7B340004C4}">
    <text>2.5kW allocation reduced due to live reading of 1.6kW</text>
  </threadedComment>
  <threadedComment ref="L240" dT="2021-08-13T11:49:06.83" personId="{BC55F889-AFD3-4AD4-B814-0EDFA8411758}" id="{2AAFC728-D9A1-4B29-B91B-43619878E04F}">
    <text>5kW allocated, live so halved to 2.5kw</text>
  </threadedComment>
  <threadedComment ref="N240" dT="2023-01-12T15:07:21.06" personId="{BC55F889-AFD3-4AD4-B814-0EDFA8411758}" id="{BC8621D1-19E1-4AF9-A453-98D9236790A0}">
    <text>Live reading 79A, so 13.5kW allocation reduced by 4.3kW</text>
  </threadedComment>
  <threadedComment ref="N240" dT="2023-07-11T12:48:16.42" personId="{4232887B-6F74-4501-885D-8735C5662726}" id="{072C7702-23B6-45E7-A69C-A2A0E17ECE22}" parentId="{BC8621D1-19E1-4AF9-A453-98D9236790A0}">
    <text>6.75kW allocation reduced due to live reading of 0.7kW</text>
  </threadedComment>
  <threadedComment ref="N240" dT="2023-07-19T08:54:03.18" personId="{38472A79-BA69-4DE1-8653-78C711836CC1}" id="{4DE942ED-4E13-4A3B-B0E9-DCE359EACFBE}" parentId="{BC8621D1-19E1-4AF9-A453-98D9236790A0}">
    <text>Allocation updated from '1S to V Op-Ex' as already have allocation entries for 1T and 1V. Original allocation 2.25kW</text>
  </threadedComment>
  <threadedComment ref="N240" dT="2023-08-07T16:06:34.46" personId="{4232887B-6F74-4501-885D-8735C5662726}" id="{0FAE5D48-8DCA-40F2-BB8F-4AE82B9D49A0}" parentId="{BC8621D1-19E1-4AF9-A453-98D9236790A0}">
    <text>2.25kW allocation reduced due to live reading of 0.7kW</text>
  </threadedComment>
  <threadedComment ref="N240" dT="2023-09-11T13:46:20.39" personId="{F6E7EC2D-8E6E-4BA1-BCDD-6D7FECF08119}" id="{3CA4365E-4A87-4224-90D0-95494044AE24}" parentId="{BC8621D1-19E1-4AF9-A453-98D9236790A0}">
    <text>2.25kW allocation reduced due to live reading of 0.7kW</text>
  </threadedComment>
  <threadedComment ref="N240" dT="2023-10-18T10:10:39.14" personId="{F6E7EC2D-8E6E-4BA1-BCDD-6D7FECF08119}" id="{D5F84C88-9F5F-4789-AE97-257697C070C3}" parentId="{BC8621D1-19E1-4AF9-A453-98D9236790A0}">
    <text>2.25kW allocation reduced due to live reading of 0.7kW</text>
  </threadedComment>
  <threadedComment ref="N240" dT="2023-11-10T12:35:57.09" personId="{F6E7EC2D-8E6E-4BA1-BCDD-6D7FECF08119}" id="{50B15FE0-85CF-4B9D-8727-F808B320AC13}" parentId="{BC8621D1-19E1-4AF9-A453-98D9236790A0}">
    <text>2.25kW allocation reduced due to live reading of 0.7kW</text>
  </threadedComment>
  <threadedComment ref="N240" dT="2023-12-15T10:57:57.45" personId="{F6E7EC2D-8E6E-4BA1-BCDD-6D7FECF08119}" id="{5D9B4EA0-38FA-42DB-A3C3-A2C50658A5E1}" parentId="{BC8621D1-19E1-4AF9-A453-98D9236790A0}">
    <text>2.25kW allocation reduced due to live reading of 0.7kW</text>
  </threadedComment>
  <threadedComment ref="N240" dT="2024-01-10T16:54:40.72" personId="{F6E7EC2D-8E6E-4BA1-BCDD-6D7FECF08119}" id="{C75956A6-4CDD-4EB4-9686-0C09B09F690D}" parentId="{BC8621D1-19E1-4AF9-A453-98D9236790A0}">
    <text>2.25kW allocation reduced due to live reading of 0.7kW</text>
  </threadedComment>
  <threadedComment ref="N240" dT="2024-02-14T17:10:52.77" personId="{F6E7EC2D-8E6E-4BA1-BCDD-6D7FECF08119}" id="{CFC683B7-F840-4F03-AD85-E286B1A8F840}" parentId="{BC8621D1-19E1-4AF9-A453-98D9236790A0}">
    <text>2.25kW allocation reduced due to live reading of 0.7kW</text>
  </threadedComment>
  <threadedComment ref="N240" dT="2024-03-14T05:05:11.57" personId="{F6E7EC2D-8E6E-4BA1-BCDD-6D7FECF08119}" id="{89A91AE2-45D1-4E58-8AB1-89D26283FD8B}" parentId="{BC8621D1-19E1-4AF9-A453-98D9236790A0}">
    <text>2.25kW allocation reduced due to live reading of 0.7kW</text>
  </threadedComment>
  <threadedComment ref="N240" dT="2024-06-25T10:50:42.57" personId="{AFB55828-FFC6-4C96-B981-0FAA8F63A769}" id="{4A26EC9F-941D-4A61-AD92-19E4EDC2F34F}" parentId="{BC8621D1-19E1-4AF9-A453-98D9236790A0}">
    <text>2.25kW allocation reduced due to live reading of 0.9kW</text>
  </threadedComment>
  <threadedComment ref="N240" dT="2024-08-19T14:51:15.70" personId="{AFB55828-FFC6-4C96-B981-0FAA8F63A769}" id="{AFAF5C37-791D-431D-AA07-531228619BF0}" parentId="{BC8621D1-19E1-4AF9-A453-98D9236790A0}">
    <text>2.25kW allocation reduced due to live reading of 0.9kW</text>
  </threadedComment>
  <threadedComment ref="N240" dT="2024-09-17T14:42:08.00" personId="{AFB55828-FFC6-4C96-B981-0FAA8F63A769}" id="{29DAF3BC-ED04-4995-803F-A326A812808A}" parentId="{BC8621D1-19E1-4AF9-A453-98D9236790A0}">
    <text>2.25kW allocation reduced due to live reading of 0.9kW</text>
  </threadedComment>
  <threadedComment ref="P240" dT="2023-01-12T15:07:21.06" personId="{BC55F889-AFD3-4AD4-B814-0EDFA8411758}" id="{8D36F5AE-F835-4677-BF2D-25DFEB679EE5}">
    <text>Live reading 32.8A, so 4.5kW allocation reduced by 1.8kW</text>
  </threadedComment>
  <threadedComment ref="P240" dT="2023-07-11T15:40:57.56" personId="{4232887B-6F74-4501-885D-8735C5662726}" id="{6C79F1B9-C411-4758-B168-0307CAB76DFF}" parentId="{8D36F5AE-F835-4677-BF2D-25DFEB679EE5}">
    <text>2.25kW allocation reduced due to live reading of 1kW</text>
  </threadedComment>
  <threadedComment ref="P240" dT="2023-08-07T16:16:45.06" personId="{4232887B-6F74-4501-885D-8735C5662726}" id="{D47D9C49-2370-4916-A564-98675DA8FD39}" parentId="{8D36F5AE-F835-4677-BF2D-25DFEB679EE5}">
    <text>2.25kW allocation reduced due to live reading of 1kW</text>
  </threadedComment>
  <threadedComment ref="P240" dT="2023-09-11T13:53:32.38" personId="{F6E7EC2D-8E6E-4BA1-BCDD-6D7FECF08119}" id="{63C6F7BC-DFE5-43FD-9A49-BCA4666558BA}" parentId="{8D36F5AE-F835-4677-BF2D-25DFEB679EE5}">
    <text>2.25kW allocation reduced due to live reading of 1kW</text>
  </threadedComment>
  <threadedComment ref="P240" dT="2023-10-18T10:15:51.40" personId="{F6E7EC2D-8E6E-4BA1-BCDD-6D7FECF08119}" id="{15116002-D386-4A90-B734-6A32F858730C}" parentId="{8D36F5AE-F835-4677-BF2D-25DFEB679EE5}">
    <text>2.25kW allocation reduced due to live reading of 1kW</text>
  </threadedComment>
  <threadedComment ref="P240" dT="2023-11-10T12:43:08.66" personId="{F6E7EC2D-8E6E-4BA1-BCDD-6D7FECF08119}" id="{D3C2312C-731A-433B-B532-7211A93D333A}" parentId="{8D36F5AE-F835-4677-BF2D-25DFEB679EE5}">
    <text>2.25kW allocation reduced due to live reading of 1kW</text>
  </threadedComment>
  <threadedComment ref="P240" dT="2023-12-15T11:01:47.14" personId="{F6E7EC2D-8E6E-4BA1-BCDD-6D7FECF08119}" id="{03FEA79E-5A00-4DAD-9DEF-34FED4FB3D71}" parentId="{8D36F5AE-F835-4677-BF2D-25DFEB679EE5}">
    <text>2.25kW allocation reduced due to live reading of 1.1kW</text>
  </threadedComment>
  <threadedComment ref="P240" dT="2024-01-10T16:58:59.98" personId="{F6E7EC2D-8E6E-4BA1-BCDD-6D7FECF08119}" id="{E6E30170-17C7-4578-877A-313D487ED9DB}" parentId="{8D36F5AE-F835-4677-BF2D-25DFEB679EE5}">
    <text>2.25kW allocation reduced due to live reading of 1.2kW</text>
  </threadedComment>
  <threadedComment ref="P240" dT="2024-02-14T17:18:06.48" personId="{F6E7EC2D-8E6E-4BA1-BCDD-6D7FECF08119}" id="{2B8544DA-E765-40D4-983E-E336FD8CB684}" parentId="{8D36F5AE-F835-4677-BF2D-25DFEB679EE5}">
    <text>2.25kW allocation reduced due to live reading of 1.3kW</text>
  </threadedComment>
  <threadedComment ref="P240" dT="2024-03-14T05:18:10.82" personId="{F6E7EC2D-8E6E-4BA1-BCDD-6D7FECF08119}" id="{A4366F57-91DE-4DD3-ACFD-DE7D37168358}" parentId="{8D36F5AE-F835-4677-BF2D-25DFEB679EE5}">
    <text>2.25kW allocation reduced due to live reading of 1.4kW</text>
  </threadedComment>
  <threadedComment ref="P240" dT="2024-06-25T11:23:26.86" personId="{AFB55828-FFC6-4C96-B981-0FAA8F63A769}" id="{8F32B328-3EB4-4DAF-8390-0ECA3EB61A2B}" parentId="{8D36F5AE-F835-4677-BF2D-25DFEB679EE5}">
    <text>2.25kW allocation reduced due to live reading of 1.4kW</text>
  </threadedComment>
  <threadedComment ref="P240" dT="2024-08-19T14:56:48.54" personId="{AFB55828-FFC6-4C96-B981-0FAA8F63A769}" id="{C1D00427-5F59-4B6F-ACBA-9C55A8D47F25}" parentId="{8D36F5AE-F835-4677-BF2D-25DFEB679EE5}">
    <text>2.25kW allocation reduced due to live reading of 1.4kW</text>
  </threadedComment>
  <threadedComment ref="P240" dT="2024-09-17T14:36:07.76" personId="{AFB55828-FFC6-4C96-B981-0FAA8F63A769}" id="{7552F864-3900-434E-9537-88EDFF45E35F}" parentId="{8D36F5AE-F835-4677-BF2D-25DFEB679EE5}">
    <text>2.25kW allocation reduced due to live reading of 1.4kW</text>
  </threadedComment>
  <threadedComment ref="R240" dT="2022-05-26T11:54:57.07" personId="{BC55F889-AFD3-4AD4-B814-0EDFA8411758}" id="{FAAF3ED6-91BD-4156-BC53-29578C78D363}">
    <text>Total 8kW allocation reduced due to live reading of 6.6kW</text>
  </threadedComment>
  <threadedComment ref="R240" dT="2023-07-11T16:03:13.57" personId="{4232887B-6F74-4501-885D-8735C5662726}" id="{D3DDE561-2655-4476-972E-1308DA65E0B0}" parentId="{FAAF3ED6-91BD-4156-BC53-29578C78D363}">
    <text>4kW allocation reduced due to live reading of 3.6kW</text>
  </threadedComment>
  <threadedComment ref="R240" dT="2023-08-07T17:38:42.73" personId="{4232887B-6F74-4501-885D-8735C5662726}" id="{76107BD9-23D1-484D-A130-989571D18352}" parentId="{FAAF3ED6-91BD-4156-BC53-29578C78D363}">
    <text>4kW allocation reduced due to live reading of 3.7kW</text>
  </threadedComment>
  <threadedComment ref="R240" dT="2023-09-11T13:57:01.00" personId="{F6E7EC2D-8E6E-4BA1-BCDD-6D7FECF08119}" id="{F5E3CAFA-E9F5-4973-BBB1-3C671E072E23}" parentId="{FAAF3ED6-91BD-4156-BC53-29578C78D363}">
    <text>4kW allocation reduced due to live reading of 3.7kW</text>
  </threadedComment>
  <threadedComment ref="R240" dT="2023-10-18T10:19:56.04" personId="{F6E7EC2D-8E6E-4BA1-BCDD-6D7FECF08119}" id="{3A6EFD1F-0C75-4EB1-B13A-4289BFE6DBDE}" parentId="{FAAF3ED6-91BD-4156-BC53-29578C78D363}">
    <text>4kW allocation reduced due to live reading of 3.6kW</text>
  </threadedComment>
  <threadedComment ref="R240" dT="2023-11-10T12:51:14.54" personId="{F6E7EC2D-8E6E-4BA1-BCDD-6D7FECF08119}" id="{51786E4A-84DA-49BB-985C-97815EDCE1A8}" parentId="{FAAF3ED6-91BD-4156-BC53-29578C78D363}">
    <text>4kW allocation reduced due to live reading of 3.6kW</text>
  </threadedComment>
  <threadedComment ref="R240" dT="2023-12-15T11:15:11.35" personId="{F6E7EC2D-8E6E-4BA1-BCDD-6D7FECF08119}" id="{C420EDAA-441C-43D7-A765-675100279552}" parentId="{FAAF3ED6-91BD-4156-BC53-29578C78D363}">
    <text>4kW allocation reduced due to live reading of 3.7kW</text>
  </threadedComment>
  <threadedComment ref="R240" dT="2024-01-10T17:03:19.59" personId="{F6E7EC2D-8E6E-4BA1-BCDD-6D7FECF08119}" id="{52EB8A98-D7E0-4C96-BBCD-3EB373F02968}" parentId="{FAAF3ED6-91BD-4156-BC53-29578C78D363}">
    <text>4kW allocation reduced due to live reading of 3.7kW</text>
  </threadedComment>
  <threadedComment ref="R240" dT="2024-02-14T17:21:09.00" personId="{F6E7EC2D-8E6E-4BA1-BCDD-6D7FECF08119}" id="{918BE8D0-6E42-4D5C-9655-CFB852B722C9}" parentId="{FAAF3ED6-91BD-4156-BC53-29578C78D363}">
    <text>4kW allocation reduced due to live reading of 3.7kW</text>
  </threadedComment>
  <threadedComment ref="R240" dT="2024-03-14T05:23:33.08" personId="{F6E7EC2D-8E6E-4BA1-BCDD-6D7FECF08119}" id="{C1C2987C-F19C-4183-83B9-CB0BB0925FA9}" parentId="{FAAF3ED6-91BD-4156-BC53-29578C78D363}">
    <text>4kW allocation reduced due to live reading of 3.7kW</text>
  </threadedComment>
  <threadedComment ref="R240" dT="2024-06-25T11:31:32.45" personId="{AFB55828-FFC6-4C96-B981-0FAA8F63A769}" id="{71BA3207-98F8-4B3C-A98C-9A5F5E92032B}" parentId="{FAAF3ED6-91BD-4156-BC53-29578C78D363}">
    <text>4kW allocation reduced due to live reading of 3.7kW</text>
  </threadedComment>
  <threadedComment ref="R240" dT="2024-08-19T15:02:04.89" personId="{AFB55828-FFC6-4C96-B981-0FAA8F63A769}" id="{F1739FEB-37B0-461B-B050-3B0771E3C08D}" parentId="{FAAF3ED6-91BD-4156-BC53-29578C78D363}">
    <text>4kW allocation reduced due to live reading of 3.7kW</text>
  </threadedComment>
  <threadedComment ref="R240" dT="2024-09-17T14:37:02.45" personId="{AFB55828-FFC6-4C96-B981-0FAA8F63A769}" id="{FC4D52F9-D9EF-43B5-B12C-39B133246C1C}" parentId="{FAAF3ED6-91BD-4156-BC53-29578C78D363}">
    <text>4kW allocation reduced due to live reading of 3.7kW</text>
  </threadedComment>
  <threadedComment ref="T240" dT="2024-01-09T09:07:27.64" personId="{BC55F889-AFD3-4AD4-B814-0EDFA8411758}" id="{E5766B29-26C6-49A9-A5D6-29DF566C683F}">
    <text>Original allocation  3kW (total cab 6kW), reduced to 0.675 after cab measured as 4.65kW</text>
  </threadedComment>
  <threadedComment ref="X240" dT="2023-07-11T14:03:44.59" personId="{4232887B-6F74-4501-885D-8735C5662726}" id="{BE020B42-63E7-4EC1-BDD1-C55464624009}">
    <text>2kW allocation reduced due to live reading of 1.1kW</text>
  </threadedComment>
  <threadedComment ref="X240" dT="2023-07-19T09:39:49.09" personId="{38472A79-BA69-4DE1-8653-78C711836CC1}" id="{5F8D1050-3AFE-4D5E-BEDF-651A313B1E23}" parentId="{BE020B42-63E7-4EC1-BDD1-C55464624009}">
    <text>Allocation should be 2.25kW, remaining allocation value updated</text>
  </threadedComment>
  <threadedComment ref="X240" dT="2023-08-07T16:08:14.47" personId="{4232887B-6F74-4501-885D-8735C5662726}" id="{57F5AFB0-9794-4762-81EC-CE490609124E}" parentId="{BE020B42-63E7-4EC1-BDD1-C55464624009}">
    <text>2.25kW allocation reduced due to live reading of 1.1kW</text>
  </threadedComment>
  <threadedComment ref="X240" dT="2023-09-11T13:48:49.72" personId="{F6E7EC2D-8E6E-4BA1-BCDD-6D7FECF08119}" id="{72B2D468-0C3F-455D-92AD-4C7FB24C13DF}" parentId="{BE020B42-63E7-4EC1-BDD1-C55464624009}">
    <text>2.25kW allocation reduced due to live reading of 1.1kW</text>
  </threadedComment>
  <threadedComment ref="X240" dT="2023-10-18T10:12:39.32" personId="{F6E7EC2D-8E6E-4BA1-BCDD-6D7FECF08119}" id="{D1DCD5DF-5161-425D-B4FF-D57DD9636D58}" parentId="{BE020B42-63E7-4EC1-BDD1-C55464624009}">
    <text>2.25kW allocation reduced due to live reading of 1.1kW</text>
  </threadedComment>
  <threadedComment ref="X240" dT="2023-11-10T12:37:19.13" personId="{F6E7EC2D-8E6E-4BA1-BCDD-6D7FECF08119}" id="{223C14B5-1378-43F6-8443-ACBDF19E034B}" parentId="{BE020B42-63E7-4EC1-BDD1-C55464624009}">
    <text>2.25kW allocation reduced due to live reading of 1.1kW</text>
  </threadedComment>
  <threadedComment ref="X240" dT="2023-12-15T10:59:30.83" personId="{F6E7EC2D-8E6E-4BA1-BCDD-6D7FECF08119}" id="{C6833451-D5B5-4BD4-A92A-113E20D3B2AC}" parentId="{BE020B42-63E7-4EC1-BDD1-C55464624009}">
    <text>2.25kW allocation reduced due to live reading of 1.1kW</text>
  </threadedComment>
  <threadedComment ref="X240" dT="2024-01-10T16:56:49.68" personId="{F6E7EC2D-8E6E-4BA1-BCDD-6D7FECF08119}" id="{725A7916-7AF8-4E3C-95D2-32AC94B57680}" parentId="{BE020B42-63E7-4EC1-BDD1-C55464624009}">
    <text>2.25kW allocation reduced due to live reading of 1.2kW</text>
  </threadedComment>
  <threadedComment ref="X240" dT="2024-02-14T17:15:57.18" personId="{F6E7EC2D-8E6E-4BA1-BCDD-6D7FECF08119}" id="{5F3E77FE-A9BB-4467-AE67-19EB4420586D}" parentId="{BE020B42-63E7-4EC1-BDD1-C55464624009}">
    <text>2.25kW allocation reduced due to live reading of 1.2kW</text>
  </threadedComment>
  <threadedComment ref="X240" dT="2024-03-14T05:07:44.80" personId="{F6E7EC2D-8E6E-4BA1-BCDD-6D7FECF08119}" id="{B79C8E9E-E54A-45C6-AE30-696AA03459C5}" parentId="{BE020B42-63E7-4EC1-BDD1-C55464624009}">
    <text>2.25kW allocation reduced due to live reading of 1.2kW</text>
  </threadedComment>
  <threadedComment ref="X240" dT="2024-08-19T14:54:59.31" personId="{AFB55828-FFC6-4C96-B981-0FAA8F63A769}" id="{083F28F1-B36C-4CC7-AC96-C6A88450088A}" parentId="{BE020B42-63E7-4EC1-BDD1-C55464624009}">
    <text>2.25kW allocation reduced due to live reading of 1.3kW</text>
  </threadedComment>
  <threadedComment ref="X240" dT="2024-09-17T14:43:23.35" personId="{AFB55828-FFC6-4C96-B981-0FAA8F63A769}" id="{B865FC63-7E48-42A4-9800-8FD64CD771D4}" parentId="{BE020B42-63E7-4EC1-BDD1-C55464624009}">
    <text>2.25kW allocation reduced due to live reading of 1.3kW</text>
  </threadedComment>
  <threadedComment ref="Z240" dT="2023-07-11T14:12:13.38" personId="{4232887B-6F74-4501-885D-8735C5662726}" id="{9B6D549E-1B1D-4467-8C56-01628225A0B2}">
    <text>2kW allocation reduced due to live reading of 1.3kW</text>
  </threadedComment>
  <threadedComment ref="Z240" dT="2023-07-19T09:39:14.60" personId="{38472A79-BA69-4DE1-8653-78C711836CC1}" id="{5698A9E1-A039-4FD7-B693-CDC0862B7328}" parentId="{9B6D549E-1B1D-4467-8C56-01628225A0B2}">
    <text>Allocation should be 2.25kW, remaining allocation value updated</text>
  </threadedComment>
  <threadedComment ref="Z240" dT="2023-08-07T16:10:27.00" personId="{4232887B-6F74-4501-885D-8735C5662726}" id="{92714592-5B9F-4B49-A5C7-092E692A0F7E}" parentId="{9B6D549E-1B1D-4467-8C56-01628225A0B2}">
    <text>2.25kW allocation reduced due to live reading of 1.2kW</text>
  </threadedComment>
  <threadedComment ref="Z240" dT="2023-09-11T13:51:51.91" personId="{F6E7EC2D-8E6E-4BA1-BCDD-6D7FECF08119}" id="{C3B02459-1CB7-462F-9427-7325C809858B}" parentId="{9B6D549E-1B1D-4467-8C56-01628225A0B2}">
    <text>2.25kW allocation reduced due to live reading of 1.2kW</text>
  </threadedComment>
  <threadedComment ref="Z240" dT="2023-10-18T10:13:17.24" personId="{F6E7EC2D-8E6E-4BA1-BCDD-6D7FECF08119}" id="{89318E4E-1005-47A0-8F7D-B9BBBEAC3B08}" parentId="{9B6D549E-1B1D-4467-8C56-01628225A0B2}">
    <text>2.25kW allocation reduced due to live reading of 1.3kW</text>
  </threadedComment>
  <threadedComment ref="Z240" dT="2023-11-10T12:37:52.42" personId="{F6E7EC2D-8E6E-4BA1-BCDD-6D7FECF08119}" id="{79930CCB-2F6F-4DC1-84B6-E4FC34C46A09}" parentId="{9B6D549E-1B1D-4467-8C56-01628225A0B2}">
    <text>2.25kW allocation reduced due to live reading of 1.3kW</text>
  </threadedComment>
  <threadedComment ref="Z240" dT="2023-12-15T11:00:05.45" personId="{F6E7EC2D-8E6E-4BA1-BCDD-6D7FECF08119}" id="{DCD54225-207E-40FC-8B40-EEFF15373A7A}" parentId="{9B6D549E-1B1D-4467-8C56-01628225A0B2}">
    <text>2.25kW allocation reduced due to live reading of 1.3kW</text>
  </threadedComment>
  <threadedComment ref="Z240" dT="2024-01-10T16:57:43.49" personId="{F6E7EC2D-8E6E-4BA1-BCDD-6D7FECF08119}" id="{2D9654E7-20BD-43DB-BA8C-D0BD9D0BF4FE}" parentId="{9B6D549E-1B1D-4467-8C56-01628225A0B2}">
    <text>2.25kW allocation reduced due to live reading of 1.3kW</text>
  </threadedComment>
  <threadedComment ref="Z240" dT="2024-02-14T17:16:32.70" personId="{F6E7EC2D-8E6E-4BA1-BCDD-6D7FECF08119}" id="{396F322D-7AF7-40F2-AC11-E225ECC211AC}" parentId="{9B6D549E-1B1D-4467-8C56-01628225A0B2}">
    <text>2.25kW allocation reduced due to live reading of 1.3kW</text>
  </threadedComment>
  <threadedComment ref="Z240" dT="2024-03-14T05:08:36.37" personId="{F6E7EC2D-8E6E-4BA1-BCDD-6D7FECF08119}" id="{47EFB9E1-6C29-4F32-B96E-5CAE58EC8EBB}" parentId="{9B6D549E-1B1D-4467-8C56-01628225A0B2}">
    <text>2.25kW allocation reduced due to live reading of 1.3kW</text>
  </threadedComment>
  <threadedComment ref="Z240" dT="2024-06-25T11:14:19.90" personId="{AFB55828-FFC6-4C96-B981-0FAA8F63A769}" id="{2CDE9C70-73D1-490F-B636-B1970C6ACE6B}" parentId="{9B6D549E-1B1D-4467-8C56-01628225A0B2}">
    <text>2.25kW allocation reduced due to live reading of 1.2kW</text>
  </threadedComment>
  <threadedComment ref="Z240" dT="2024-06-25T11:16:47.73" personId="{AFB55828-FFC6-4C96-B981-0FAA8F63A769}" id="{FE66BB10-AAED-4BCA-816D-BBCDFBB1D190}" parentId="{9B6D549E-1B1D-4467-8C56-01628225A0B2}">
    <text>2.25kW allocation reduced due to live reading of 1.3kW</text>
  </threadedComment>
  <threadedComment ref="Z240" dT="2024-08-19T14:55:58.13" personId="{AFB55828-FFC6-4C96-B981-0FAA8F63A769}" id="{51F9496C-6F59-4F41-9F3B-CB41B289AFD1}" parentId="{9B6D549E-1B1D-4467-8C56-01628225A0B2}">
    <text>2.25kW allocation reduced due to live reading of 1.3kW</text>
  </threadedComment>
  <threadedComment ref="Z240" dT="2024-09-17T14:44:31.34" personId="{AFB55828-FFC6-4C96-B981-0FAA8F63A769}" id="{D6F7105F-484C-4784-A98F-8CDFF4779024}" parentId="{9B6D549E-1B1D-4467-8C56-01628225A0B2}">
    <text>2.25kW allocation reduced due to live reading of 1.3kW</text>
  </threadedComment>
  <threadedComment ref="AB240" dT="2024-04-22T10:58:07.65" personId="{F6E7EC2D-8E6E-4BA1-BCDD-6D7FECF08119}" id="{0F741388-8285-46F2-A6FC-DD761B298658}">
    <text xml:space="preserve">As per glen advise 2KW power is allocated for this live rack </text>
  </threadedComment>
  <threadedComment ref="J241" dT="2022-05-26T11:51:15.63" personId="{BC55F889-AFD3-4AD4-B814-0EDFA8411758}" id="{437CBC84-8D5B-45AC-B17F-0B347DE60BA9}">
    <text>5kW allocation reduced due to live reading of 3.1kW</text>
  </threadedComment>
  <threadedComment ref="J241" dT="2023-07-11T15:49:36.27" personId="{4232887B-6F74-4501-885D-8735C5662726}" id="{141F22AA-E465-4443-BCC5-1FD94B7572EF}" parentId="{437CBC84-8D5B-45AC-B17F-0B347DE60BA9}">
    <text>2.25kW allocation reduced due to live reading of 1.2kW</text>
  </threadedComment>
  <threadedComment ref="J241" dT="2023-08-07T17:41:25.18" personId="{4232887B-6F74-4501-885D-8735C5662726}" id="{0379968E-7B95-4894-BDF5-A17AF18E51E1}" parentId="{437CBC84-8D5B-45AC-B17F-0B347DE60BA9}">
    <text>2.25kW allocation reduced due to live reading of 1.2kW</text>
  </threadedComment>
  <threadedComment ref="J241" dT="2023-09-11T13:55:50.73" personId="{F6E7EC2D-8E6E-4BA1-BCDD-6D7FECF08119}" id="{75CCB6EC-712A-4FF8-AEF4-75BAA6DA2ECF}" parentId="{437CBC84-8D5B-45AC-B17F-0B347DE60BA9}">
    <text>2.5kW allocation reduced due to live reading of 1.1kW</text>
  </threadedComment>
  <threadedComment ref="J241" dT="2023-10-18T10:18:01.34" personId="{F6E7EC2D-8E6E-4BA1-BCDD-6D7FECF08119}" id="{ACBC8B95-F6EB-4BFF-A573-5AC2D1E27AE9}" parentId="{437CBC84-8D5B-45AC-B17F-0B347DE60BA9}">
    <text>2.5kW allocation reduced due to live reading of 1kW</text>
  </threadedComment>
  <threadedComment ref="J241" dT="2023-11-10T12:45:40.96" personId="{F6E7EC2D-8E6E-4BA1-BCDD-6D7FECF08119}" id="{34232A2D-224C-40CE-BB9D-F70805813259}" parentId="{437CBC84-8D5B-45AC-B17F-0B347DE60BA9}">
    <text>2.5kW allocation reduced due to live reading of 1.2kW</text>
  </threadedComment>
  <threadedComment ref="J241" dT="2023-12-15T11:14:03.05" personId="{F6E7EC2D-8E6E-4BA1-BCDD-6D7FECF08119}" id="{5BC78B9A-3E27-414C-9354-F6544E10FEF1}" parentId="{437CBC84-8D5B-45AC-B17F-0B347DE60BA9}">
    <text>2.5kW allocation reduced due to live reading of 1.2kW</text>
  </threadedComment>
  <threadedComment ref="J241" dT="2024-01-10T17:02:31.80" personId="{F6E7EC2D-8E6E-4BA1-BCDD-6D7FECF08119}" id="{E97E485D-F86F-4B72-A7A2-E64622B679C2}" parentId="{437CBC84-8D5B-45AC-B17F-0B347DE60BA9}">
    <text>2.5kW allocation reduced due to live reading of 0.9kW</text>
  </threadedComment>
  <threadedComment ref="J241" dT="2024-02-14T17:20:06.65" personId="{F6E7EC2D-8E6E-4BA1-BCDD-6D7FECF08119}" id="{D330D952-9F4E-46B5-BACF-4BB46C2028C5}" parentId="{437CBC84-8D5B-45AC-B17F-0B347DE60BA9}">
    <text>2.5kW allocation reduced due to live reading of 1KW</text>
  </threadedComment>
  <threadedComment ref="J241" dT="2024-03-14T05:22:35.43" personId="{F6E7EC2D-8E6E-4BA1-BCDD-6D7FECF08119}" id="{56067E3A-6FD2-477F-B6CF-2AAD49296027}" parentId="{437CBC84-8D5B-45AC-B17F-0B347DE60BA9}">
    <text>2.5kW allocation reduced due to live reading of 0.9KW</text>
  </threadedComment>
  <threadedComment ref="J241" dT="2024-06-25T11:25:54.44" personId="{AFB55828-FFC6-4C96-B981-0FAA8F63A769}" id="{051AA44C-1C0D-40CA-A723-9A548E06EC24}" parentId="{437CBC84-8D5B-45AC-B17F-0B347DE60BA9}">
    <text>2.25kW allocation reduced due to live reading of 1.2kW</text>
  </threadedComment>
  <threadedComment ref="J241" dT="2024-08-19T14:59:50.21" personId="{AFB55828-FFC6-4C96-B981-0FAA8F63A769}" id="{CBB3DC51-A308-4344-90AC-066CD45ABE6E}" parentId="{437CBC84-8D5B-45AC-B17F-0B347DE60BA9}">
    <text>2.25kW allocation reduced due to live reading of 1.0kW</text>
  </threadedComment>
  <threadedComment ref="J241" dT="2024-09-17T14:38:28.31" personId="{AFB55828-FFC6-4C96-B981-0FAA8F63A769}" id="{7300F640-5528-487F-86A0-5D51A4AADB32}" parentId="{437CBC84-8D5B-45AC-B17F-0B347DE60BA9}">
    <text>2.25kW allocation reduced due to live reading of 1.0kW</text>
  </threadedComment>
  <threadedComment ref="L241" dT="2021-08-13T11:49:06.83" personId="{BC55F889-AFD3-4AD4-B814-0EDFA8411758}" id="{BF446FA7-7CA3-46A8-ABB5-CA7176F60701}">
    <text>5kW allocated, live so halved to 2.5kw</text>
  </threadedComment>
  <threadedComment ref="N241" dT="2023-01-12T15:07:21.06" personId="{BC55F889-AFD3-4AD4-B814-0EDFA8411758}" id="{9795C785-B881-4C90-8EE5-C351A7B2BF31}">
    <text>Live reading 79A, so 13.5kW allocation reduced by 4.3kW</text>
  </threadedComment>
  <threadedComment ref="N241" dT="2023-07-11T12:48:16.42" personId="{4232887B-6F74-4501-885D-8735C5662726}" id="{F35F8910-5F04-42AF-AD07-15A1EC8DCBF3}" parentId="{9795C785-B881-4C90-8EE5-C351A7B2BF31}">
    <text>6.75kW allocation reduced due to live reading of 0.7kW</text>
  </threadedComment>
  <threadedComment ref="N241" dT="2023-07-19T09:41:53.33" personId="{38472A79-BA69-4DE1-8653-78C711836CC1}" id="{9FD2D103-1C94-454E-808A-029048D62757}" parentId="{9795C785-B881-4C90-8EE5-C351A7B2BF31}">
    <text>Allocation updated from '1S to V Op-Ex' as already have allocation entries for 1T and 1V. Original allocation 2.25kW</text>
  </threadedComment>
  <threadedComment ref="N241" dT="2023-08-07T16:07:13.93" personId="{4232887B-6F74-4501-885D-8735C5662726}" id="{112E06F3-7FDD-40C1-B1A9-FA94E91E1647}" parentId="{9795C785-B881-4C90-8EE5-C351A7B2BF31}">
    <text>2.25kW allocation reduced due to live reading of 0.7kW</text>
  </threadedComment>
  <threadedComment ref="N241" dT="2023-09-11T13:46:57.77" personId="{F6E7EC2D-8E6E-4BA1-BCDD-6D7FECF08119}" id="{D748886E-A470-4720-B418-02D0D13C631E}" parentId="{9795C785-B881-4C90-8EE5-C351A7B2BF31}">
    <text>2.25kW allocation reduced due to live reading of 0.6kW</text>
  </threadedComment>
  <threadedComment ref="N241" dT="2023-10-18T10:11:23.48" personId="{F6E7EC2D-8E6E-4BA1-BCDD-6D7FECF08119}" id="{D6547F2B-064D-49EE-A174-983236CE0653}" parentId="{9795C785-B881-4C90-8EE5-C351A7B2BF31}">
    <text>2.25kW allocation reduced due to live reading of 0.6kW</text>
  </threadedComment>
  <threadedComment ref="N241" dT="2023-11-10T12:36:16.86" personId="{F6E7EC2D-8E6E-4BA1-BCDD-6D7FECF08119}" id="{FA4D7665-51F8-47F1-A911-4CDD1762BFE1}" parentId="{9795C785-B881-4C90-8EE5-C351A7B2BF31}">
    <text>2.25kW allocation reduced due to live reading of 0.7kW</text>
  </threadedComment>
  <threadedComment ref="N241" dT="2023-12-15T10:58:26.55" personId="{F6E7EC2D-8E6E-4BA1-BCDD-6D7FECF08119}" id="{025028CE-831B-4E71-9F27-19651A64253D}" parentId="{9795C785-B881-4C90-8EE5-C351A7B2BF31}">
    <text>2.25kW allocation reduced due to live reading of 0.6kW</text>
  </threadedComment>
  <threadedComment ref="N241" dT="2024-01-10T16:55:03.69" personId="{F6E7EC2D-8E6E-4BA1-BCDD-6D7FECF08119}" id="{E02331C6-BDB1-4694-B9C5-1A08D0984A1C}" parentId="{9795C785-B881-4C90-8EE5-C351A7B2BF31}">
    <text>2.25kW allocation reduced due to live reading of 0.6kW</text>
  </threadedComment>
  <threadedComment ref="N241" dT="2024-02-14T17:11:07.07" personId="{F6E7EC2D-8E6E-4BA1-BCDD-6D7FECF08119}" id="{41F0649B-1252-4DED-9663-8D9A0DA233EA}" parentId="{9795C785-B881-4C90-8EE5-C351A7B2BF31}">
    <text>2.25kW allocation reduced due to live reading of 0.6kW</text>
  </threadedComment>
  <threadedComment ref="N241" dT="2024-03-14T05:05:28.31" personId="{F6E7EC2D-8E6E-4BA1-BCDD-6D7FECF08119}" id="{0C57359F-8B92-4C05-B99E-F6253BDA06CF}" parentId="{9795C785-B881-4C90-8EE5-C351A7B2BF31}">
    <text>2.25kW allocation reduced due to live reading of 0.6kW</text>
  </threadedComment>
  <threadedComment ref="N241" dT="2024-06-25T10:51:32.67" personId="{AFB55828-FFC6-4C96-B981-0FAA8F63A769}" id="{AC0E2E5C-E45E-40FC-9E05-452F4975DF7F}" parentId="{9795C785-B881-4C90-8EE5-C351A7B2BF31}">
    <text>2.25kW allocation reduced due to live reading of 0.86kW</text>
  </threadedComment>
  <threadedComment ref="N241" dT="2024-08-19T14:51:45.25" personId="{AFB55828-FFC6-4C96-B981-0FAA8F63A769}" id="{18756C14-B0E6-44DE-B13F-86354A274633}" parentId="{9795C785-B881-4C90-8EE5-C351A7B2BF31}">
    <text>2.25kW allocation reduced due to live reading of 0.9kW</text>
  </threadedComment>
  <threadedComment ref="N241" dT="2024-09-17T14:42:36.86" personId="{AFB55828-FFC6-4C96-B981-0FAA8F63A769}" id="{2A156B23-7F50-4A8D-A60E-82C15F24A570}" parentId="{9795C785-B881-4C90-8EE5-C351A7B2BF31}">
    <text>2.25kW allocation reduced due to live reading of 0.9kW</text>
  </threadedComment>
  <threadedComment ref="P241" dT="2023-01-12T15:07:21.06" personId="{BC55F889-AFD3-4AD4-B814-0EDFA8411758}" id="{2EBA1A03-A7F6-4F13-AFED-840F105FE065}">
    <text>Live reading 32.8A, so 4.5kW allocation reduced by 1.8kW</text>
  </threadedComment>
  <threadedComment ref="P241" dT="2023-07-11T15:41:52.03" personId="{4232887B-6F74-4501-885D-8735C5662726}" id="{FD736639-A00B-4D74-A0C7-54F13742B0B1}" parentId="{2EBA1A03-A7F6-4F13-AFED-840F105FE065}">
    <text>2.25kW allocation reduced due to live reading of 0.9kW</text>
  </threadedComment>
  <threadedComment ref="P241" dT="2023-08-07T16:16:56.41" personId="{4232887B-6F74-4501-885D-8735C5662726}" id="{A5F9D34D-388C-44A2-98EE-2ED504B96A54}" parentId="{2EBA1A03-A7F6-4F13-AFED-840F105FE065}">
    <text>2.25kW allocation reduced due to live reading of 1kW</text>
  </threadedComment>
  <threadedComment ref="P241" dT="2023-09-11T13:53:58.09" personId="{F6E7EC2D-8E6E-4BA1-BCDD-6D7FECF08119}" id="{DE539B25-0841-4513-BF95-964163B8EAC3}" parentId="{2EBA1A03-A7F6-4F13-AFED-840F105FE065}">
    <text>2.25kW allocation reduced due to live reading of 0.9kW</text>
  </threadedComment>
  <threadedComment ref="P241" dT="2023-10-18T10:16:04.15" personId="{F6E7EC2D-8E6E-4BA1-BCDD-6D7FECF08119}" id="{8F2DDC32-B082-4732-8186-2FA7C95597D7}" parentId="{2EBA1A03-A7F6-4F13-AFED-840F105FE065}">
    <text>2.25kW allocation reduced due to live reading of 0.9kW</text>
  </threadedComment>
  <threadedComment ref="P241" dT="2023-11-10T12:43:21.50" personId="{F6E7EC2D-8E6E-4BA1-BCDD-6D7FECF08119}" id="{045FDF51-BCFB-4F39-B1D3-506B7626AE15}" parentId="{2EBA1A03-A7F6-4F13-AFED-840F105FE065}">
    <text>2.25kW allocation reduced due to live reading of 1kW</text>
  </threadedComment>
  <threadedComment ref="P241" dT="2023-12-15T11:12:10.78" personId="{F6E7EC2D-8E6E-4BA1-BCDD-6D7FECF08119}" id="{E24B57E9-0EA2-4DF3-A721-F7269842E7CE}" parentId="{2EBA1A03-A7F6-4F13-AFED-840F105FE065}">
    <text>2.25kW allocation reduced due to live reading of 1.1kW</text>
  </threadedComment>
  <threadedComment ref="P241" dT="2024-01-10T16:59:13.34" personId="{F6E7EC2D-8E6E-4BA1-BCDD-6D7FECF08119}" id="{0AA12FD7-D872-4225-A610-C26C779E7E51}" parentId="{2EBA1A03-A7F6-4F13-AFED-840F105FE065}">
    <text>2.25kW allocation reduced due to live reading of 1.2kW</text>
  </threadedComment>
  <threadedComment ref="P241" dT="2024-02-14T17:18:18.46" personId="{F6E7EC2D-8E6E-4BA1-BCDD-6D7FECF08119}" id="{2B024A50-DA47-4833-AA7A-3482BECCD550}" parentId="{2EBA1A03-A7F6-4F13-AFED-840F105FE065}">
    <text>2.25kW allocation reduced due to live reading of 1.3kW</text>
  </threadedComment>
  <threadedComment ref="P241" dT="2024-03-14T05:18:43.11" personId="{F6E7EC2D-8E6E-4BA1-BCDD-6D7FECF08119}" id="{A86662A3-6ABD-449C-96DF-0A852E615ED3}" parentId="{2EBA1A03-A7F6-4F13-AFED-840F105FE065}">
    <text>2.25kW allocation reduced due to live reading of 1.4kW</text>
  </threadedComment>
  <threadedComment ref="P241" dT="2024-06-25T11:23:35.59" personId="{AFB55828-FFC6-4C96-B981-0FAA8F63A769}" id="{481D7149-8A08-48E2-8543-5E5FFB1C525F}" parentId="{2EBA1A03-A7F6-4F13-AFED-840F105FE065}">
    <text>2.25kW allocation reduced due to live reading of 1.4kW</text>
  </threadedComment>
  <threadedComment ref="P241" dT="2024-08-19T14:57:15.96" personId="{AFB55828-FFC6-4C96-B981-0FAA8F63A769}" id="{945030DA-49A7-460A-AC56-355E53AD027B}" parentId="{2EBA1A03-A7F6-4F13-AFED-840F105FE065}">
    <text>2.25kW allocation reduced due to live reading of 1.4kW</text>
  </threadedComment>
  <threadedComment ref="P241" dT="2024-09-17T14:36:24.32" personId="{AFB55828-FFC6-4C96-B981-0FAA8F63A769}" id="{7FC2628D-DAAE-4017-9BA5-A9953DD9F72D}" parentId="{2EBA1A03-A7F6-4F13-AFED-840F105FE065}">
    <text>2.25kW allocation reduced due to live reading of 1.4kW</text>
  </threadedComment>
  <threadedComment ref="R241" dT="2022-05-26T11:54:57.07" personId="{BC55F889-AFD3-4AD4-B814-0EDFA8411758}" id="{94523894-28A2-44CA-86C5-89EE0A65CECB}">
    <text>Total 8kW allocation reduced due to live reading of 6.6kW</text>
  </threadedComment>
  <threadedComment ref="R241" dT="2023-07-11T16:03:31.97" personId="{4232887B-6F74-4501-885D-8735C5662726}" id="{28465FC8-C126-4341-A3D6-6347A0EB9B6C}" parentId="{94523894-28A2-44CA-86C5-89EE0A65CECB}">
    <text xml:space="preserve">4kW allocation reduced due to live reading of 3.5kW
</text>
  </threadedComment>
  <threadedComment ref="R241" dT="2023-08-07T17:39:13.66" personId="{4232887B-6F74-4501-885D-8735C5662726}" id="{6082B829-422D-4FD6-ACEF-525D3BB9911D}" parentId="{94523894-28A2-44CA-86C5-89EE0A65CECB}">
    <text>4kW allocation reduced due to live reading of 3.5kW</text>
  </threadedComment>
  <threadedComment ref="R241" dT="2023-09-11T13:57:16.17" personId="{F6E7EC2D-8E6E-4BA1-BCDD-6D7FECF08119}" id="{D9F400C5-2C4C-4540-B000-DD6E9848620C}" parentId="{94523894-28A2-44CA-86C5-89EE0A65CECB}">
    <text>4kW allocation reduced due to live reading of 3.5kW</text>
  </threadedComment>
  <threadedComment ref="R241" dT="2023-10-18T10:20:18.52" personId="{F6E7EC2D-8E6E-4BA1-BCDD-6D7FECF08119}" id="{10418EA8-E2D3-45DA-B35C-8AF6968ACCFA}" parentId="{94523894-28A2-44CA-86C5-89EE0A65CECB}">
    <text>4kW allocation reduced due to live reading of 3.5kW</text>
  </threadedComment>
  <threadedComment ref="R241" dT="2023-11-10T12:51:28.17" personId="{F6E7EC2D-8E6E-4BA1-BCDD-6D7FECF08119}" id="{7267D40A-B65D-46E1-BEF8-DFB1CD8EC3F3}" parentId="{94523894-28A2-44CA-86C5-89EE0A65CECB}">
    <text>4kW allocation reduced due to live reading of 3.5kW</text>
  </threadedComment>
  <threadedComment ref="R241" dT="2023-12-15T11:15:52.90" personId="{F6E7EC2D-8E6E-4BA1-BCDD-6D7FECF08119}" id="{F5FCAE7B-6E77-427E-81DB-FE1F7A6C6263}" parentId="{94523894-28A2-44CA-86C5-89EE0A65CECB}">
    <text>4kW allocation reduced due to live reading of 3.4kW</text>
  </threadedComment>
  <threadedComment ref="R241" dT="2024-01-10T17:03:34.33" personId="{F6E7EC2D-8E6E-4BA1-BCDD-6D7FECF08119}" id="{DBC75289-6D64-4F5C-8506-AD0AB05314B4}" parentId="{94523894-28A2-44CA-86C5-89EE0A65CECB}">
    <text>4kW allocation reduced due to live reading of 3.5kW</text>
  </threadedComment>
  <threadedComment ref="R241" dT="2024-02-14T17:21:30.98" personId="{F6E7EC2D-8E6E-4BA1-BCDD-6D7FECF08119}" id="{F4A500BC-335D-4A7F-83C8-50866B4CAF9D}" parentId="{94523894-28A2-44CA-86C5-89EE0A65CECB}">
    <text>4kW allocation reduced due to live reading of 3.5kW</text>
  </threadedComment>
  <threadedComment ref="R241" dT="2024-03-14T05:23:52.87" personId="{F6E7EC2D-8E6E-4BA1-BCDD-6D7FECF08119}" id="{7671EA49-D085-456B-9CFD-3F91631B1D3A}" parentId="{94523894-28A2-44CA-86C5-89EE0A65CECB}">
    <text>4kW allocation reduced due to live reading of 3.5kW</text>
  </threadedComment>
  <threadedComment ref="R241" dT="2024-06-25T11:31:46.73" personId="{AFB55828-FFC6-4C96-B981-0FAA8F63A769}" id="{B8E482D4-E04C-4457-B8ED-9FA3E6B3859C}" parentId="{94523894-28A2-44CA-86C5-89EE0A65CECB}">
    <text>4kW allocation reduced due to live reading of 3.5kW</text>
  </threadedComment>
  <threadedComment ref="R241" dT="2024-08-19T15:02:20.42" personId="{AFB55828-FFC6-4C96-B981-0FAA8F63A769}" id="{7D4764C3-1DD7-412A-9EEB-1A966F9A2F85}" parentId="{94523894-28A2-44CA-86C5-89EE0A65CECB}">
    <text>4kW allocation reduced due to live reading of 3.5kW</text>
  </threadedComment>
  <threadedComment ref="R241" dT="2024-09-17T14:37:31.89" personId="{AFB55828-FFC6-4C96-B981-0FAA8F63A769}" id="{1F3AC7A6-B725-465C-916D-A1B4A90C0552}" parentId="{94523894-28A2-44CA-86C5-89EE0A65CECB}">
    <text>4kW allocation reduced due to live reading of 3.5kW</text>
  </threadedComment>
  <threadedComment ref="T241" dT="2024-01-09T09:07:27.64" personId="{BC55F889-AFD3-4AD4-B814-0EDFA8411758}" id="{EC8A8153-14CF-4FF7-9238-CB77F089B93E}">
    <text>Original allocation  3kW (total cab 6kW), reduced to 0.675 after cab measured as 4.65kW</text>
  </threadedComment>
  <threadedComment ref="X241" dT="2023-07-11T14:04:20.98" personId="{4232887B-6F74-4501-885D-8735C5662726}" id="{85FF7AF6-1096-4C66-887B-AFADA79B27D3}">
    <text>2kW allocation reduced due to live reading of 1.2kW</text>
  </threadedComment>
  <threadedComment ref="X241" dT="2023-07-19T09:40:04.18" personId="{38472A79-BA69-4DE1-8653-78C711836CC1}" id="{B2FDA72B-A548-46F2-96C7-8B09E4802B28}" parentId="{85FF7AF6-1096-4C66-887B-AFADA79B27D3}">
    <text>Allocation should be 2.25kW, remaining allocation value updated</text>
  </threadedComment>
  <threadedComment ref="X241" dT="2023-08-07T16:08:24.99" personId="{4232887B-6F74-4501-885D-8735C5662726}" id="{54A2ED52-574D-4805-A881-F9DFCC8847F0}" parentId="{85FF7AF6-1096-4C66-887B-AFADA79B27D3}">
    <text>2.25kW allocation reduced due to live reading of 1.2kW</text>
  </threadedComment>
  <threadedComment ref="X241" dT="2023-09-11T13:49:02.89" personId="{F6E7EC2D-8E6E-4BA1-BCDD-6D7FECF08119}" id="{BE268382-7F1B-4051-B950-79DAFC652256}" parentId="{85FF7AF6-1096-4C66-887B-AFADA79B27D3}">
    <text>2.25kW allocation reduced due to live reading of 1.2kW</text>
  </threadedComment>
  <threadedComment ref="X241" dT="2023-10-18T10:12:56.93" personId="{F6E7EC2D-8E6E-4BA1-BCDD-6D7FECF08119}" id="{C8BF4A01-89E4-4B78-970A-B00751A37DAC}" parentId="{85FF7AF6-1096-4C66-887B-AFADA79B27D3}">
    <text>2.25kW allocation reduced due to live reading of 1.2kW</text>
  </threadedComment>
  <threadedComment ref="X241" dT="2023-11-10T12:37:30.42" personId="{F6E7EC2D-8E6E-4BA1-BCDD-6D7FECF08119}" id="{19D6B9C5-4BB4-4569-943D-C6A8ADEF6140}" parentId="{85FF7AF6-1096-4C66-887B-AFADA79B27D3}">
    <text>2.25kW allocation reduced due to live reading of 1.2kW</text>
  </threadedComment>
  <threadedComment ref="X241" dT="2023-12-15T10:59:43.69" personId="{F6E7EC2D-8E6E-4BA1-BCDD-6D7FECF08119}" id="{BDA36F21-F279-4DFC-9CDB-EF94EEB63A54}" parentId="{85FF7AF6-1096-4C66-887B-AFADA79B27D3}">
    <text>2.25kW allocation reduced due to live reading of 1.2kW</text>
  </threadedComment>
  <threadedComment ref="X241" dT="2024-01-10T16:57:15.41" personId="{F6E7EC2D-8E6E-4BA1-BCDD-6D7FECF08119}" id="{575F8219-C2CE-4E3D-993A-F70C21A583A2}" parentId="{85FF7AF6-1096-4C66-887B-AFADA79B27D3}">
    <text>2.25kW allocation reduced due to live reading of 1.2kW</text>
  </threadedComment>
  <threadedComment ref="X241" dT="2024-02-14T17:16:05.95" personId="{F6E7EC2D-8E6E-4BA1-BCDD-6D7FECF08119}" id="{0733579F-149F-41D3-B788-CD9132C9C83D}" parentId="{85FF7AF6-1096-4C66-887B-AFADA79B27D3}">
    <text>2.25kW allocation reduced due to live reading of 1.2kW</text>
  </threadedComment>
  <threadedComment ref="X241" dT="2024-03-14T05:07:55.55" personId="{F6E7EC2D-8E6E-4BA1-BCDD-6D7FECF08119}" id="{23446B6E-D752-4765-9A2C-676162DD85CD}" parentId="{85FF7AF6-1096-4C66-887B-AFADA79B27D3}">
    <text>2.25kW allocation reduced due to live reading of 1.2kW</text>
  </threadedComment>
  <threadedComment ref="X241" dT="2024-08-19T14:55:17.60" personId="{AFB55828-FFC6-4C96-B981-0FAA8F63A769}" id="{D89772C2-6AEB-4137-942A-29F01D7E5338}" parentId="{85FF7AF6-1096-4C66-887B-AFADA79B27D3}">
    <text>2.25kW allocation reduced due to live reading of 1.3kW</text>
  </threadedComment>
  <threadedComment ref="X241" dT="2024-09-17T14:43:33.21" personId="{AFB55828-FFC6-4C96-B981-0FAA8F63A769}" id="{5648A5D2-765B-4EA2-9C98-DC294026E20C}" parentId="{85FF7AF6-1096-4C66-887B-AFADA79B27D3}">
    <text>2.25kW allocation reduced due to live reading of 1.3kW</text>
  </threadedComment>
  <threadedComment ref="Z241" dT="2023-07-11T14:12:36.13" personId="{4232887B-6F74-4501-885D-8735C5662726}" id="{2F56CB73-C981-458E-9FCF-DC0DD126711C}">
    <text>2kW allocation reduced due to live reading of 1.2kW</text>
  </threadedComment>
  <threadedComment ref="Z241" dT="2023-07-19T09:38:17.54" personId="{38472A79-BA69-4DE1-8653-78C711836CC1}" id="{F55E1B0B-88E2-4EED-A1A5-46B2D72A1E23}" parentId="{2F56CB73-C981-458E-9FCF-DC0DD126711C}">
    <text>Allocation should be 2.25kW, remaining allocation value updated</text>
  </threadedComment>
  <threadedComment ref="Z241" dT="2023-08-07T16:10:45.36" personId="{4232887B-6F74-4501-885D-8735C5662726}" id="{AE68C412-339E-404E-A0AA-8BE555CD9A2C}" parentId="{2F56CB73-C981-458E-9FCF-DC0DD126711C}">
    <text>2.25kW allocation reduced due to live reading of 1.2kW</text>
  </threadedComment>
  <threadedComment ref="Z241" dT="2023-09-11T13:52:04.16" personId="{F6E7EC2D-8E6E-4BA1-BCDD-6D7FECF08119}" id="{5FE06A53-7BBD-4967-98D0-83018CEA7A28}" parentId="{2F56CB73-C981-458E-9FCF-DC0DD126711C}">
    <text>2.25kW allocation reduced due to live reading of 1.2kW</text>
  </threadedComment>
  <threadedComment ref="Z241" dT="2023-10-18T10:14:00.35" personId="{F6E7EC2D-8E6E-4BA1-BCDD-6D7FECF08119}" id="{A67261AC-BD36-4E8F-8515-8DEF9C5D4EEC}" parentId="{2F56CB73-C981-458E-9FCF-DC0DD126711C}">
    <text>2.25kW allocation reduced due to live reading of 1.2kW</text>
  </threadedComment>
  <threadedComment ref="Z241" dT="2023-11-10T12:42:05.80" personId="{F6E7EC2D-8E6E-4BA1-BCDD-6D7FECF08119}" id="{31390141-EDA4-4FE2-945D-1D218673132D}" parentId="{2F56CB73-C981-458E-9FCF-DC0DD126711C}">
    <text>2.25kW allocation reduced due to live reading of 1.2kW</text>
  </threadedComment>
  <threadedComment ref="Z241" dT="2023-12-15T11:00:17.02" personId="{F6E7EC2D-8E6E-4BA1-BCDD-6D7FECF08119}" id="{55B04AB5-B1D6-4177-90B7-531FBFBC1AF9}" parentId="{2F56CB73-C981-458E-9FCF-DC0DD126711C}">
    <text>2.25kW allocation reduced due to live reading of 1.3kW</text>
  </threadedComment>
  <threadedComment ref="Z241" dT="2024-01-10T16:57:57.73" personId="{F6E7EC2D-8E6E-4BA1-BCDD-6D7FECF08119}" id="{60FBFC11-597F-4BB0-AFA7-2AD0983A5A07}" parentId="{2F56CB73-C981-458E-9FCF-DC0DD126711C}">
    <text>2.25kW allocation reduced due to live reading of 1.2kW</text>
  </threadedComment>
  <threadedComment ref="Z241" dT="2024-02-14T17:16:42.70" personId="{F6E7EC2D-8E6E-4BA1-BCDD-6D7FECF08119}" id="{8A55511D-2A48-4364-888A-8F10F601F0B7}" parentId="{2F56CB73-C981-458E-9FCF-DC0DD126711C}">
    <text>2.25kW allocation reduced due to live reading of 1.3kW</text>
  </threadedComment>
  <threadedComment ref="Z241" dT="2024-03-14T05:15:29.60" personId="{F6E7EC2D-8E6E-4BA1-BCDD-6D7FECF08119}" id="{F666B1AE-72FC-4FA5-A759-EEA6C505ECE7}" parentId="{2F56CB73-C981-458E-9FCF-DC0DD126711C}">
    <text>2.25kW allocation reduced due to live reading of 1.3kW</text>
  </threadedComment>
  <threadedComment ref="Z241" dT="2024-06-25T11:14:45.06" personId="{AFB55828-FFC6-4C96-B981-0FAA8F63A769}" id="{4C94401A-0110-4873-ABAE-ECDE9DB21B44}" parentId="{2F56CB73-C981-458E-9FCF-DC0DD126711C}">
    <text>2.25kW allocation reduced due to live reading of 1.3kW</text>
  </threadedComment>
  <threadedComment ref="Z241" dT="2024-06-25T11:17:45.69" personId="{AFB55828-FFC6-4C96-B981-0FAA8F63A769}" id="{49FF38B4-E3A6-404A-847C-EC78DB11306E}" parentId="{2F56CB73-C981-458E-9FCF-DC0DD126711C}">
    <text>2.25kW allocation reduced due to live reading of 1.3kW</text>
  </threadedComment>
  <threadedComment ref="Z241" dT="2024-08-19T14:56:11.38" personId="{AFB55828-FFC6-4C96-B981-0FAA8F63A769}" id="{26DCBC12-DAB6-4CE7-A2BB-30BB4A3641D2}" parentId="{2F56CB73-C981-458E-9FCF-DC0DD126711C}">
    <text>2.25kW allocation reduced due to live reading of 1.3kW</text>
  </threadedComment>
  <threadedComment ref="Z241" dT="2024-09-17T14:44:42.95" personId="{AFB55828-FFC6-4C96-B981-0FAA8F63A769}" id="{D8077B93-8EE2-4047-927F-F97EEE5BB45F}" parentId="{2F56CB73-C981-458E-9FCF-DC0DD126711C}">
    <text>2.25kW allocation reduced due to live reading of 1.3kW</text>
  </threadedComment>
  <threadedComment ref="AB241" dT="2024-04-22T10:58:23.48" personId="{F6E7EC2D-8E6E-4BA1-BCDD-6D7FECF08119}" id="{015E1AD2-56F1-4109-9C65-F58B7F60E13E}">
    <text xml:space="preserve">As per glen advise 2KW power is allocated for this live rack </text>
  </threadedComment>
  <threadedComment ref="N242" dT="2023-01-12T13:18:29.45" personId="{BC55F889-AFD3-4AD4-B814-0EDFA8411758}" id="{BA67A799-EAA7-417D-BC23-CF95FD0995A2}">
    <text>1x N9K - 337W - 2 feeds
1x ISR4331 - 42W - 1 feed
2x QB500 - 1207W - 4 feeds</text>
  </threadedComment>
  <threadedComment ref="N243" dT="2023-01-12T13:18:33.58" personId="{BC55F889-AFD3-4AD4-B814-0EDFA8411758}" id="{ED0A3A25-69B5-45C0-80B1-64C55D44CB7A}">
    <text>1x N9K - 337W - 2 feeds
1x ISR4331 - 42W - 1 feed
2x QB500 - 1207W - 4 feeds</text>
  </threadedComment>
  <threadedComment ref="I245" dT="2024-02-12T11:57:04.59" personId="{A4663B00-DB85-420B-AE65-1E515148FDF2}" id="{B4A08BBB-DBEB-4951-9C16-EE562F216D14}">
    <text>Ciena 6500-14 slot[1.5 KW]new rack has been planned- CPL Removal project ORMT_SAP_240123_21_Y850155</text>
  </threadedComment>
  <threadedComment ref="J248" dT="2023-11-07T14:22:02.88" personId="{38472A79-BA69-4DE1-8653-78C711836CC1}" id="{39BEC1B8-8583-4CAB-A8DF-774D7F21CE3E}">
    <text>5kW reduced by 2.6kW estimated load from average of iPDU readings at other sites, 2.4kW remaining</text>
  </threadedComment>
  <threadedComment ref="L249" dT="2024-06-07T14:35:02.85" personId="{4232887B-6F74-4501-885D-8735C5662726}" id="{947DE206-E751-4B41-81C9-EB8108340977}">
    <text>Additional power has been added under ORMT_SAP_240508_11_Y854105 </text>
  </threadedComment>
  <threadedComment ref="J250" dT="2023-11-07T14:22:13.39" personId="{38472A79-BA69-4DE1-8653-78C711836CC1}" id="{BC22C938-F8CB-4F82-93D7-5F8C03E3743A}">
    <text>5kW reduced by 2.6kW estimated load from average of iPDU readings at other sites, 2.4kW remaining</text>
  </threadedComment>
  <threadedComment ref="J250" dT="2023-11-07T15:33:32.51" personId="{38472A79-BA69-4DE1-8653-78C711836CC1}" id="{8353CE06-EAE6-4A61-942F-FA46A8BD17D3}" parentId="{BC22C938-F8CB-4F82-93D7-5F8C03E3743A}">
    <text>2.4kW reduced by 0.7kW for card infill, 1.7kW remaining</text>
  </threadedComment>
  <threadedComment ref="M250" dT="2024-08-14T15:45:06.80" personId="{23875134-620F-49C7-896C-147D628FB6EA}" id="{AA256714-081A-400C-8E10-68D2D071FB8F}">
    <text>ORMT_SAP_240517_1_11255170 is planned for Nokia 7750 SR2s</text>
  </threadedComment>
  <threadedComment ref="J252" dT="2023-11-07T14:22:20.47" personId="{38472A79-BA69-4DE1-8653-78C711836CC1}" id="{1CCFA18D-FFCE-4865-9D21-9ACCF25F33A0}">
    <text>5kW reduced by 2.6kW estimated load from average of iPDU readings at other sites, 2.4kW remaining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P7" dT="2022-06-15T16:04:04.64" personId="{BC55F889-AFD3-4AD4-B814-0EDFA8411758}" id="{80F8575C-9543-4951-863A-5B9FF7D86BB5}">
    <text>Trims data in BA to remove extra spaces at end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R23" dT="2022-05-26T11:17:23.73" personId="{BC55F889-AFD3-4AD4-B814-0EDFA8411758}" id="{1B1AF5EF-8C04-4B05-AFBE-932BE89C1F4F}">
    <text>5kW allocation reduced to live reading of 3.3kW</text>
  </threadedComment>
  <threadedComment ref="R23" dT="2023-06-01T13:53:56.44" personId="{7807B229-714C-4AA1-8F83-E7F46ACB7D83}" id="{EA359386-D277-49FA-996B-9B61BB310856}" parentId="{1B1AF5EF-8C04-4B05-AFBE-932BE89C1F4F}">
    <text>5kW allocation reduced due to live reading of 2.4kW</text>
  </threadedComment>
  <threadedComment ref="R23" dT="2023-07-11T08:17:57.11" personId="{F6E7EC2D-8E6E-4BA1-BCDD-6D7FECF08119}" id="{DF0734AC-87A8-4EDE-8A12-22A16CA359E6}" parentId="{1B1AF5EF-8C04-4B05-AFBE-932BE89C1F4F}">
    <text>5kW allocation reduced due to live reading of 2.5KW</text>
  </threadedComment>
  <threadedComment ref="R23" dT="2023-08-01T11:25:56.48" personId="{F6E7EC2D-8E6E-4BA1-BCDD-6D7FECF08119}" id="{7C0E4936-12BC-472F-AEF1-59E2FAE6715C}" parentId="{1B1AF5EF-8C04-4B05-AFBE-932BE89C1F4F}">
    <text>5kW allocation reduced due to live reading of 2.5KW</text>
  </threadedComment>
  <threadedComment ref="R23" dT="2023-09-05T12:17:20.19" personId="{F6E7EC2D-8E6E-4BA1-BCDD-6D7FECF08119}" id="{40BD9EB1-A4A9-4E65-8D74-2ADF774FD260}" parentId="{1B1AF5EF-8C04-4B05-AFBE-932BE89C1F4F}">
    <text>5kW allocation reduced due to live reading of 2.5KW</text>
  </threadedComment>
  <threadedComment ref="R23" dT="2023-10-20T08:31:51.17" personId="{F6E7EC2D-8E6E-4BA1-BCDD-6D7FECF08119}" id="{855B7E64-1DA8-4153-AD65-528CD1552717}" parentId="{1B1AF5EF-8C04-4B05-AFBE-932BE89C1F4F}">
    <text>5kW allocation reduced due to live reading of 2.5KW</text>
  </threadedComment>
  <threadedComment ref="R23" dT="2023-11-08T08:55:38.88" personId="{F6E7EC2D-8E6E-4BA1-BCDD-6D7FECF08119}" id="{4F25AA94-4026-494A-A144-DE5C58BEE402}" parentId="{1B1AF5EF-8C04-4B05-AFBE-932BE89C1F4F}">
    <text>5kW allocation reduced due to live reading of 2.5KW</text>
  </threadedComment>
  <threadedComment ref="R23" dT="2023-12-12T10:27:10.39" personId="{F6E7EC2D-8E6E-4BA1-BCDD-6D7FECF08119}" id="{026D26D2-282A-47D5-AFC8-82459FC53587}" parentId="{1B1AF5EF-8C04-4B05-AFBE-932BE89C1F4F}">
    <text>5kW allocation reduced due to live reading of 2.4kW</text>
  </threadedComment>
  <threadedComment ref="R23" dT="2024-01-10T01:22:20.31" personId="{F6E7EC2D-8E6E-4BA1-BCDD-6D7FECF08119}" id="{5D5E038E-79A9-44ED-B125-F5060DC22F3F}" parentId="{1B1AF5EF-8C04-4B05-AFBE-932BE89C1F4F}">
    <text>5kW allocation reduced due to live reading of 2.5kW</text>
  </threadedComment>
  <threadedComment ref="R23" dT="2024-02-12T22:08:43.69" personId="{F6E7EC2D-8E6E-4BA1-BCDD-6D7FECF08119}" id="{6526566E-2E9E-404F-929A-1117BB72EB51}" parentId="{1B1AF5EF-8C04-4B05-AFBE-932BE89C1F4F}">
    <text>5kW allocation reduced due to live reading of 2.4kW</text>
  </threadedComment>
  <threadedComment ref="R23" dT="2024-03-13T12:51:22.76" personId="{F6E7EC2D-8E6E-4BA1-BCDD-6D7FECF08119}" id="{07BC7491-6296-4DEB-8EE1-B5938ACC1AD5}" parentId="{1B1AF5EF-8C04-4B05-AFBE-932BE89C1F4F}">
    <text>5kW allocation reduced due to live reading of 2.4kW</text>
  </threadedComment>
  <threadedComment ref="R23" dT="2024-04-05T14:53:45.98" personId="{F6E7EC2D-8E6E-4BA1-BCDD-6D7FECF08119}" id="{518ECD80-8AD1-4393-AE83-1174538F1EE7}" parentId="{1B1AF5EF-8C04-4B05-AFBE-932BE89C1F4F}">
    <text>5kW allocation reduced due to live reading of 2.4kW</text>
  </threadedComment>
  <threadedComment ref="R23" dT="2024-05-23T10:41:38.69" personId="{4232887B-6F74-4501-885D-8735C5662726}" id="{37924B32-9417-481F-A8C4-90799998A8AA}" parentId="{1B1AF5EF-8C04-4B05-AFBE-932BE89C1F4F}">
    <text>5kW allocation reduced due to live reading of 3.2KW</text>
  </threadedComment>
  <threadedComment ref="R23" dT="2024-06-17T12:11:38.19" personId="{4232887B-6F74-4501-885D-8735C5662726}" id="{CB789E60-68F0-41BA-A659-94A4BA313A0F}" parentId="{1B1AF5EF-8C04-4B05-AFBE-932BE89C1F4F}">
    <text>5kW allocation reduced due to live reading of 3.1KW</text>
  </threadedComment>
  <threadedComment ref="R23" dT="2024-08-13T09:20:17.55" personId="{4232887B-6F74-4501-885D-8735C5662726}" id="{5B8A2D37-C9A3-42E2-A4E5-D6CEA9B4D1E7}" parentId="{1B1AF5EF-8C04-4B05-AFBE-932BE89C1F4F}">
    <text>5kW allocation reduced due to live reading of 3.2KW</text>
  </threadedComment>
  <threadedComment ref="R23" dT="2024-09-18T08:10:27.95" personId="{4232887B-6F74-4501-885D-8735C5662726}" id="{807481C2-6BCE-4F11-AA80-EA8F52FD3AE6}" parentId="{1B1AF5EF-8C04-4B05-AFBE-932BE89C1F4F}">
    <text>5kW allocation reduced due to live reading of 3.1KW</text>
  </threadedComment>
  <threadedComment ref="T23" dT="2022-05-26T11:18:29.01" personId="{BC55F889-AFD3-4AD4-B814-0EDFA8411758}" id="{76C0A12D-43D7-4E23-9131-6161B320F1A5}">
    <text>8.5kW allocation reduced due to live reading of 3kW</text>
  </threadedComment>
  <threadedComment ref="T23" dT="2023-06-01T13:56:57.39" personId="{7807B229-714C-4AA1-8F83-E7F46ACB7D83}" id="{D00BD4E6-B477-47E1-AA7E-BD39368317BD}" parentId="{76C0A12D-43D7-4E23-9131-6161B320F1A5}">
    <text>8.5kW allocation reduced due to live reading of 4.05kW</text>
  </threadedComment>
  <threadedComment ref="T23" dT="2023-07-11T08:17:03.83" personId="{F6E7EC2D-8E6E-4BA1-BCDD-6D7FECF08119}" id="{6059083A-C729-454E-AE90-DBBC3877B1BE}" parentId="{76C0A12D-43D7-4E23-9131-6161B320F1A5}">
    <text>8.5kW allocation reduced due to live reading of 3.1KW</text>
  </threadedComment>
  <threadedComment ref="T23" dT="2023-08-01T11:26:26.09" personId="{F6E7EC2D-8E6E-4BA1-BCDD-6D7FECF08119}" id="{BB40F3CB-2BC5-4BE9-87CF-1814263886F2}" parentId="{76C0A12D-43D7-4E23-9131-6161B320F1A5}">
    <text>8.5kW allocation reduced due to live reading of 3.1KW</text>
  </threadedComment>
  <threadedComment ref="T23" dT="2023-09-05T12:17:38.22" personId="{F6E7EC2D-8E6E-4BA1-BCDD-6D7FECF08119}" id="{CE2F0AB8-AB30-4F4D-9F24-88E6E7EB3EB2}" parentId="{76C0A12D-43D7-4E23-9131-6161B320F1A5}">
    <text>8.5kW allocation reduced due to live reading of 3.1KW</text>
  </threadedComment>
  <threadedComment ref="T23" dT="2023-10-20T08:31:08.21" personId="{F6E7EC2D-8E6E-4BA1-BCDD-6D7FECF08119}" id="{FC18331F-F182-403C-9A49-E131A245E79C}" parentId="{76C0A12D-43D7-4E23-9131-6161B320F1A5}">
    <text>8.5kW allocation reduced due to live reading of 3.1KW</text>
  </threadedComment>
  <threadedComment ref="T23" dT="2023-11-08T08:55:05.31" personId="{F6E7EC2D-8E6E-4BA1-BCDD-6D7FECF08119}" id="{19B6097F-0A88-4D3C-A12B-D4C4F4854370}" parentId="{76C0A12D-43D7-4E23-9131-6161B320F1A5}">
    <text>8.5kW allocation reduced due to live reading of 3.1KW</text>
  </threadedComment>
  <threadedComment ref="T23" dT="2023-12-12T10:26:09.49" personId="{F6E7EC2D-8E6E-4BA1-BCDD-6D7FECF08119}" id="{54D32A46-EE6D-4D59-86A3-C98FA9DE6276}" parentId="{76C0A12D-43D7-4E23-9131-6161B320F1A5}">
    <text>8.5kW allocation reduced due to live reading of 3.1KW</text>
  </threadedComment>
  <threadedComment ref="T23" dT="2024-01-10T01:20:09.20" personId="{F6E7EC2D-8E6E-4BA1-BCDD-6D7FECF08119}" id="{2B730030-7FB3-4EE0-90D5-A677F570AE85}" parentId="{76C0A12D-43D7-4E23-9131-6161B320F1A5}">
    <text>8.5kW allocation reduced due to live reading of 3.1KW</text>
  </threadedComment>
  <threadedComment ref="T23" dT="2024-02-12T22:07:58.43" personId="{F6E7EC2D-8E6E-4BA1-BCDD-6D7FECF08119}" id="{D9D0BC5D-1DA1-473A-86C6-585F0F514E38}" parentId="{76C0A12D-43D7-4E23-9131-6161B320F1A5}">
    <text>8.5kW allocation reduced due to live reading of 3.1KW</text>
  </threadedComment>
  <threadedComment ref="T23" dT="2024-03-13T12:35:48.96" personId="{F6E7EC2D-8E6E-4BA1-BCDD-6D7FECF08119}" id="{E0F3766D-052B-481E-9FCD-F652FC2DC1BB}" parentId="{76C0A12D-43D7-4E23-9131-6161B320F1A5}">
    <text>8.5kW allocation reduced due to live reading of 3.1KW</text>
  </threadedComment>
  <threadedComment ref="T23" dT="2024-04-05T14:44:23.82" personId="{F6E7EC2D-8E6E-4BA1-BCDD-6D7FECF08119}" id="{F7758850-04AD-4BF2-97A8-531FD9317725}" parentId="{76C0A12D-43D7-4E23-9131-6161B320F1A5}">
    <text>8.5kW allocation reduced due to live reading of 3.1KW</text>
  </threadedComment>
  <threadedComment ref="T23" dT="2024-05-23T10:39:27.48" personId="{4232887B-6F74-4501-885D-8735C5662726}" id="{675B9AA9-C506-491B-AC33-1C0EC313C171}" parentId="{76C0A12D-43D7-4E23-9131-6161B320F1A5}">
    <text>8.5kW allocation reduced due to live reading of 3.2KW</text>
  </threadedComment>
  <threadedComment ref="T23" dT="2024-06-17T12:08:37.00" personId="{4232887B-6F74-4501-885D-8735C5662726}" id="{5952BFC3-4F14-4FD4-8B95-66C99BA7A83A}" parentId="{76C0A12D-43D7-4E23-9131-6161B320F1A5}">
    <text>8.5kW allocation reduced due to live reading of 3.2KW</text>
  </threadedComment>
  <threadedComment ref="T23" dT="2024-08-13T09:18:28.20" personId="{4232887B-6F74-4501-885D-8735C5662726}" id="{E4F393A3-2685-4CE5-B918-B46CAA452EB3}" parentId="{76C0A12D-43D7-4E23-9131-6161B320F1A5}">
    <text>8.5kW allocation reduced due to live reading of 3.2KW</text>
  </threadedComment>
  <threadedComment ref="T23" dT="2024-09-18T08:08:31.60" personId="{4232887B-6F74-4501-885D-8735C5662726}" id="{206569C6-D3C2-4BF6-AA43-EE1E77692A42}" parentId="{76C0A12D-43D7-4E23-9131-6161B320F1A5}">
    <text>8.5kW allocation reduced due to live reading of 3.2KW</text>
  </threadedComment>
  <threadedComment ref="V23" dT="2023-09-05T12:09:53.40" personId="{F6E7EC2D-8E6E-4BA1-BCDD-6D7FECF08119}" id="{D8BD5F8F-A21C-4D1E-B172-023F4307EF98}">
    <text>2kW allocation reduced due to live reading of 0.3KW</text>
  </threadedComment>
  <threadedComment ref="V23" dT="2023-10-20T08:28:56.34" personId="{F6E7EC2D-8E6E-4BA1-BCDD-6D7FECF08119}" id="{37C8EC1D-7FDE-4C5E-B251-E5967EAFBEDE}" parentId="{D8BD5F8F-A21C-4D1E-B172-023F4307EF98}">
    <text>2kW allocation reduced due to live reading of 0.4KW</text>
  </threadedComment>
  <threadedComment ref="V23" dT="2023-11-08T08:53:26.85" personId="{F6E7EC2D-8E6E-4BA1-BCDD-6D7FECF08119}" id="{BC127264-4CED-4F66-AACA-B10407D0DB6D}" parentId="{D8BD5F8F-A21C-4D1E-B172-023F4307EF98}">
    <text>2kW allocation reduced due to live reading of 0.4KW</text>
  </threadedComment>
  <threadedComment ref="V23" dT="2023-12-12T10:23:14.20" personId="{F6E7EC2D-8E6E-4BA1-BCDD-6D7FECF08119}" id="{E6ECEBCA-3C97-400D-B1BA-88D00669AA5D}" parentId="{D8BD5F8F-A21C-4D1E-B172-023F4307EF98}">
    <text>2kW allocation reduced due to live reading of 0.4KW</text>
  </threadedComment>
  <threadedComment ref="V23" dT="2024-01-10T01:18:20.07" personId="{F6E7EC2D-8E6E-4BA1-BCDD-6D7FECF08119}" id="{1588E621-C292-45E3-B469-CAF965C0EF6A}" parentId="{D8BD5F8F-A21C-4D1E-B172-023F4307EF98}">
    <text>2kW allocation reduced due to live reading of 0.4KW</text>
  </threadedComment>
  <threadedComment ref="V23" dT="2024-02-12T22:06:31.57" personId="{F6E7EC2D-8E6E-4BA1-BCDD-6D7FECF08119}" id="{0C0613D3-00C4-4C6E-BEC6-F5E48405615C}" parentId="{D8BD5F8F-A21C-4D1E-B172-023F4307EF98}">
    <text>2kW allocation reduced due to live reading of 0.4KW</text>
  </threadedComment>
  <threadedComment ref="V23" dT="2024-04-05T14:40:51.99" personId="{F6E7EC2D-8E6E-4BA1-BCDD-6D7FECF08119}" id="{CEEE2518-D8FE-4B67-960A-3882E8722604}" parentId="{D8BD5F8F-A21C-4D1E-B172-023F4307EF98}">
    <text>2kW allocation reduced due to live reading of 0.4KW</text>
  </threadedComment>
  <threadedComment ref="V23" dT="2024-05-23T09:39:17.09" personId="{4232887B-6F74-4501-885D-8735C5662726}" id="{217F773C-463A-45FE-910A-22F2C6687AA9}" parentId="{D8BD5F8F-A21C-4D1E-B172-023F4307EF98}">
    <text>2kW allocation reduced due to live reading of 0.4KW</text>
  </threadedComment>
  <threadedComment ref="V23" dT="2024-06-17T12:04:36.03" personId="{4232887B-6F74-4501-885D-8735C5662726}" id="{2B704844-01F0-488A-AB92-C8CC14B44548}" parentId="{D8BD5F8F-A21C-4D1E-B172-023F4307EF98}">
    <text>2kW allocation reduced due to live reading of 0.4KW</text>
  </threadedComment>
  <threadedComment ref="V23" dT="2024-08-13T09:12:27.72" personId="{4232887B-6F74-4501-885D-8735C5662726}" id="{860ABE71-D3A5-45A8-A537-CF308855513F}" parentId="{D8BD5F8F-A21C-4D1E-B172-023F4307EF98}">
    <text>2kW allocation reduced due to live reading of 0.4KW</text>
  </threadedComment>
  <threadedComment ref="V23" dT="2024-09-18T08:05:26.15" personId="{4232887B-6F74-4501-885D-8735C5662726}" id="{B0AD284C-5178-40BE-9BE9-150B1981FADC}" parentId="{D8BD5F8F-A21C-4D1E-B172-023F4307EF98}">
    <text>2kW allocation reduced due to live reading of 0.4KW</text>
  </threadedComment>
  <threadedComment ref="X23" dT="2023-06-01T12:55:06.55" personId="{7807B229-714C-4AA1-8F83-E7F46ACB7D83}" id="{9E2F76E5-3B86-4662-AB5E-64D99E6DAF65}">
    <text>2kW allocation reduced due to live reading of .27KW</text>
  </threadedComment>
  <threadedComment ref="X23" dT="2023-07-11T08:15:46.88" personId="{F6E7EC2D-8E6E-4BA1-BCDD-6D7FECF08119}" id="{93C94580-3E23-4169-9C08-5A0BA9EA7E01}" parentId="{9E2F76E5-3B86-4662-AB5E-64D99E6DAF65}">
    <text>2kW allocation reduced due to live reading of 0.2KW</text>
  </threadedComment>
  <threadedComment ref="X23" dT="2023-08-01T11:27:34.78" personId="{F6E7EC2D-8E6E-4BA1-BCDD-6D7FECF08119}" id="{90D8AB36-C96B-44AF-9D67-801D804A161F}" parentId="{9E2F76E5-3B86-4662-AB5E-64D99E6DAF65}">
    <text>2kW allocation reduced due to live reading of 0.2KW</text>
  </threadedComment>
  <threadedComment ref="X23" dT="2023-09-05T12:18:08.30" personId="{F6E7EC2D-8E6E-4BA1-BCDD-6D7FECF08119}" id="{78A03578-36E9-441B-8382-79B18EC9B43D}" parentId="{9E2F76E5-3B86-4662-AB5E-64D99E6DAF65}">
    <text>2kW allocation reduced due to live reading of 0.2KW</text>
  </threadedComment>
  <threadedComment ref="X23" dT="2023-10-20T08:29:34.97" personId="{F6E7EC2D-8E6E-4BA1-BCDD-6D7FECF08119}" id="{6D5495BC-79EE-45B7-AC31-76BBF072B992}" parentId="{9E2F76E5-3B86-4662-AB5E-64D99E6DAF65}">
    <text>2kW allocation reduced due to live reading of 0.1KW</text>
  </threadedComment>
  <threadedComment ref="X23" dT="2023-11-08T08:53:56.35" personId="{F6E7EC2D-8E6E-4BA1-BCDD-6D7FECF08119}" id="{830AC59F-BC12-41C3-BBDE-A6EAF7DC78E8}" parentId="{9E2F76E5-3B86-4662-AB5E-64D99E6DAF65}">
    <text>2kW allocation reduced due to live reading of 0.1KW</text>
  </threadedComment>
  <threadedComment ref="X23" dT="2023-12-12T10:23:49.14" personId="{F6E7EC2D-8E6E-4BA1-BCDD-6D7FECF08119}" id="{A6E604D7-49A9-48D5-9306-BB1DC61C4ECA}" parentId="{9E2F76E5-3B86-4662-AB5E-64D99E6DAF65}">
    <text>2kW allocation reduced due to live reading of 0.1KW</text>
  </threadedComment>
  <threadedComment ref="X23" dT="2024-01-10T01:19:01.50" personId="{F6E7EC2D-8E6E-4BA1-BCDD-6D7FECF08119}" id="{6FA23F89-08A3-4DCB-BFFC-0CF3A9CE4C20}" parentId="{9E2F76E5-3B86-4662-AB5E-64D99E6DAF65}">
    <text>2kW allocation reduced due to live reading of 0.2KW</text>
  </threadedComment>
  <threadedComment ref="X23" dT="2024-02-12T22:07:07.80" personId="{F6E7EC2D-8E6E-4BA1-BCDD-6D7FECF08119}" id="{90858653-0B65-40CD-9283-83B066C13162}" parentId="{9E2F76E5-3B86-4662-AB5E-64D99E6DAF65}">
    <text>2kW allocation reduced due to live reading of 0.2KW</text>
  </threadedComment>
  <threadedComment ref="X23" dT="2024-03-12T12:56:47.20" personId="{F6E7EC2D-8E6E-4BA1-BCDD-6D7FECF08119}" id="{2DBEFBD5-72C1-435F-A2AD-DBF0CF4327D4}" parentId="{9E2F76E5-3B86-4662-AB5E-64D99E6DAF65}">
    <text>2kW allocation reduced due to live reading of 0.2KW</text>
  </threadedComment>
  <threadedComment ref="X23" dT="2024-04-05T14:41:25.32" personId="{F6E7EC2D-8E6E-4BA1-BCDD-6D7FECF08119}" id="{EB4A5BEB-799D-444A-A193-98940A4ED0EC}" parentId="{9E2F76E5-3B86-4662-AB5E-64D99E6DAF65}">
    <text>2kW allocation reduced due to live reading of 0.2KW</text>
  </threadedComment>
  <threadedComment ref="X23" dT="2024-05-23T09:40:00.17" personId="{4232887B-6F74-4501-885D-8735C5662726}" id="{B1141A23-C9C8-41A9-A4DD-DE778AB3F32F}" parentId="{9E2F76E5-3B86-4662-AB5E-64D99E6DAF65}">
    <text>2kW allocation reduced due to live reading of 0.2KW</text>
  </threadedComment>
  <threadedComment ref="X23" dT="2024-06-17T12:05:38.71" personId="{4232887B-6F74-4501-885D-8735C5662726}" id="{E0DA88D8-5C6B-4759-AC3F-D85AAB9D4180}" parentId="{9E2F76E5-3B86-4662-AB5E-64D99E6DAF65}">
    <text>2kW allocation reduced due to live reading of 0.2KW</text>
  </threadedComment>
  <threadedComment ref="X23" dT="2024-08-13T09:13:29.15" personId="{4232887B-6F74-4501-885D-8735C5662726}" id="{479156E3-73E0-46C7-8E5A-377E89E70B38}" parentId="{9E2F76E5-3B86-4662-AB5E-64D99E6DAF65}">
    <text>2kW allocation reduced due to live reading of 0.2KW</text>
  </threadedComment>
  <threadedComment ref="X23" dT="2024-09-18T08:06:37.25" personId="{4232887B-6F74-4501-885D-8735C5662726}" id="{501E5B18-F605-44A0-8F98-6DE7B732C167}" parentId="{9E2F76E5-3B86-4662-AB5E-64D99E6DAF65}">
    <text>2kW allocation reduced due to live reading of 0.2KW</text>
  </threadedComment>
  <threadedComment ref="R30" personId="{31CF382B-C4A6-482E-AE04-28CACDB6A63A}" id="{DE9C4505-EF63-468B-9587-D56886BF73DC}">
    <text>Was 8kw, live readings show running at 6.7kW currently</text>
  </threadedComment>
  <threadedComment ref="R30" dT="2023-07-11T11:05:32.33" personId="{F6E7EC2D-8E6E-4BA1-BCDD-6D7FECF08119}" id="{F00711B9-D020-4A78-BC04-D8BFA04E4C06}" parentId="{DE9C4505-EF63-468B-9587-D56886BF73DC}">
    <text>8kW allocation reduced due to live reading of 7KW</text>
  </threadedComment>
  <threadedComment ref="R30" dT="2023-08-02T11:37:36.50" personId="{F6E7EC2D-8E6E-4BA1-BCDD-6D7FECF08119}" id="{F48D82BF-32FA-4226-A91F-854304008BE9}" parentId="{DE9C4505-EF63-468B-9587-D56886BF73DC}">
    <text>8kW allocation reduced due to live reading of 7.1KW</text>
  </threadedComment>
  <threadedComment ref="R30" dT="2023-09-05T14:31:46.96" personId="{F6E7EC2D-8E6E-4BA1-BCDD-6D7FECF08119}" id="{8F82CD38-BD7F-4F13-AEE7-414F24C45B55}" parentId="{DE9C4505-EF63-468B-9587-D56886BF73DC}">
    <text>8kW allocation reduced due to live reading of 7.1KW</text>
  </threadedComment>
  <threadedComment ref="R30" dT="2023-10-20T12:27:35.27" personId="{F6E7EC2D-8E6E-4BA1-BCDD-6D7FECF08119}" id="{3137C9A4-5ECB-4554-99A7-BFCD2F5BE381}" parentId="{DE9C4505-EF63-468B-9587-D56886BF73DC}">
    <text>8kW allocation reduced due to live reading of 7KW</text>
  </threadedComment>
  <threadedComment ref="R30" dT="2023-11-22T13:13:09.16" personId="{4232887B-6F74-4501-885D-8735C5662726}" id="{30CF12A1-82B9-4FC4-9ADB-9BA1A0BD3AF1}" parentId="{DE9C4505-EF63-468B-9587-D56886BF73DC}">
    <text>8kW allocation reduced due to live reading of 7KW</text>
  </threadedComment>
  <threadedComment ref="R30" dT="2023-12-13T11:49:02.31" personId="{F6E7EC2D-8E6E-4BA1-BCDD-6D7FECF08119}" id="{A3B0C527-EC4B-4CC8-B9A8-160CC917D472}" parentId="{DE9C4505-EF63-468B-9587-D56886BF73DC}">
    <text>8kW allocation reduced due to live reading of 7KW</text>
  </threadedComment>
  <threadedComment ref="R30" dT="2024-01-10T08:55:59.52" personId="{F6E7EC2D-8E6E-4BA1-BCDD-6D7FECF08119}" id="{EFE7C097-DF24-4EB7-A7F0-A4336A14A0C1}" parentId="{DE9C4505-EF63-468B-9587-D56886BF73DC}">
    <text>8kW allocation reduced due to live reading of 7.1KW</text>
  </threadedComment>
  <threadedComment ref="R30" dT="2024-02-14T12:20:11.39" personId="{F6E7EC2D-8E6E-4BA1-BCDD-6D7FECF08119}" id="{F2596326-829C-46B4-ABBE-8B877A5F1DFD}" parentId="{DE9C4505-EF63-468B-9587-D56886BF73DC}">
    <text>8kW allocation reduced due to live reading of 7KW</text>
  </threadedComment>
  <threadedComment ref="R30" dT="2024-03-14T08:23:40.57" personId="{F6E7EC2D-8E6E-4BA1-BCDD-6D7FECF08119}" id="{F793A82D-65BE-4946-A6D3-7755633B65FE}" parentId="{DE9C4505-EF63-468B-9587-D56886BF73DC}">
    <text>8kW allocation reduced due to live reading of 7.1KW</text>
  </threadedComment>
  <threadedComment ref="R30" dT="2024-04-17T15:03:47.34" personId="{4232887B-6F74-4501-885D-8735C5662726}" id="{8A4B14D1-F03D-4A39-87FC-E621AF1E5BB3}" parentId="{DE9C4505-EF63-468B-9587-D56886BF73DC}">
    <text>8kW allocation reduced due to live reading of 7KW</text>
  </threadedComment>
  <threadedComment ref="T30" dT="2022-05-26T11:22:59.41" personId="{BC55F889-AFD3-4AD4-B814-0EDFA8411758}" id="{E3357D52-24A4-4AEF-8CB1-FD14C981F848}">
    <text>4kW allocation reduced due to live reading of 2kW</text>
  </threadedComment>
  <threadedComment ref="T30" dT="2023-07-11T11:00:52.81" personId="{F6E7EC2D-8E6E-4BA1-BCDD-6D7FECF08119}" id="{CF7B66BD-2B9F-493E-9B56-E018E550049B}" parentId="{E3357D52-24A4-4AEF-8CB1-FD14C981F848}">
    <text>4kW allocation reduced due to live reading of 1.8KW</text>
  </threadedComment>
  <threadedComment ref="T30" dT="2023-08-02T09:18:05.24" personId="{F6E7EC2D-8E6E-4BA1-BCDD-6D7FECF08119}" id="{18184B58-CA55-43D1-BE87-D2964857BB96}" parentId="{E3357D52-24A4-4AEF-8CB1-FD14C981F848}">
    <text>4kW allocation reduced due to live reading of 1.8KW</text>
  </threadedComment>
  <threadedComment ref="T30" dT="2023-09-05T13:24:02.99" personId="{F6E7EC2D-8E6E-4BA1-BCDD-6D7FECF08119}" id="{70B45687-EC7D-445F-9B3C-A88481613D13}" parentId="{E3357D52-24A4-4AEF-8CB1-FD14C981F848}">
    <text>4kW allocation reduced due to live reading of 1.8KW</text>
  </threadedComment>
  <threadedComment ref="T30" dT="2023-10-20T12:20:21.54" personId="{F6E7EC2D-8E6E-4BA1-BCDD-6D7FECF08119}" id="{6F4371D4-C752-4CCA-A1F3-675E45328C9E}" parentId="{E3357D52-24A4-4AEF-8CB1-FD14C981F848}">
    <text>4kW allocation reduced due to live reading of 2.2KW</text>
  </threadedComment>
  <threadedComment ref="T30" dT="2023-11-22T13:10:54.27" personId="{4232887B-6F74-4501-885D-8735C5662726}" id="{BA8AD21B-5BA1-4ACE-8660-89B284B9A421}" parentId="{E3357D52-24A4-4AEF-8CB1-FD14C981F848}">
    <text>4kW allocation reduced due to live reading of 2.2KW</text>
  </threadedComment>
  <threadedComment ref="T30" dT="2023-12-13T11:44:09.06" personId="{F6E7EC2D-8E6E-4BA1-BCDD-6D7FECF08119}" id="{57DA148A-0132-4D2C-ADB2-AF4A1E118B33}" parentId="{E3357D52-24A4-4AEF-8CB1-FD14C981F848}">
    <text>4kW allocation reduced due to live reading of 2.2KW</text>
  </threadedComment>
  <threadedComment ref="T30" dT="2024-01-10T08:51:31.91" personId="{F6E7EC2D-8E6E-4BA1-BCDD-6D7FECF08119}" id="{884A01D9-3012-4F59-9E08-F2EB509C71F1}" parentId="{E3357D52-24A4-4AEF-8CB1-FD14C981F848}">
    <text>4kW allocation reduced due to live reading of 2.2KW</text>
  </threadedComment>
  <threadedComment ref="T30" dT="2024-02-14T12:14:01.19" personId="{F6E7EC2D-8E6E-4BA1-BCDD-6D7FECF08119}" id="{6DC1EE83-C6E8-4EA9-BC84-4960F7A5682A}" parentId="{E3357D52-24A4-4AEF-8CB1-FD14C981F848}">
    <text>4kW allocation reduced due to live reading of 2.2KW</text>
  </threadedComment>
  <threadedComment ref="T30" dT="2024-03-14T08:20:59.76" personId="{F6E7EC2D-8E6E-4BA1-BCDD-6D7FECF08119}" id="{8B841BE8-68F9-4962-9C5B-67B7DE5147B3}" parentId="{E3357D52-24A4-4AEF-8CB1-FD14C981F848}">
    <text>4kW allocation reduced due to live reading of 2.3KW</text>
  </threadedComment>
  <threadedComment ref="T30" dT="2024-04-17T14:57:14.25" personId="{4232887B-6F74-4501-885D-8735C5662726}" id="{96357FD7-C301-47FC-BB99-CAD6F84B639D}" parentId="{E3357D52-24A4-4AEF-8CB1-FD14C981F848}">
    <text>4kW allocation reduced due to live reading of 2.2KW</text>
  </threadedComment>
  <threadedComment ref="V30" dT="2022-05-26T11:24:17.84" personId="{BC55F889-AFD3-4AD4-B814-0EDFA8411758}" id="{9A1EC4BA-21AB-42D9-B4B6-40AF331E2C19}">
    <text>4kW allocation reduced due to live reading of 2.5kW</text>
  </threadedComment>
  <threadedComment ref="V30" dT="2023-07-11T10:59:37.35" personId="{F6E7EC2D-8E6E-4BA1-BCDD-6D7FECF08119}" id="{FD13F147-25B2-48EC-9620-41EEF678670F}" parentId="{9A1EC4BA-21AB-42D9-B4B6-40AF331E2C19}">
    <text>4kW allocation reduced due to live reading of 2.9KW</text>
  </threadedComment>
  <threadedComment ref="V30" dT="2023-08-02T09:15:02.56" personId="{F6E7EC2D-8E6E-4BA1-BCDD-6D7FECF08119}" id="{45E85ED2-F793-4C26-8A63-0D1B6ECF1B4A}" parentId="{9A1EC4BA-21AB-42D9-B4B6-40AF331E2C19}">
    <text>4kW allocation reduced due to live reading of 2.9KW</text>
  </threadedComment>
  <threadedComment ref="V30" dT="2023-09-05T13:06:23.89" personId="{F6E7EC2D-8E6E-4BA1-BCDD-6D7FECF08119}" id="{D280909A-AF6F-4CE9-B48B-02BB0C45C3D9}" parentId="{9A1EC4BA-21AB-42D9-B4B6-40AF331E2C19}">
    <text>4kW allocation reduced due to live reading of 3KW</text>
  </threadedComment>
  <threadedComment ref="V30" dT="2023-10-20T12:16:26.96" personId="{F6E7EC2D-8E6E-4BA1-BCDD-6D7FECF08119}" id="{8EEC0E19-4ADD-470E-819D-D4C881FDB0B1}" parentId="{9A1EC4BA-21AB-42D9-B4B6-40AF331E2C19}">
    <text>4kW allocation reduced due to live reading of 2.8KW</text>
  </threadedComment>
  <threadedComment ref="V30" dT="2023-11-22T13:10:46.20" personId="{4232887B-6F74-4501-885D-8735C5662726}" id="{81241813-E70B-4BB7-888B-FE0F8D49E50E}" parentId="{9A1EC4BA-21AB-42D9-B4B6-40AF331E2C19}">
    <text>4kW allocation reduced due to live reading of 2.9KW</text>
  </threadedComment>
  <threadedComment ref="V30" dT="2023-12-13T11:43:25.50" personId="{F6E7EC2D-8E6E-4BA1-BCDD-6D7FECF08119}" id="{AD3268E3-CDFB-4161-920D-C55635E80220}" parentId="{9A1EC4BA-21AB-42D9-B4B6-40AF331E2C19}">
    <text>4kW allocation reduced due to live reading of 2.8KW</text>
  </threadedComment>
  <threadedComment ref="V30" dT="2024-01-10T08:50:49.64" personId="{F6E7EC2D-8E6E-4BA1-BCDD-6D7FECF08119}" id="{D80BFEA9-5FA1-4D59-B79B-535B4F917FC2}" parentId="{9A1EC4BA-21AB-42D9-B4B6-40AF331E2C19}">
    <text>4kW allocation reduced due to live reading of 3.4KW</text>
  </threadedComment>
  <threadedComment ref="V30" dT="2024-02-14T12:12:52.25" personId="{F6E7EC2D-8E6E-4BA1-BCDD-6D7FECF08119}" id="{A8855FA0-DE17-4BDB-8EE5-88BDC06A81FF}" parentId="{9A1EC4BA-21AB-42D9-B4B6-40AF331E2C19}">
    <text>4kW allocation reduced due to live reading of 3.2KW</text>
  </threadedComment>
  <threadedComment ref="V30" dT="2024-03-14T08:20:24.11" personId="{F6E7EC2D-8E6E-4BA1-BCDD-6D7FECF08119}" id="{4BD92224-0348-416C-92AF-A46C30D87A79}" parentId="{9A1EC4BA-21AB-42D9-B4B6-40AF331E2C19}">
    <text>4kW allocation reduced due to live reading of 3KW</text>
  </threadedComment>
  <threadedComment ref="V30" dT="2024-04-17T14:56:05.92" personId="{4232887B-6F74-4501-885D-8735C5662726}" id="{8F9D0229-82A6-4551-9765-3A8575F78370}" parentId="{9A1EC4BA-21AB-42D9-B4B6-40AF331E2C19}">
    <text>4kW allocation reduced due to live reading of 2.7KW</text>
  </threadedComment>
  <threadedComment ref="X30" dT="2022-05-26T11:25:38.36" personId="{BC55F889-AFD3-4AD4-B814-0EDFA8411758}" id="{B67D2398-EBB5-47D9-85F7-E921EA381243}">
    <text>16kW allocations reduced due to live reading of 4kW</text>
  </threadedComment>
  <threadedComment ref="X30" dT="2023-03-29T11:23:10.10" personId="{ABF5BCE6-B512-42E2-8B64-A070C9ED38DE}" id="{4727D8A9-D8B8-42BC-868D-6B177B8019F4}" parentId="{B67D2398-EBB5-47D9-85F7-E921EA381243}">
    <text>Live reading of 5kW allocated load remaining 11kW</text>
  </threadedComment>
  <threadedComment ref="X30" dT="2023-07-11T11:04:17.06" personId="{F6E7EC2D-8E6E-4BA1-BCDD-6D7FECF08119}" id="{30FD4467-5399-4116-AEFC-8262CEC9923F}" parentId="{B67D2398-EBB5-47D9-85F7-E921EA381243}">
    <text>16kW allocation reduced due to live reading of 5KW</text>
  </threadedComment>
  <threadedComment ref="X30" dT="2023-08-02T11:36:29.07" personId="{F6E7EC2D-8E6E-4BA1-BCDD-6D7FECF08119}" id="{3E86EF67-EEE0-4B1C-9F3A-1E1033C5C002}" parentId="{B67D2398-EBB5-47D9-85F7-E921EA381243}">
    <text>16kW allocation reduced due to live reading of 5KW</text>
  </threadedComment>
  <threadedComment ref="X30" dT="2023-09-05T13:28:03.75" personId="{F6E7EC2D-8E6E-4BA1-BCDD-6D7FECF08119}" id="{3E21EEC7-BA27-4ED9-9861-9E908E784F67}" parentId="{B67D2398-EBB5-47D9-85F7-E921EA381243}">
    <text>16kW allocation reduced due to live reading of 5.1KW</text>
  </threadedComment>
  <threadedComment ref="X30" dT="2023-10-20T12:24:54.95" personId="{F6E7EC2D-8E6E-4BA1-BCDD-6D7FECF08119}" id="{2C7F71A9-E94A-4890-8CEB-E75D65C0DD0F}" parentId="{B67D2398-EBB5-47D9-85F7-E921EA381243}">
    <text>16kW allocation reduced due to live reading of 5.1KW</text>
  </threadedComment>
  <threadedComment ref="X30" dT="2023-11-22T13:10:27.31" personId="{4232887B-6F74-4501-885D-8735C5662726}" id="{70E48958-A7E4-4669-BE02-61204A425820}" parentId="{B67D2398-EBB5-47D9-85F7-E921EA381243}">
    <text>16kW allocation reduced due to live reading of 5.1KW</text>
  </threadedComment>
  <threadedComment ref="X30" dT="2023-12-13T11:46:09.91" personId="{F6E7EC2D-8E6E-4BA1-BCDD-6D7FECF08119}" id="{74EACFDD-1B3F-4A15-A860-28BE0B662E3C}" parentId="{B67D2398-EBB5-47D9-85F7-E921EA381243}">
    <text>6kW allocation reduced due to live reading of 5.1KW</text>
  </threadedComment>
  <threadedComment ref="X30" dT="2024-01-10T08:54:24.71" personId="{F6E7EC2D-8E6E-4BA1-BCDD-6D7FECF08119}" id="{44323ECA-D7F5-4D2E-AC5A-A80881ECA48B}" parentId="{B67D2398-EBB5-47D9-85F7-E921EA381243}">
    <text>16kW allocation reduced due to live reading of 5KW</text>
  </threadedComment>
  <threadedComment ref="X30" dT="2024-02-14T12:18:05.70" personId="{F6E7EC2D-8E6E-4BA1-BCDD-6D7FECF08119}" id="{C6C9B659-FEEE-4150-8169-CC8949F2D22D}" parentId="{B67D2398-EBB5-47D9-85F7-E921EA381243}">
    <text>16kW allocation reduced due to live reading of 5.3KW</text>
  </threadedComment>
  <threadedComment ref="X30" dT="2024-03-14T08:22:11.68" personId="{F6E7EC2D-8E6E-4BA1-BCDD-6D7FECF08119}" id="{231B5CA5-BFEF-4BCC-8EFA-5D4BA4794C86}" parentId="{B67D2398-EBB5-47D9-85F7-E921EA381243}">
    <text>16kW allocation reduced due to live reading of 5.5KW</text>
  </threadedComment>
  <threadedComment ref="X30" dT="2024-04-17T15:01:16.93" personId="{4232887B-6F74-4501-885D-8735C5662726}" id="{19E10D68-B9D0-482A-8831-9244351B2B88}" parentId="{B67D2398-EBB5-47D9-85F7-E921EA381243}">
    <text>16kW allocation reduced due to live reading of 5.1KW</text>
  </threadedComment>
  <threadedComment ref="Z30" dT="2022-05-26T11:27:16.79" personId="{BC55F889-AFD3-4AD4-B814-0EDFA8411758}" id="{8B669E12-F599-4B24-A642-BF54F244F701}">
    <text>7kW allocation reduced due to live reading of 1.5kW</text>
  </threadedComment>
  <threadedComment ref="Z30" dT="2023-07-11T11:03:06.56" personId="{F6E7EC2D-8E6E-4BA1-BCDD-6D7FECF08119}" id="{5A597E60-AFC0-413B-936B-591EDC4EC55E}" parentId="{8B669E12-F599-4B24-A642-BF54F244F701}">
    <text>7kW allocation reduced due to live reading of 3.7KW</text>
  </threadedComment>
  <threadedComment ref="Z30" dT="2023-08-02T11:35:22.77" personId="{F6E7EC2D-8E6E-4BA1-BCDD-6D7FECF08119}" id="{CEBBB704-3BC6-462D-9491-5D3E9E27D0C8}" parentId="{8B669E12-F599-4B24-A642-BF54F244F701}">
    <text>7kW allocation reduced due to live reading of 3.7KW</text>
  </threadedComment>
  <threadedComment ref="Z30" dT="2023-09-05T13:25:25.46" personId="{F6E7EC2D-8E6E-4BA1-BCDD-6D7FECF08119}" id="{83E098C6-A42C-470A-A624-D4EA7C86AE29}" parentId="{8B669E12-F599-4B24-A642-BF54F244F701}">
    <text>7kW allocation reduced due to live reading of 3.7KW</text>
  </threadedComment>
  <threadedComment ref="Z30" dT="2023-10-20T12:22:16.28" personId="{F6E7EC2D-8E6E-4BA1-BCDD-6D7FECF08119}" id="{459CAAC3-C488-4563-AFB3-6DE4DA19B00D}" parentId="{8B669E12-F599-4B24-A642-BF54F244F701}">
    <text>7kW allocation reduced due to live reading of  4.6KW</text>
  </threadedComment>
  <threadedComment ref="Z30" dT="2023-11-22T13:09:53.53" personId="{4232887B-6F74-4501-885D-8735C5662726}" id="{626CF24D-8214-4E3B-A297-22A43FA9DE41}" parentId="{8B669E12-F599-4B24-A642-BF54F244F701}">
    <text>7kW allocation reduced due to live reading of  4.6KW</text>
  </threadedComment>
  <threadedComment ref="Z30" dT="2023-12-13T11:45:26.31" personId="{F6E7EC2D-8E6E-4BA1-BCDD-6D7FECF08119}" id="{539CFF2D-FAF7-4A94-B6A4-037EB0A8486D}" parentId="{8B669E12-F599-4B24-A642-BF54F244F701}">
    <text>7kW allocation reduced due to live reading of  4.7KW</text>
  </threadedComment>
  <threadedComment ref="Z30" dT="2024-01-10T08:53:00.80" personId="{F6E7EC2D-8E6E-4BA1-BCDD-6D7FECF08119}" id="{ABDEEAA2-9A10-4626-8A69-BB87AACFA5A9}" parentId="{8B669E12-F599-4B24-A642-BF54F244F701}">
    <text>7kW allocation reduced due to live reading of  4.7KW</text>
  </threadedComment>
  <threadedComment ref="Z30" dT="2024-02-14T12:15:48.87" personId="{F6E7EC2D-8E6E-4BA1-BCDD-6D7FECF08119}" id="{DACC5883-DEBD-4FB3-B4D3-5B1D3761BC84}" parentId="{8B669E12-F599-4B24-A642-BF54F244F701}">
    <text>7kW allocation reduced due to live reading of  4.8KW</text>
  </threadedComment>
  <threadedComment ref="Z30" dT="2024-03-14T08:21:35.60" personId="{F6E7EC2D-8E6E-4BA1-BCDD-6D7FECF08119}" id="{B32F2597-F8B3-4445-88E4-9688F2C4BFD0}" parentId="{8B669E12-F599-4B24-A642-BF54F244F701}">
    <text>7kW allocation reduced due to live reading of  4.8KW</text>
  </threadedComment>
  <threadedComment ref="Z30" dT="2024-04-17T14:58:46.55" personId="{4232887B-6F74-4501-885D-8735C5662726}" id="{0BBF040B-C241-4780-8A09-86941B987A7B}" parentId="{8B669E12-F599-4B24-A642-BF54F244F701}">
    <text>7kW allocation reduced due to live reading of  5.2KW</text>
  </threadedComment>
  <threadedComment ref="AB30" dT="2022-05-26T11:28:26.53" personId="{BC55F889-AFD3-4AD4-B814-0EDFA8411758}" id="{457CDDEF-556A-4883-B9BC-19ADD8C743A8}">
    <text>3.7kW allocation reduced due to live reading of 1.5kW</text>
  </threadedComment>
  <threadedComment ref="AB30" dT="2023-04-05T13:02:39.30" personId="{BFC1E846-99FF-44B5-92AE-66A4D353BDC7}" id="{4B36CB31-6FAC-4A3E-B4F5-723C61ACF20E}" parentId="{457CDDEF-556A-4883-B9BC-19ADD8C743A8}">
    <text xml:space="preserve">3.7kW allocation reduced due to Live reading of 1.7kW </text>
  </threadedComment>
  <threadedComment ref="AB30" dT="2023-04-13T08:54:05.54" personId="{BFC1E846-99FF-44B5-92AE-66A4D353BDC7}" id="{E5A278CE-D939-4411-9378-AFF08B9A75EE}" parentId="{457CDDEF-556A-4883-B9BC-19ADD8C743A8}">
    <text>1kW added, taken from QWILT as now 10x server 4.25kW requirement</text>
  </threadedComment>
  <threadedComment ref="AB30" dT="2023-07-11T10:58:04.00" personId="{F6E7EC2D-8E6E-4BA1-BCDD-6D7FECF08119}" id="{6FEDEFCA-D92F-447D-B262-B84B06F109C0}" parentId="{457CDDEF-556A-4883-B9BC-19ADD8C743A8}">
    <text>4.25kW allocation reduced due to live reading of 1.6KW</text>
  </threadedComment>
  <threadedComment ref="AB30" dT="2023-08-02T09:13:21.29" personId="{F6E7EC2D-8E6E-4BA1-BCDD-6D7FECF08119}" id="{5D61B7A5-B9CF-4656-9FA2-32A9421D5F33}" parentId="{457CDDEF-556A-4883-B9BC-19ADD8C743A8}">
    <text>4.25kW allocation reduced due to live reading of 1.7KW</text>
  </threadedComment>
  <threadedComment ref="AB30" dT="2023-09-05T13:05:49.87" personId="{F6E7EC2D-8E6E-4BA1-BCDD-6D7FECF08119}" id="{114568A0-A601-41C9-B062-97BBF123CFDE}" parentId="{457CDDEF-556A-4883-B9BC-19ADD8C743A8}">
    <text>4.25kW allocation reduced due to live reading of 1.7KW</text>
  </threadedComment>
  <threadedComment ref="AB30" dT="2023-10-20T12:15:08.33" personId="{F6E7EC2D-8E6E-4BA1-BCDD-6D7FECF08119}" id="{87175405-B3E1-41DB-9A8F-9FCBB69CB09A}" parentId="{457CDDEF-556A-4883-B9BC-19ADD8C743A8}">
    <text>4.25kW allocation reduced due to live reading of 1.7KW</text>
  </threadedComment>
  <threadedComment ref="AB30" dT="2023-11-22T13:09:43.95" personId="{4232887B-6F74-4501-885D-8735C5662726}" id="{EE84EA72-7CF9-474D-B162-05DAD60FF36C}" parentId="{457CDDEF-556A-4883-B9BC-19ADD8C743A8}">
    <text>4.25kW allocation reduced due to live reading of 1.7KW</text>
  </threadedComment>
  <threadedComment ref="AB30" dT="2023-12-13T11:42:18.67" personId="{F6E7EC2D-8E6E-4BA1-BCDD-6D7FECF08119}" id="{4B4E2F7A-F4AF-44F9-9244-66718EA5174B}" parentId="{457CDDEF-556A-4883-B9BC-19ADD8C743A8}">
    <text>4.25kW allocation reduced due to live reading of 1.6KW</text>
  </threadedComment>
  <threadedComment ref="AD30" dT="2024-04-09T08:55:06.76" personId="{ABF5BCE6-B512-42E2-8B64-A070C9ED38DE}" id="{5CA607D3-1B86-4224-B566-BCBABC16EFF6}">
    <text>Google rack new allocated load of 4.5kW.
Live load 2kW remaining allocation 2.5kW</text>
  </threadedComment>
  <threadedComment ref="AD30" dT="2024-04-17T14:48:08.85" personId="{4232887B-6F74-4501-885D-8735C5662726}" id="{2F548876-5277-4488-8730-55427A48B4AE}" parentId="{5CA607D3-1B86-4224-B566-BCBABC16EFF6}">
    <text>4.5kW allocation reduced due to live reading of 2.3KW</text>
  </threadedComment>
  <threadedComment ref="AH30" dT="2023-12-13T11:48:22.60" personId="{F6E7EC2D-8E6E-4BA1-BCDD-6D7FECF08119}" id="{27A2C3E3-5994-4AE2-BBF3-4276D472B8B6}">
    <text>3kW allocation reduced due to live reading of 0.6KW</text>
  </threadedComment>
  <threadedComment ref="AH30" dT="2024-01-10T08:55:08.69" personId="{F6E7EC2D-8E6E-4BA1-BCDD-6D7FECF08119}" id="{E2385DE1-6D89-4C59-B995-9CAF5584F013}" parentId="{27A2C3E3-5994-4AE2-BBF3-4276D472B8B6}">
    <text>3kW allocation reduced due to live reading of 0.6KW</text>
  </threadedComment>
  <threadedComment ref="AH30" dT="2024-02-14T12:19:12.72" personId="{F6E7EC2D-8E6E-4BA1-BCDD-6D7FECF08119}" id="{B196F868-8702-4FBC-B164-F8C3902B6939}" parentId="{27A2C3E3-5994-4AE2-BBF3-4276D472B8B6}">
    <text>3kW allocation reduced due to live reading of 0.6KW</text>
  </threadedComment>
  <threadedComment ref="AH30" dT="2024-03-14T08:22:52.96" personId="{F6E7EC2D-8E6E-4BA1-BCDD-6D7FECF08119}" id="{DB3AAF1D-1F25-425D-8DD9-2B0F0692DA7C}" parentId="{27A2C3E3-5994-4AE2-BBF3-4276D472B8B6}">
    <text>3kW allocation reduced due to live reading of 0.6KW</text>
  </threadedComment>
  <threadedComment ref="AH30" dT="2024-04-17T15:02:11.95" personId="{4232887B-6F74-4501-885D-8735C5662726}" id="{1406B893-FFBC-4B2B-8D80-7882416105DE}" parentId="{27A2C3E3-5994-4AE2-BBF3-4276D472B8B6}">
    <text>3kW allocation reduced due to live reading of 0.6KW</text>
  </threadedComment>
  <threadedComment ref="AJ30" dT="2023-10-20T10:49:03.16" personId="{F6E7EC2D-8E6E-4BA1-BCDD-6D7FECF08119}" id="{98E90809-89F6-4208-9A53-CC54BEC8C2B7}">
    <text>4kW allocation reduced due to live reading of 0.2KW</text>
  </threadedComment>
  <threadedComment ref="AJ30" dT="2023-11-22T13:09:14.53" personId="{4232887B-6F74-4501-885D-8735C5662726}" id="{BD6D1694-E56A-4171-B570-690EF01943A6}" parentId="{98E90809-89F6-4208-9A53-CC54BEC8C2B7}">
    <text>4kW allocation reduced due to live reading of 0.9KW</text>
  </threadedComment>
  <threadedComment ref="AJ30" dT="2023-12-13T11:39:05.40" personId="{F6E7EC2D-8E6E-4BA1-BCDD-6D7FECF08119}" id="{92668995-893E-4B9A-BF75-AA32D7E2DED6}" parentId="{98E90809-89F6-4208-9A53-CC54BEC8C2B7}">
    <text>4kW allocation reduced due to live reading of 0.8KW</text>
  </threadedComment>
  <threadedComment ref="AJ30" dT="2024-01-10T02:10:26.89" personId="{F6E7EC2D-8E6E-4BA1-BCDD-6D7FECF08119}" id="{31F75E88-A467-4EAA-BF13-1E6F5198C1D2}" parentId="{98E90809-89F6-4208-9A53-CC54BEC8C2B7}">
    <text>4kW allocation reduced due to live reading of 0.8KW</text>
  </threadedComment>
  <threadedComment ref="AJ30" dT="2024-02-14T11:55:33.25" personId="{F6E7EC2D-8E6E-4BA1-BCDD-6D7FECF08119}" id="{98D37DBC-A3FF-4C19-AB0B-DBBB938EF662}" parentId="{98E90809-89F6-4208-9A53-CC54BEC8C2B7}">
    <text>4kW allocation reduced due to live reading of 0.8KW</text>
  </threadedComment>
  <threadedComment ref="AJ30" dT="2024-03-14T08:18:54.28" personId="{F6E7EC2D-8E6E-4BA1-BCDD-6D7FECF08119}" id="{1E508FC1-B51A-4A9A-BF90-0908E8B976F3}" parentId="{98E90809-89F6-4208-9A53-CC54BEC8C2B7}">
    <text>4kW allocation reduced due to live reading of 0.8KW</text>
  </threadedComment>
  <threadedComment ref="AJ30" dT="2024-04-17T14:51:29.10" personId="{4232887B-6F74-4501-885D-8735C5662726}" id="{67721CD8-A50D-432F-99B2-36610A3481E8}" parentId="{98E90809-89F6-4208-9A53-CC54BEC8C2B7}">
    <text>4kW allocation reduced due to live reading of 1.1KW</text>
  </threadedComment>
  <threadedComment ref="AL30" dT="2022-01-28T11:26:37.59" personId="{ABF5BCE6-B512-42E2-8B64-A070C9ED38DE}" id="{53C72555-D387-407E-953D-8F8F36DCF83A}">
    <text>Reduced from 5kW to 3kW based on figures for other RA's</text>
  </threadedComment>
  <threadedComment ref="AL30" dT="2023-07-11T10:55:38.39" personId="{F6E7EC2D-8E6E-4BA1-BCDD-6D7FECF08119}" id="{0E0760C1-94CB-4CD4-9E7F-509D2AA7C59F}" parentId="{53C72555-D387-407E-953D-8F8F36DCF83A}">
    <text>5kW allocation reduced due to live reading of 2.5KW</text>
  </threadedComment>
  <threadedComment ref="AL30" dT="2023-08-02T09:11:34.64" personId="{F6E7EC2D-8E6E-4BA1-BCDD-6D7FECF08119}" id="{314F7A10-DA24-4879-B8AB-2BEE90416D17}" parentId="{53C72555-D387-407E-953D-8F8F36DCF83A}">
    <text>5kW allocation reduced due to live reading of 2.5KW</text>
  </threadedComment>
  <threadedComment ref="AL30" dT="2023-09-05T13:04:47.29" personId="{F6E7EC2D-8E6E-4BA1-BCDD-6D7FECF08119}" id="{A9ADD369-D981-4614-A368-B2DB50DEDE15}" parentId="{53C72555-D387-407E-953D-8F8F36DCF83A}">
    <text>5kW allocation reduced due to live reading of 2.5KW</text>
  </threadedComment>
  <threadedComment ref="AL30" dT="2023-10-20T12:13:59.82" personId="{F6E7EC2D-8E6E-4BA1-BCDD-6D7FECF08119}" id="{750387FB-AB9C-4579-B814-C33A8A10E194}" parentId="{53C72555-D387-407E-953D-8F8F36DCF83A}">
    <text>5kW allocation reduced due to live reading of 2.5KW</text>
  </threadedComment>
  <threadedComment ref="AL30" dT="2023-11-22T13:08:52.51" personId="{4232887B-6F74-4501-885D-8735C5662726}" id="{0C540F95-D7EE-4314-BD3A-6AC375FAF04E}" parentId="{53C72555-D387-407E-953D-8F8F36DCF83A}">
    <text>5kW allocation reduced due to live reading of 2.5KW</text>
  </threadedComment>
  <threadedComment ref="AL30" dT="2023-12-13T11:40:34.09" personId="{F6E7EC2D-8E6E-4BA1-BCDD-6D7FECF08119}" id="{F5220C6B-4821-41C4-A60A-A3B6E4617E94}" parentId="{53C72555-D387-407E-953D-8F8F36DCF83A}">
    <text>5kW allocation reduced due to live reading of 2.5KW</text>
  </threadedComment>
  <threadedComment ref="AL30" dT="2024-01-10T02:12:01.29" personId="{F6E7EC2D-8E6E-4BA1-BCDD-6D7FECF08119}" id="{8AAAF885-665C-456F-A7AC-D3C541AF2272}" parentId="{53C72555-D387-407E-953D-8F8F36DCF83A}">
    <text>5kW allocation reduced due to live reading of 2.5KW</text>
  </threadedComment>
  <threadedComment ref="AL30" dT="2024-02-14T11:56:12.97" personId="{F6E7EC2D-8E6E-4BA1-BCDD-6D7FECF08119}" id="{89BA20BE-E898-4622-A281-21818CD070DB}" parentId="{53C72555-D387-407E-953D-8F8F36DCF83A}">
    <text>5kW allocation reduced due to live reading of 2.5KW</text>
  </threadedComment>
  <threadedComment ref="AL30" dT="2024-03-14T08:19:39.88" personId="{F6E7EC2D-8E6E-4BA1-BCDD-6D7FECF08119}" id="{88AE33C2-9F88-42B9-AFF9-2B34213DD4E8}" parentId="{53C72555-D387-407E-953D-8F8F36DCF83A}">
    <text>5kW allocation reduced due to live reading of 2.5KW</text>
  </threadedComment>
  <threadedComment ref="AL30" dT="2024-04-17T14:54:01.15" personId="{4232887B-6F74-4501-885D-8735C5662726}" id="{99331B91-4B61-4DE5-9BB2-8B091F8DF079}" parentId="{53C72555-D387-407E-953D-8F8F36DCF83A}">
    <text>5kW allocation reduced due to live reading of 2.5KW</text>
  </threadedComment>
  <threadedComment ref="AN30" dT="2023-06-08T11:32:17.70" personId="{7807B229-714C-4AA1-8F83-E7F46ACB7D83}" id="{7D933650-959A-4FBB-976C-56C70F56D13E}">
    <text>Live reading of .05 KW so original 4kW</text>
  </threadedComment>
  <threadedComment ref="AN30" dT="2023-09-05T13:26:53.28" personId="{F6E7EC2D-8E6E-4BA1-BCDD-6D7FECF08119}" id="{2FA0FF55-84E6-48FF-A914-7AB80611D93E}" parentId="{7D933650-959A-4FBB-976C-56C70F56D13E}">
    <text>4kW allocation reduced due to live reading of 0.1KW</text>
  </threadedComment>
  <threadedComment ref="AN30" dT="2023-11-22T12:59:26.23" personId="{4232887B-6F74-4501-885D-8735C5662726}" id="{31DB2EC7-C75B-4780-8B4C-F0D16FDDE5A2}" parentId="{7D933650-959A-4FBB-976C-56C70F56D13E}">
    <text>4kW allocation reduced due to live reading of 0.1KW</text>
  </threadedComment>
  <threadedComment ref="Q38" dT="2023-11-23T15:30:06.61" personId="{7807B229-714C-4AA1-8F83-E7F46ACB7D83}" id="{684FC11C-FD9D-488F-B382-957994CB895E}">
    <text>Additional Ciena 6500-7(1.1KW) into existing cab AB2-ORMT_SAP_231122_3_26168659</text>
  </threadedComment>
  <threadedComment ref="T44" dT="2022-05-26T11:33:03.42" personId="{BC55F889-AFD3-4AD4-B814-0EDFA8411758}" id="{26A61775-FD08-46DD-A239-BCDEB6BE8953}">
    <text>5kW allocation reduced due to live reading of 2.5kW</text>
  </threadedComment>
  <threadedComment ref="T44" dT="2023-07-11T09:41:52.35" personId="{F6E7EC2D-8E6E-4BA1-BCDD-6D7FECF08119}" id="{1B27B738-470C-4299-B3B8-0AF992D2D3B2}" parentId="{26A61775-FD08-46DD-A239-BCDEB6BE8953}">
    <text>5kW allocation reduced due to live reading of 2.9KW</text>
  </threadedComment>
  <threadedComment ref="T44" dT="2023-08-03T10:17:08.94" personId="{F6E7EC2D-8E6E-4BA1-BCDD-6D7FECF08119}" id="{E517FFE7-9953-4AAD-A737-6C9B842EEFC7}" parentId="{26A61775-FD08-46DD-A239-BCDEB6BE8953}">
    <text>5kW allocation reduced due to live reading of 2.9KW</text>
  </threadedComment>
  <threadedComment ref="T44" dT="2023-09-05T14:52:59.00" personId="{F6E7EC2D-8E6E-4BA1-BCDD-6D7FECF08119}" id="{8BF098AD-F19C-45F3-8BC9-6821153372F1}" parentId="{26A61775-FD08-46DD-A239-BCDEB6BE8953}">
    <text>5kW allocation reduced due to live reading of 2.9KW</text>
  </threadedComment>
  <threadedComment ref="T44" dT="2023-10-20T12:56:14.41" personId="{F6E7EC2D-8E6E-4BA1-BCDD-6D7FECF08119}" id="{040DF1A8-F8DB-4ECC-95CD-F01BC04A56C5}" parentId="{26A61775-FD08-46DD-A239-BCDEB6BE8953}">
    <text>5kW allocation reduced due to live reading of 2.9KW</text>
  </threadedComment>
  <threadedComment ref="T44" dT="2023-11-09T11:05:15.48" personId="{F6E7EC2D-8E6E-4BA1-BCDD-6D7FECF08119}" id="{AFF791FC-AD81-4877-9DCE-A10208CCE1EC}" parentId="{26A61775-FD08-46DD-A239-BCDEB6BE8953}">
    <text>5kW allocation reduced due to live reading of 3KW</text>
  </threadedComment>
  <threadedComment ref="T44" dT="2023-12-13T11:58:43.62" personId="{F6E7EC2D-8E6E-4BA1-BCDD-6D7FECF08119}" id="{4930FBB9-8735-44F5-BA32-6D6E6C2BF323}" parentId="{26A61775-FD08-46DD-A239-BCDEB6BE8953}">
    <text>5kW allocation reduced due to live reading of 2.9KW</text>
  </threadedComment>
  <threadedComment ref="T44" dT="2024-01-10T09:00:27.34" personId="{F6E7EC2D-8E6E-4BA1-BCDD-6D7FECF08119}" id="{B7B312EE-7E8C-4870-9E81-6E9DE52AEA41}" parentId="{26A61775-FD08-46DD-A239-BCDEB6BE8953}">
    <text>5kW allocation reduced due to live reading of 2.9KW</text>
  </threadedComment>
  <threadedComment ref="T44" dT="2024-03-14T08:14:46.51" personId="{F6E7EC2D-8E6E-4BA1-BCDD-6D7FECF08119}" id="{79ED1388-E706-4B74-A7FD-B2DCD760B3EB}" parentId="{26A61775-FD08-46DD-A239-BCDEB6BE8953}">
    <text>5kW allocation reduced due to live reading of 3KW</text>
  </threadedComment>
  <threadedComment ref="T44" dT="2024-05-10T09:58:54.49" personId="{23875134-620F-49C7-896C-147D628FB6EA}" id="{90A74901-56BE-46A4-A91F-4FF7ED371C3E}" parentId="{26A61775-FD08-46DD-A239-BCDEB6BE8953}">
    <text>5kW allocation reduced due to live reading of 3.7KW</text>
  </threadedComment>
  <threadedComment ref="T44" dT="2024-08-15T17:12:55.82" personId="{23875134-620F-49C7-896C-147D628FB6EA}" id="{A2612776-66A2-4FAA-87AC-68336A34EF8B}" parentId="{26A61775-FD08-46DD-A239-BCDEB6BE8953}">
    <text>5kW allocation reduced due to live reading of 3.7KW</text>
  </threadedComment>
  <threadedComment ref="V44" dT="2022-05-26T11:35:03.84" personId="{BC55F889-AFD3-4AD4-B814-0EDFA8411758}" id="{AA5B5C54-B03E-443E-8305-8D97966CA42E}">
    <text>4.5kW allocation reduced due to live reading of 1.5kW</text>
  </threadedComment>
  <threadedComment ref="V44" dT="2023-07-11T09:33:26.36" personId="{F6E7EC2D-8E6E-4BA1-BCDD-6D7FECF08119}" id="{AC734AE4-E203-46C2-B9EA-F063DBCFD60D}" parentId="{AA5B5C54-B03E-443E-8305-8D97966CA42E}">
    <text>4.5kW allocation reduced due to live reading of 1.6KW</text>
  </threadedComment>
  <threadedComment ref="V44" dT="2023-08-03T08:46:04.79" personId="{F6E7EC2D-8E6E-4BA1-BCDD-6D7FECF08119}" id="{16B01D13-9C73-4631-8F4A-AFE831EABE8B}" parentId="{AA5B5C54-B03E-443E-8305-8D97966CA42E}">
    <text>4.5kW allocation reduced due to live reading of 1.6KW</text>
  </threadedComment>
  <threadedComment ref="V44" dT="2023-09-05T14:47:58.72" personId="{F6E7EC2D-8E6E-4BA1-BCDD-6D7FECF08119}" id="{7B5CAC6B-6C96-4214-AE3C-532BDAA71787}" parentId="{AA5B5C54-B03E-443E-8305-8D97966CA42E}">
    <text>4.5kW allocation reduced due to live reading of 1.6KW</text>
  </threadedComment>
  <threadedComment ref="V44" dT="2023-10-20T12:40:46.90" personId="{F6E7EC2D-8E6E-4BA1-BCDD-6D7FECF08119}" id="{FB235119-21B9-4E72-A357-E2CEFDAAF1B3}" parentId="{AA5B5C54-B03E-443E-8305-8D97966CA42E}">
    <text>4.5kW allocation reduced due to live reading of 1.7KW</text>
  </threadedComment>
  <threadedComment ref="V44" dT="2023-11-09T11:08:44.86" personId="{F6E7EC2D-8E6E-4BA1-BCDD-6D7FECF08119}" id="{2B686B5A-9374-44E2-98F7-FF8CDB5579F7}" parentId="{AA5B5C54-B03E-443E-8305-8D97966CA42E}">
    <text>4.5kW allocation reduced due to live reading of 1.7KW</text>
  </threadedComment>
  <threadedComment ref="V44" dT="2023-12-13T11:55:13.35" personId="{F6E7EC2D-8E6E-4BA1-BCDD-6D7FECF08119}" id="{E75CEBC3-1346-4831-AACA-278B0BCF1B78}" parentId="{AA5B5C54-B03E-443E-8305-8D97966CA42E}">
    <text>4.5kW allocation reduced due to live reading of 1.7KW</text>
  </threadedComment>
  <threadedComment ref="V44" dT="2024-01-10T09:02:57.03" personId="{F6E7EC2D-8E6E-4BA1-BCDD-6D7FECF08119}" id="{1A188052-CD90-47BE-A071-E72D57CC4B09}" parentId="{AA5B5C54-B03E-443E-8305-8D97966CA42E}">
    <text>4.5kW allocation reduced due to live reading of 1.7KW</text>
  </threadedComment>
  <threadedComment ref="V44" dT="2024-02-14T12:25:38.68" personId="{F6E7EC2D-8E6E-4BA1-BCDD-6D7FECF08119}" id="{3E4A21CB-8D09-48C2-AAAB-B08F6BAF9334}" parentId="{AA5B5C54-B03E-443E-8305-8D97966CA42E}">
    <text>4.5kW allocation reduced due to live reading of 1.7KW</text>
  </threadedComment>
  <threadedComment ref="V44" dT="2024-03-14T08:13:30.23" personId="{F6E7EC2D-8E6E-4BA1-BCDD-6D7FECF08119}" id="{2B3D3FED-672E-4C46-8685-83CD6A3ECC03}" parentId="{AA5B5C54-B03E-443E-8305-8D97966CA42E}">
    <text>4.5kW allocation reduced due to live reading of 1.8KW</text>
  </threadedComment>
  <threadedComment ref="V44" dT="2024-05-10T08:58:49.47" personId="{23875134-620F-49C7-896C-147D628FB6EA}" id="{42E69B45-4F61-4D42-904C-B3D334640966}" parentId="{AA5B5C54-B03E-443E-8305-8D97966CA42E}">
    <text>4.5kW allocation reduced due to live reading of 1.7KW</text>
  </threadedComment>
  <threadedComment ref="V44" dT="2024-08-15T17:08:09.98" personId="{23875134-620F-49C7-896C-147D628FB6EA}" id="{0F74DC4A-8CE0-499E-BAEA-501AAD6B71A2}" parentId="{AA5B5C54-B03E-443E-8305-8D97966CA42E}">
    <text>4.5kW allocation reduced due to live reading of 2.0KW</text>
  </threadedComment>
  <threadedComment ref="X44" dT="2022-05-26T11:36:00.57" personId="{BC55F889-AFD3-4AD4-B814-0EDFA8411758}" id="{30737A53-B9A1-4957-91BF-CF93C0B12D8C}">
    <text>4.5kW allocation reduced due to live reading of 2.6kW</text>
  </threadedComment>
  <threadedComment ref="X44" dT="2023-07-11T09:30:52.61" personId="{F6E7EC2D-8E6E-4BA1-BCDD-6D7FECF08119}" id="{3F506290-5494-4EA2-883B-11EE5C9BE91E}" parentId="{30737A53-B9A1-4957-91BF-CF93C0B12D8C}">
    <text>4.5kW allocation reduced due to live reading of 2.9KW</text>
  </threadedComment>
  <threadedComment ref="X44" dT="2023-08-03T08:29:03.79" personId="{F6E7EC2D-8E6E-4BA1-BCDD-6D7FECF08119}" id="{8745D50C-1A09-4246-8B9F-83AFB9EA11C3}" parentId="{30737A53-B9A1-4957-91BF-CF93C0B12D8C}">
    <text>4.5kW allocation reduced due to live reading of 2.9KW</text>
  </threadedComment>
  <threadedComment ref="X44" dT="2023-09-05T14:46:49.95" personId="{F6E7EC2D-8E6E-4BA1-BCDD-6D7FECF08119}" id="{F58C7921-2F5A-4D3A-B3BC-B431FAF018BA}" parentId="{30737A53-B9A1-4957-91BF-CF93C0B12D8C}">
    <text>4.5kW allocation reduced due to live reading of 3.1KW</text>
  </threadedComment>
  <threadedComment ref="X44" dT="2023-10-20T12:37:43.23" personId="{F6E7EC2D-8E6E-4BA1-BCDD-6D7FECF08119}" id="{142038D1-62D8-42EC-B9E1-B5E8FCA068CE}" parentId="{30737A53-B9A1-4957-91BF-CF93C0B12D8C}">
    <text>4.5kW allocation reduced due to live reading of 3.1KW</text>
  </threadedComment>
  <threadedComment ref="X44" dT="2023-11-09T11:09:01.53" personId="{F6E7EC2D-8E6E-4BA1-BCDD-6D7FECF08119}" id="{76FFA0DF-554E-4372-8235-5467B4D9FB5B}" parentId="{30737A53-B9A1-4957-91BF-CF93C0B12D8C}">
    <text>4.5kW allocation reduced due to live reading of 3.1KW</text>
  </threadedComment>
  <threadedComment ref="X44" dT="2023-12-13T11:53:35.41" personId="{F6E7EC2D-8E6E-4BA1-BCDD-6D7FECF08119}" id="{F4AE72CF-4F66-4974-9AA3-118BF88C7187}" parentId="{30737A53-B9A1-4957-91BF-CF93C0B12D8C}">
    <text>4.5kW allocation reduced due to live reading of 3.1KW</text>
  </threadedComment>
  <threadedComment ref="X44" dT="2024-01-10T09:02:42.33" personId="{F6E7EC2D-8E6E-4BA1-BCDD-6D7FECF08119}" id="{8A1937BC-EB59-49B5-9EDC-2D25711F00F4}" parentId="{30737A53-B9A1-4957-91BF-CF93C0B12D8C}">
    <text>4.5kW allocation reduced due to live reading of 3.1KW</text>
  </threadedComment>
  <threadedComment ref="X44" dT="2024-02-14T12:24:48.81" personId="{F6E7EC2D-8E6E-4BA1-BCDD-6D7FECF08119}" id="{D15F8E69-0EDD-4E11-BEB4-8F995B7791A1}" parentId="{30737A53-B9A1-4957-91BF-CF93C0B12D8C}">
    <text>4.5kW allocation reduced due to live reading of 3.2KW</text>
  </threadedComment>
  <threadedComment ref="X44" dT="2024-03-14T08:12:33.52" personId="{F6E7EC2D-8E6E-4BA1-BCDD-6D7FECF08119}" id="{D8EE1E54-2D11-434E-97F7-F205D4EC31F5}" parentId="{30737A53-B9A1-4957-91BF-CF93C0B12D8C}">
    <text>4.5kW allocation reduced due to live reading of 3.6KW</text>
  </threadedComment>
  <threadedComment ref="X44" dT="2024-05-10T08:51:14.02" personId="{23875134-620F-49C7-896C-147D628FB6EA}" id="{C3BC0FAE-411F-4E00-B032-91D4DF689645}" parentId="{30737A53-B9A1-4957-91BF-CF93C0B12D8C}">
    <text>4.5kW allocation reduced due to live reading of 3.6KW</text>
  </threadedComment>
  <threadedComment ref="X44" dT="2024-08-15T17:01:50.90" personId="{23875134-620F-49C7-896C-147D628FB6EA}" id="{E48BCC78-A12C-4948-9F49-20362E1D70B3}" parentId="{30737A53-B9A1-4957-91BF-CF93C0B12D8C}">
    <text>4.5kW allocation reduced due to live reading of 3.7KW</text>
  </threadedComment>
  <threadedComment ref="Z44" dT="2022-05-26T11:35:03.84" personId="{BC55F889-AFD3-4AD4-B814-0EDFA8411758}" id="{63108F43-89CD-4A35-BAA8-469D5A3281E0}">
    <text>4.5kW allocation reduced due to live reading of 1.5kW</text>
  </threadedComment>
  <threadedComment ref="Z44" dT="2023-07-11T09:27:59.42" personId="{F6E7EC2D-8E6E-4BA1-BCDD-6D7FECF08119}" id="{3A03BF53-21C3-4E4B-B3EA-D233A5F3743D}" parentId="{63108F43-89CD-4A35-BAA8-469D5A3281E0}">
    <text>4.5kW allocation reduced due to live reading of 1.9KW</text>
  </threadedComment>
  <threadedComment ref="Z44" dT="2023-08-03T08:30:03.51" personId="{F6E7EC2D-8E6E-4BA1-BCDD-6D7FECF08119}" id="{4EC7B331-681C-494F-885D-B3E9A151DF7D}" parentId="{63108F43-89CD-4A35-BAA8-469D5A3281E0}">
    <text>4.5kW allocation reduced due to live reading of 1.9KW</text>
  </threadedComment>
  <threadedComment ref="Z44" dT="2023-09-05T14:43:33.90" personId="{F6E7EC2D-8E6E-4BA1-BCDD-6D7FECF08119}" id="{58BBD6E7-CE5A-43A3-B2BC-7FC6CCBDD772}" parentId="{63108F43-89CD-4A35-BAA8-469D5A3281E0}">
    <text>4.5kW allocation reduced due to live reading of 1.9KW</text>
  </threadedComment>
  <threadedComment ref="Z44" dT="2023-10-20T12:33:05.71" personId="{F6E7EC2D-8E6E-4BA1-BCDD-6D7FECF08119}" id="{980F0DDE-19B9-4192-8AF9-2CA3028F83EC}" parentId="{63108F43-89CD-4A35-BAA8-469D5A3281E0}">
    <text>4.5kW allocation reduced due to live reading of 1.9KW</text>
  </threadedComment>
  <threadedComment ref="Z44" dT="2023-11-09T11:09:11.56" personId="{F6E7EC2D-8E6E-4BA1-BCDD-6D7FECF08119}" id="{4CC8A59A-3C8A-49CF-A00A-2F4D67F52609}" parentId="{63108F43-89CD-4A35-BAA8-469D5A3281E0}">
    <text>4.5kW allocation reduced due to live reading of 1.9KW</text>
  </threadedComment>
  <threadedComment ref="Z44" dT="2023-12-13T11:51:31.00" personId="{F6E7EC2D-8E6E-4BA1-BCDD-6D7FECF08119}" id="{8313EDF8-3863-49A3-B1BB-5CBC7F72595C}" parentId="{63108F43-89CD-4A35-BAA8-469D5A3281E0}">
    <text>4.5kW allocation reduced due to live reading of 1.9KW</text>
  </threadedComment>
  <threadedComment ref="Z44" dT="2024-01-10T09:02:34.53" personId="{F6E7EC2D-8E6E-4BA1-BCDD-6D7FECF08119}" id="{654FD0DF-A85A-4BC6-AE62-0997FA22905C}" parentId="{63108F43-89CD-4A35-BAA8-469D5A3281E0}">
    <text>4.5kW allocation reduced due to live reading of 1.9KW</text>
  </threadedComment>
  <threadedComment ref="Z44" dT="2024-02-14T12:23:46.54" personId="{F6E7EC2D-8E6E-4BA1-BCDD-6D7FECF08119}" id="{A93F1A94-17B1-4942-8846-EF87D83F0822}" parentId="{63108F43-89CD-4A35-BAA8-469D5A3281E0}">
    <text>4.5kW allocation reduced due to live reading of 1.9KW</text>
  </threadedComment>
  <threadedComment ref="Z44" dT="2024-03-14T08:09:59.90" personId="{F6E7EC2D-8E6E-4BA1-BCDD-6D7FECF08119}" id="{90190B1E-45F8-4B33-810E-DD79E70DCBFE}" parentId="{63108F43-89CD-4A35-BAA8-469D5A3281E0}">
    <text>4.5kW allocation reduced due to live reading of 2.1KW</text>
  </threadedComment>
  <threadedComment ref="Z44" dT="2024-05-10T08:40:28.65" personId="{23875134-620F-49C7-896C-147D628FB6EA}" id="{4584F995-20A3-4290-BD81-070F167D3799}" parentId="{63108F43-89CD-4A35-BAA8-469D5A3281E0}">
    <text>4.5kW allocation reduced due to live reading of 2.1KW</text>
  </threadedComment>
  <threadedComment ref="Z44" dT="2024-08-15T16:53:46.90" personId="{23875134-620F-49C7-896C-147D628FB6EA}" id="{D876A9A6-F448-4A77-B4AB-74365B06691C}" parentId="{63108F43-89CD-4A35-BAA8-469D5A3281E0}">
    <text>4.5kW allocation reduced due to live reading of 2.2KW</text>
  </threadedComment>
  <threadedComment ref="AB44" dT="2022-05-26T11:37:49.26" personId="{BC55F889-AFD3-4AD4-B814-0EDFA8411758}" id="{68A92E5F-A265-4CFF-834E-522240988DA4}">
    <text>6.5kW allocation reduced due to live reading of 5.5kW</text>
  </threadedComment>
  <threadedComment ref="AB44" dT="2023-07-11T09:45:12.50" personId="{F6E7EC2D-8E6E-4BA1-BCDD-6D7FECF08119}" id="{3F1F5BD6-49DE-4753-AC09-C26640A40284}" parentId="{68A92E5F-A265-4CFF-834E-522240988DA4}">
    <text>6.5kW allocation reduced due to live reading of 5.6KW</text>
  </threadedComment>
  <threadedComment ref="AB44" dT="2023-08-03T10:25:04.80" personId="{F6E7EC2D-8E6E-4BA1-BCDD-6D7FECF08119}" id="{FA0149C0-F0C1-40AF-8E8D-96AD879B902E}" parentId="{68A92E5F-A265-4CFF-834E-522240988DA4}">
    <text>6.5kW allocation reduced due to live reading of 5.5KW</text>
  </threadedComment>
  <threadedComment ref="AB44" dT="2023-09-05T14:54:31.70" personId="{F6E7EC2D-8E6E-4BA1-BCDD-6D7FECF08119}" id="{EF2BA718-2217-4387-AD7E-0E1272D42661}" parentId="{68A92E5F-A265-4CFF-834E-522240988DA4}">
    <text>6.5kW allocation reduced due to live reading of 5.5KW</text>
  </threadedComment>
  <threadedComment ref="AB44" dT="2023-10-20T12:58:51.13" personId="{F6E7EC2D-8E6E-4BA1-BCDD-6D7FECF08119}" id="{C14D78E6-80C5-42D6-B092-D269378FFD66}" parentId="{68A92E5F-A265-4CFF-834E-522240988DA4}">
    <text>6.5kW allocation reduced due to live reading of 5.6KW</text>
  </threadedComment>
  <threadedComment ref="AB44" dT="2023-11-09T11:08:17.67" personId="{F6E7EC2D-8E6E-4BA1-BCDD-6D7FECF08119}" id="{36AF0D58-E901-4F23-81DC-FB2C3594C5DB}" parentId="{68A92E5F-A265-4CFF-834E-522240988DA4}">
    <text>6.5kW allocation reduced due to live reading of 5.5KW</text>
  </threadedComment>
  <threadedComment ref="AB44" dT="2023-12-13T12:02:10.83" personId="{F6E7EC2D-8E6E-4BA1-BCDD-6D7FECF08119}" id="{166138F8-C532-4BA9-AAD1-E1A694558D54}" parentId="{68A92E5F-A265-4CFF-834E-522240988DA4}">
    <text>6.5kW allocation reduced due to live reading of 5.6KW</text>
  </threadedComment>
  <threadedComment ref="AB44" dT="2024-01-10T09:04:38.58" personId="{F6E7EC2D-8E6E-4BA1-BCDD-6D7FECF08119}" id="{27C26497-D3D3-41A2-BFC1-CDDDEBB27DFF}" parentId="{68A92E5F-A265-4CFF-834E-522240988DA4}">
    <text>6.5kW allocation reduced due to live reading of 5.5KW</text>
  </threadedComment>
  <threadedComment ref="AB44" dT="2024-02-14T12:30:12.99" personId="{F6E7EC2D-8E6E-4BA1-BCDD-6D7FECF08119}" id="{2227A8AA-804B-4C04-9221-EDDB91E268D2}" parentId="{68A92E5F-A265-4CFF-834E-522240988DA4}">
    <text>6.5kW allocation reduced due to live reading of 5.6KW</text>
  </threadedComment>
  <threadedComment ref="AB44" dT="2024-03-14T08:16:33.79" personId="{F6E7EC2D-8E6E-4BA1-BCDD-6D7FECF08119}" id="{7C241F77-E5AC-45C7-B2B0-41AF58524C5C}" parentId="{68A92E5F-A265-4CFF-834E-522240988DA4}">
    <text>6.5kW allocation reduced due to live reading of 5.6KW</text>
  </threadedComment>
  <threadedComment ref="AB44" dT="2024-05-10T10:21:40.27" personId="{23875134-620F-49C7-896C-147D628FB6EA}" id="{C6EE7E0C-FB14-43E2-9C67-F981070C2AD6}" parentId="{68A92E5F-A265-4CFF-834E-522240988DA4}">
    <text>6.5kW allocation reduced due to live reading of 5.6KW</text>
  </threadedComment>
  <threadedComment ref="W57" dT="2023-12-18T15:30:03.68" personId="{A4663B00-DB85-420B-AE65-1E515148FDF2}" id="{9EAF713E-236C-4C1D-9ACF-A3972D94A082}">
    <text>Additional BT EAD[KA7] 0.5 KW into existing cab C03-ORMT_SAP_231218_9_Y861526</text>
  </threadedComment>
  <threadedComment ref="Y57" dT="2024-08-12T12:15:43.28" personId="{23875134-620F-49C7-896C-147D628FB6EA}" id="{107A6706-B890-489C-B4C2-44D1E054C0CD}">
    <text>ORMT_SAP_240517_1_11255170 is planned for Nokia 7750 SR2s_JK6</text>
  </threadedComment>
  <threadedComment ref="T68" dT="2024-01-05T10:26:41.79" personId="{A4663B00-DB85-420B-AE65-1E515148FDF2}" id="{5CF8AC71-2FB4-49B9-95BC-8C1F8BCAF983}">
    <text>Additional Ciena 6500-14 slot with power upgrade in existing CAB F03- ORMT_SAP_230821_19_26168659</text>
  </threadedComment>
  <threadedComment ref="S73" dT="2024-04-26T11:03:41.49" personId="{7807B229-714C-4AA1-8F83-E7F46ACB7D83}" id="{504683DC-84B3-4281-823C-71B4875D8763}">
    <text>Utility Cab planned for ORMT_SAP_240301_3_Y857169</text>
  </threadedComment>
  <threadedComment ref="R87" personId="{31CF382B-C4A6-482E-AE04-28CACDB6A63A}" id="{67534032-B256-419F-ABFC-293715E594BF}">
    <text>Jul-21 Was 5kW but confirmed currently running at 2.5kW</text>
  </threadedComment>
  <threadedComment ref="R87" dT="2023-07-12T07:48:31.70" personId="{4232887B-6F74-4501-885D-8735C5662726}" id="{E4AB1909-2B34-4BDB-BE26-94C480E21D23}" parentId="{67534032-B256-419F-ABFC-293715E594BF}">
    <text>5kW allocation reduced due to live reading of 2.4kW</text>
  </threadedComment>
  <threadedComment ref="R87" dT="2023-08-07T14:42:11.05" personId="{4232887B-6F74-4501-885D-8735C5662726}" id="{30B1B4CD-3297-4BF0-8528-F44CD6339428}" parentId="{67534032-B256-419F-ABFC-293715E594BF}">
    <text>5kW allocation reduced due to live reading of 2.4kW</text>
  </threadedComment>
  <threadedComment ref="R87" dT="2023-09-11T14:24:57.74" personId="{F6E7EC2D-8E6E-4BA1-BCDD-6D7FECF08119}" id="{D79606F1-38E4-4DD6-BEAB-FE3A6A881E82}" parentId="{67534032-B256-419F-ABFC-293715E594BF}">
    <text>5kW allocation reduced due to live reading of 2.4kW</text>
  </threadedComment>
  <threadedComment ref="R87" dT="2023-10-20T14:17:32.39" personId="{F6E7EC2D-8E6E-4BA1-BCDD-6D7FECF08119}" id="{D48C5A63-782F-45C1-A813-279FAE64F387}" parentId="{67534032-B256-419F-ABFC-293715E594BF}">
    <text>5kW allocation reduced due to live reading of 2.4kW</text>
  </threadedComment>
  <threadedComment ref="R87" dT="2023-11-10T11:13:05.93" personId="{F6E7EC2D-8E6E-4BA1-BCDD-6D7FECF08119}" id="{00F92365-0DE7-4781-85C2-D90F45E3C696}" parentId="{67534032-B256-419F-ABFC-293715E594BF}">
    <text>5kW allocation reduced due to live reading of 2.4kW</text>
  </threadedComment>
  <threadedComment ref="R87" dT="2023-12-15T11:30:47.65" personId="{F6E7EC2D-8E6E-4BA1-BCDD-6D7FECF08119}" id="{4758CEF0-0ECE-4DD9-9E54-4F37BCA40352}" parentId="{67534032-B256-419F-ABFC-293715E594BF}">
    <text>5kW allocation reduced due to live reading of 2.5kW</text>
  </threadedComment>
  <threadedComment ref="R87" dT="2024-01-10T16:40:58.00" personId="{F6E7EC2D-8E6E-4BA1-BCDD-6D7FECF08119}" id="{DD4C40E6-40B1-4005-93B4-5DB7909779AD}" parentId="{67534032-B256-419F-ABFC-293715E594BF}">
    <text>5kW allocation reduced due to live reading of 2.5kW</text>
  </threadedComment>
  <threadedComment ref="R87" dT="2024-02-14T15:57:58.22" personId="{F6E7EC2D-8E6E-4BA1-BCDD-6D7FECF08119}" id="{8382F759-D6F8-4D79-92BD-FACD85E60563}" parentId="{67534032-B256-419F-ABFC-293715E594BF}">
    <text>5kW allocation reduced due to live reading of 2.5kW</text>
  </threadedComment>
  <threadedComment ref="R87" dT="2024-03-14T05:28:52.54" personId="{F6E7EC2D-8E6E-4BA1-BCDD-6D7FECF08119}" id="{14FC273C-1909-423C-9256-2E1962046FF9}" parentId="{67534032-B256-419F-ABFC-293715E594BF}">
    <text>5kW allocation reduced due to live reading of 2.5kW</text>
  </threadedComment>
  <threadedComment ref="R87" dT="2024-06-24T16:03:56.65" personId="{AFB55828-FFC6-4C96-B981-0FAA8F63A769}" id="{7A4E04C0-E1DF-4704-9843-D0618628030B}" parentId="{67534032-B256-419F-ABFC-293715E594BF}">
    <text>5kW allocation reduced due to live reading of 2.8kW</text>
  </threadedComment>
  <threadedComment ref="R87" dT="2024-08-26T04:53:53.51" personId="{AFB55828-FFC6-4C96-B981-0FAA8F63A769}" id="{2B103BC1-66F1-4632-A04C-00AF518BE27B}" parentId="{67534032-B256-419F-ABFC-293715E594BF}">
    <text>5kW allocation reduced due to live reading of 2.9kW</text>
  </threadedComment>
  <threadedComment ref="T87" personId="{31CF382B-C4A6-482E-AE04-28CACDB6A63A}" id="{BC9D7945-3837-41DE-9782-66DEC7E83EF1}">
    <text>Jul-21 Was 8kW, confirmed currently running at 6.7kW</text>
  </threadedComment>
  <threadedComment ref="T87" dT="2023-07-12T07:53:22.17" personId="{4232887B-6F74-4501-885D-8735C5662726}" id="{DBCAAAA3-CD0E-4982-A422-B9B1A62E1104}" parentId="{BC9D7945-3837-41DE-9782-66DEC7E83EF1}">
    <text>8kW allocation reduced due to live reading of 7kW</text>
  </threadedComment>
  <threadedComment ref="T87" dT="2023-08-07T14:45:16.49" personId="{4232887B-6F74-4501-885D-8735C5662726}" id="{03EE5668-EF84-451B-A112-1283D04BBEBD}" parentId="{BC9D7945-3837-41DE-9782-66DEC7E83EF1}">
    <text>8kW allocation reduced due to live reading of 7kW</text>
  </threadedComment>
  <threadedComment ref="T87" dT="2023-09-11T14:26:14.52" personId="{F6E7EC2D-8E6E-4BA1-BCDD-6D7FECF08119}" id="{D2069596-0ACE-44E4-A850-2FF149AC82B5}" parentId="{BC9D7945-3837-41DE-9782-66DEC7E83EF1}">
    <text>8kW allocation reduced due to live reading of 7kW</text>
  </threadedComment>
  <threadedComment ref="T87" dT="2023-10-20T14:18:52.41" personId="{F6E7EC2D-8E6E-4BA1-BCDD-6D7FECF08119}" id="{312DC28B-5655-4DB6-955F-8B136A0F3BF4}" parentId="{BC9D7945-3837-41DE-9782-66DEC7E83EF1}">
    <text>8kW allocation reduced due to live reading of 7kW</text>
  </threadedComment>
  <threadedComment ref="T87" dT="2023-11-10T11:14:52.01" personId="{F6E7EC2D-8E6E-4BA1-BCDD-6D7FECF08119}" id="{CD2198FF-B01A-4583-A276-DB5678418E42}" parentId="{BC9D7945-3837-41DE-9782-66DEC7E83EF1}">
    <text>8kW allocation reduced due to live reading of 7kW</text>
  </threadedComment>
  <threadedComment ref="T87" dT="2023-12-15T11:31:58.39" personId="{F6E7EC2D-8E6E-4BA1-BCDD-6D7FECF08119}" id="{BB437633-55B4-4FBA-BF1E-B2C670A217A8}" parentId="{BC9D7945-3837-41DE-9782-66DEC7E83EF1}">
    <text>8kW allocation reduced due to live reading of 7.1kW</text>
  </threadedComment>
  <threadedComment ref="T87" dT="2024-01-10T16:41:54.14" personId="{F6E7EC2D-8E6E-4BA1-BCDD-6D7FECF08119}" id="{633A984A-44BC-45C9-95A4-1946402291F0}" parentId="{BC9D7945-3837-41DE-9782-66DEC7E83EF1}">
    <text>8kW allocation reduced due to live reading of 7.1kW</text>
  </threadedComment>
  <threadedComment ref="T87" dT="2024-02-14T16:00:14.16" personId="{F6E7EC2D-8E6E-4BA1-BCDD-6D7FECF08119}" id="{8A3771EF-ACD0-413D-8E4D-28395A83D799}" parentId="{BC9D7945-3837-41DE-9782-66DEC7E83EF1}">
    <text>8kW allocation reduced due to live reading of 7.1kW</text>
  </threadedComment>
  <threadedComment ref="T87" dT="2024-03-14T05:29:11.03" personId="{F6E7EC2D-8E6E-4BA1-BCDD-6D7FECF08119}" id="{4B25C170-28B9-46F4-B583-A2239C3EB4F9}" parentId="{BC9D7945-3837-41DE-9782-66DEC7E83EF1}">
    <text>8kW allocation reduced due to live reading of 7kW</text>
  </threadedComment>
  <threadedComment ref="T87" dT="2024-06-24T16:06:40.32" personId="{AFB55828-FFC6-4C96-B981-0FAA8F63A769}" id="{2FA94C69-751A-4CD1-B2F6-41B6B78058BC}" parentId="{BC9D7945-3837-41DE-9782-66DEC7E83EF1}">
    <text>8kW allocation reduced due to live reading of 7.1kW</text>
  </threadedComment>
  <threadedComment ref="T87" dT="2024-08-26T04:56:26.74" personId="{AFB55828-FFC6-4C96-B981-0FAA8F63A769}" id="{82BB2FFF-F6B1-4308-A618-25FCC42991CF}" parentId="{BC9D7945-3837-41DE-9782-66DEC7E83EF1}">
    <text>8kW allocation reduced due to live reading of 7.1kW</text>
  </threadedComment>
  <threadedComment ref="V87" personId="{31CF382B-C4A6-482E-AE04-28CACDB6A63A}" id="{11337E64-0764-42EC-AE43-5B992CF6564A}">
    <text>Reduced from 4 due to live reading of 700w</text>
  </threadedComment>
  <threadedComment ref="V87" dT="2023-07-12T07:59:32.68" personId="{4232887B-6F74-4501-885D-8735C5662726}" id="{18F23673-5E9D-4FAE-B7CE-46E5EE564E2D}" parentId="{11337E64-0764-42EC-AE43-5B992CF6564A}">
    <text>4kW allocation reduced due to live reading of 0.7kW</text>
  </threadedComment>
  <threadedComment ref="V87" dT="2023-08-07T14:46:44.99" personId="{4232887B-6F74-4501-885D-8735C5662726}" id="{38CA67A3-D842-4C0E-B5AF-1CFDD4CACB0A}" parentId="{11337E64-0764-42EC-AE43-5B992CF6564A}">
    <text>4kW allocation reduced due to live reading of 0.7kW</text>
  </threadedComment>
  <threadedComment ref="V87" dT="2023-09-11T14:30:47.84" personId="{F6E7EC2D-8E6E-4BA1-BCDD-6D7FECF08119}" id="{E4B0FC57-20A0-49D3-8C0D-FAC67BA25141}" parentId="{11337E64-0764-42EC-AE43-5B992CF6564A}">
    <text>4kW allocation reduced due to live reading of 0.7kW</text>
  </threadedComment>
  <threadedComment ref="V87" dT="2023-10-20T14:19:55.48" personId="{F6E7EC2D-8E6E-4BA1-BCDD-6D7FECF08119}" id="{6699E1FD-0160-4C40-80F5-D8BD1FCB004B}" parentId="{11337E64-0764-42EC-AE43-5B992CF6564A}">
    <text>4kW allocation reduced due to live reading of 0.7kW</text>
  </threadedComment>
  <threadedComment ref="V87" dT="2023-11-10T11:15:02.71" personId="{F6E7EC2D-8E6E-4BA1-BCDD-6D7FECF08119}" id="{A1D198B8-A4D2-4541-8F8C-6AF5D908BADB}" parentId="{11337E64-0764-42EC-AE43-5B992CF6564A}">
    <text>4kW allocation reduced due to live reading of 0.7kW</text>
  </threadedComment>
  <threadedComment ref="V87" dT="2023-12-15T11:32:52.19" personId="{F6E7EC2D-8E6E-4BA1-BCDD-6D7FECF08119}" id="{7A9F2A6A-B693-4F9F-A248-D7F9CFFF76C0}" parentId="{11337E64-0764-42EC-AE43-5B992CF6564A}">
    <text>4kW allocation reduced due to live reading of 0.7kW</text>
  </threadedComment>
  <threadedComment ref="V87" dT="2024-01-10T16:42:46.41" personId="{F6E7EC2D-8E6E-4BA1-BCDD-6D7FECF08119}" id="{6CE5DEAB-D2C2-46FD-B8D2-C240C295AA25}" parentId="{11337E64-0764-42EC-AE43-5B992CF6564A}">
    <text>4kW allocation reduced due to live reading of 0.7kW</text>
  </threadedComment>
  <threadedComment ref="V87" dT="2024-02-14T16:01:22.08" personId="{F6E7EC2D-8E6E-4BA1-BCDD-6D7FECF08119}" id="{087AA7C6-5D70-4BD6-B87A-38F2433AE854}" parentId="{11337E64-0764-42EC-AE43-5B992CF6564A}">
    <text>4kW allocation reduced due to live reading of 0.7kW</text>
  </threadedComment>
  <threadedComment ref="V87" dT="2024-03-14T05:30:29.69" personId="{F6E7EC2D-8E6E-4BA1-BCDD-6D7FECF08119}" id="{197C3C23-327C-4E49-A612-512B6DFD69FE}" parentId="{11337E64-0764-42EC-AE43-5B992CF6564A}">
    <text>4kW allocation reduced due to live reading of 1kW</text>
  </threadedComment>
  <threadedComment ref="V87" dT="2024-06-24T16:08:28.54" personId="{AFB55828-FFC6-4C96-B981-0FAA8F63A769}" id="{BBC0D650-EAD4-40E6-BD58-B0A31E5D687B}" parentId="{11337E64-0764-42EC-AE43-5B992CF6564A}">
    <text>4kW allocation reduced due to live reading of 1kW</text>
  </threadedComment>
  <threadedComment ref="V87" dT="2024-08-26T04:58:59.09" personId="{AFB55828-FFC6-4C96-B981-0FAA8F63A769}" id="{0E065B0E-F8F5-4090-BAC6-46FCC03126CE}" parentId="{11337E64-0764-42EC-AE43-5B992CF6564A}">
    <text>4kW allocation reduced due to live reading of 1.4kW</text>
  </threadedComment>
  <threadedComment ref="X87" dT="2022-05-26T11:45:12.08" personId="{BC55F889-AFD3-4AD4-B814-0EDFA8411758}" id="{3A8B166A-FD9D-404C-B96B-5A9E56D5CF47}">
    <text>4kW allocation reduced due to live reading of 1.2kW</text>
  </threadedComment>
  <threadedComment ref="X87" dT="2023-07-12T08:10:16.34" personId="{4232887B-6F74-4501-885D-8735C5662726}" id="{1AF0E7E4-5589-40D4-BA08-4ECA4664988C}" parentId="{3A8B166A-FD9D-404C-B96B-5A9E56D5CF47}">
    <text>4kW allocation reduced due to live reading of 1.2kW</text>
  </threadedComment>
  <threadedComment ref="X87" dT="2023-08-07T14:55:52.45" personId="{4232887B-6F74-4501-885D-8735C5662726}" id="{0210A0EA-95B9-48FD-ACFF-C6DB86706835}" parentId="{3A8B166A-FD9D-404C-B96B-5A9E56D5CF47}">
    <text>4kW allocation reduced due to live reading of 1.2kW</text>
  </threadedComment>
  <threadedComment ref="X87" dT="2023-09-11T14:34:52.22" personId="{F6E7EC2D-8E6E-4BA1-BCDD-6D7FECF08119}" id="{61FF6F49-D08A-40B1-86BA-8AB3FD6D2351}" parentId="{3A8B166A-FD9D-404C-B96B-5A9E56D5CF47}">
    <text>4kW allocation reduced due to live reading of 1.2kW</text>
  </threadedComment>
  <threadedComment ref="X87" dT="2023-10-20T15:15:03.66" personId="{F6E7EC2D-8E6E-4BA1-BCDD-6D7FECF08119}" id="{41ACF003-D7F0-42BE-9F9F-384293A41C1F}" parentId="{3A8B166A-FD9D-404C-B96B-5A9E56D5CF47}">
    <text>4kW allocation reduced due to live reading of 1.2kW</text>
  </threadedComment>
  <threadedComment ref="X87" dT="2023-11-10T11:22:10.09" personId="{F6E7EC2D-8E6E-4BA1-BCDD-6D7FECF08119}" id="{49FDD890-B826-42D2-96AA-2CAE32C6372D}" parentId="{3A8B166A-FD9D-404C-B96B-5A9E56D5CF47}">
    <text>4kW allocation reduced due to live reading of 1.2kW</text>
  </threadedComment>
  <threadedComment ref="X87" dT="2023-12-15T11:35:08.25" personId="{F6E7EC2D-8E6E-4BA1-BCDD-6D7FECF08119}" id="{F834E5F3-F503-48B5-BF7E-A99C583D0C87}" parentId="{3A8B166A-FD9D-404C-B96B-5A9E56D5CF47}">
    <text>4kW allocation reduced due to live reading of 1.2kW</text>
  </threadedComment>
  <threadedComment ref="X87" dT="2024-01-10T16:44:48.89" personId="{F6E7EC2D-8E6E-4BA1-BCDD-6D7FECF08119}" id="{D0F71B37-CF08-44AF-AA89-4EA7B06DCB9A}" parentId="{3A8B166A-FD9D-404C-B96B-5A9E56D5CF47}">
    <text>4kW allocation reduced due to live reading of 1.6kW</text>
  </threadedComment>
  <threadedComment ref="X87" dT="2024-02-14T16:03:39.40" personId="{F6E7EC2D-8E6E-4BA1-BCDD-6D7FECF08119}" id="{80644043-7E35-4A8A-BDAB-214E36BC6DFF}" parentId="{3A8B166A-FD9D-404C-B96B-5A9E56D5CF47}">
    <text>4kW allocation reduced due to live reading of 1.5kW</text>
  </threadedComment>
  <threadedComment ref="X87" dT="2024-03-14T05:31:47.12" personId="{F6E7EC2D-8E6E-4BA1-BCDD-6D7FECF08119}" id="{7CCFFDE3-8354-44E9-B12C-98D234F0973B}" parentId="{3A8B166A-FD9D-404C-B96B-5A9E56D5CF47}">
    <text>4kW allocation reduced due to live reading of 1.6kW</text>
  </threadedComment>
  <threadedComment ref="X87" dT="2024-06-24T16:16:38.93" personId="{AFB55828-FFC6-4C96-B981-0FAA8F63A769}" id="{EE0D68E2-DF54-42B3-AC35-8D0D1A35638E}" parentId="{3A8B166A-FD9D-404C-B96B-5A9E56D5CF47}">
    <text>4kW allocation reduced due to live reading of 1.6kW</text>
  </threadedComment>
  <threadedComment ref="X87" dT="2024-08-26T05:08:49.03" personId="{AFB55828-FFC6-4C96-B981-0FAA8F63A769}" id="{B1FFF19F-DDBE-45AB-B24C-D775494CF505}" parentId="{3A8B166A-FD9D-404C-B96B-5A9E56D5CF47}">
    <text>4kW allocation reduced due to live reading of 1.6kW</text>
  </threadedComment>
  <threadedComment ref="Z87" dT="2022-05-26T11:46:08.85" personId="{BC55F889-AFD3-4AD4-B814-0EDFA8411758}" id="{6149F43F-5541-4AD1-A7F9-836D538C5934}">
    <text>4kW allocation reduced due to live reading of 1kW</text>
  </threadedComment>
  <threadedComment ref="Z87" dT="2023-07-12T08:13:32.81" personId="{4232887B-6F74-4501-885D-8735C5662726}" id="{90849DA1-0FFC-4834-B1FE-21408E55BFC8}" parentId="{6149F43F-5541-4AD1-A7F9-836D538C5934}">
    <text>4kW allocation reduced due to live reading of 1.5kW</text>
  </threadedComment>
  <threadedComment ref="Z87" dT="2023-08-07T14:59:50.65" personId="{4232887B-6F74-4501-885D-8735C5662726}" id="{098972A8-7978-4CCF-8B3E-AF6D587A444D}" parentId="{6149F43F-5541-4AD1-A7F9-836D538C5934}">
    <text>4kW allocation reduced due to live reading of 1.4kW</text>
  </threadedComment>
  <threadedComment ref="Z87" dT="2023-09-11T14:36:44.26" personId="{F6E7EC2D-8E6E-4BA1-BCDD-6D7FECF08119}" id="{6986C157-B7E6-4789-82BD-AACE20BFD20E}" parentId="{6149F43F-5541-4AD1-A7F9-836D538C5934}">
    <text>4kW allocation reduced due to live reading of 1.6kW</text>
  </threadedComment>
  <threadedComment ref="Z87" dT="2023-10-20T15:16:24.03" personId="{F6E7EC2D-8E6E-4BA1-BCDD-6D7FECF08119}" id="{56588576-DC03-4445-80E6-9918E7998321}" parentId="{6149F43F-5541-4AD1-A7F9-836D538C5934}">
    <text>4kW allocation reduced due to live reading of 1.5kW</text>
  </threadedComment>
  <threadedComment ref="Z87" dT="2023-11-10T11:22:47.37" personId="{F6E7EC2D-8E6E-4BA1-BCDD-6D7FECF08119}" id="{C385690D-CE9E-489F-BBF1-102458BED798}" parentId="{6149F43F-5541-4AD1-A7F9-836D538C5934}">
    <text>4kW allocation reduced due to live reading of 1.5kW</text>
  </threadedComment>
  <threadedComment ref="Z87" dT="2023-12-15T11:36:14.72" personId="{F6E7EC2D-8E6E-4BA1-BCDD-6D7FECF08119}" id="{C4D446C3-323B-4462-A31C-07ECCCF008C3}" parentId="{6149F43F-5541-4AD1-A7F9-836D538C5934}">
    <text>4kW allocation reduced due to live reading of 1.5kW</text>
  </threadedComment>
  <threadedComment ref="Z87" dT="2024-01-10T16:46:22.26" personId="{F6E7EC2D-8E6E-4BA1-BCDD-6D7FECF08119}" id="{015347BF-3B70-4094-A77B-ED2810BB1B67}" parentId="{6149F43F-5541-4AD1-A7F9-836D538C5934}">
    <text>4kW allocation reduced due to live reading of 2.1kW</text>
  </threadedComment>
  <threadedComment ref="Z87" dT="2024-02-14T16:11:27.92" personId="{F6E7EC2D-8E6E-4BA1-BCDD-6D7FECF08119}" id="{2D49BA62-551E-46CD-945F-7D3D5F1DC7DC}" parentId="{6149F43F-5541-4AD1-A7F9-836D538C5934}">
    <text>4kW allocation reduced due to live reading of 2.1kW</text>
  </threadedComment>
  <threadedComment ref="Z87" dT="2024-03-14T05:32:29.82" personId="{F6E7EC2D-8E6E-4BA1-BCDD-6D7FECF08119}" id="{DA6274F4-2CF5-4F28-B873-413DD661740B}" parentId="{6149F43F-5541-4AD1-A7F9-836D538C5934}">
    <text>4kW allocation reduced due to live reading of 2.1kW</text>
  </threadedComment>
  <threadedComment ref="Z87" dT="2024-06-24T16:18:01.51" personId="{AFB55828-FFC6-4C96-B981-0FAA8F63A769}" id="{7C1E4545-36D5-41A1-AB3D-67EC9977B5E0}" parentId="{6149F43F-5541-4AD1-A7F9-836D538C5934}">
    <text>4kW allocation reduced due to live reading of 2.1kW</text>
  </threadedComment>
  <threadedComment ref="Z87" dT="2024-08-26T05:11:05.79" personId="{AFB55828-FFC6-4C96-B981-0FAA8F63A769}" id="{7126C340-6EF5-4D39-8BBD-EED902C9C634}" parentId="{6149F43F-5541-4AD1-A7F9-836D538C5934}">
    <text>4kW allocation reduced due to live reading of 2.1kW</text>
  </threadedComment>
  <threadedComment ref="AB87" dT="2022-05-26T11:47:22.96" personId="{BC55F889-AFD3-4AD4-B814-0EDFA8411758}" id="{A6434C01-06FA-459B-8479-23EC89EB6ECE}">
    <text>6kW allocation reduced due to live redaing of 4kW</text>
  </threadedComment>
  <threadedComment ref="AB87" dT="2023-07-12T08:18:31.66" personId="{4232887B-6F74-4501-885D-8735C5662726}" id="{09E96ACF-E1EF-4DAD-B0D8-80F3E8260815}" parentId="{A6434C01-06FA-459B-8479-23EC89EB6ECE}">
    <text>6kW allocation reduced due to live reading of 4.5kW</text>
  </threadedComment>
  <threadedComment ref="AB87" dT="2023-08-07T15:06:24.84" personId="{4232887B-6F74-4501-885D-8735C5662726}" id="{A4D68C83-E9C2-45BD-8E04-90C989704DF1}" parentId="{A6434C01-06FA-459B-8479-23EC89EB6ECE}">
    <text>6kW allocation reduced due to live reading of 4.4kW</text>
  </threadedComment>
  <threadedComment ref="AB87" dT="2023-09-11T14:40:02.72" personId="{F6E7EC2D-8E6E-4BA1-BCDD-6D7FECF08119}" id="{3C609204-D6E9-494A-A340-C5DE3B87E433}" parentId="{A6434C01-06FA-459B-8479-23EC89EB6ECE}">
    <text>6kW allocation reduced due to live reading of 4.5kW</text>
  </threadedComment>
  <threadedComment ref="AB87" dT="2023-10-20T15:18:00.42" personId="{F6E7EC2D-8E6E-4BA1-BCDD-6D7FECF08119}" id="{A12FEC7E-F066-46E9-B573-166EFCC5A572}" parentId="{A6434C01-06FA-459B-8479-23EC89EB6ECE}">
    <text>6kW allocation reduced due to live reading of 4.4kW</text>
  </threadedComment>
  <threadedComment ref="AB87" dT="2023-11-10T11:24:13.58" personId="{F6E7EC2D-8E6E-4BA1-BCDD-6D7FECF08119}" id="{27B1C0F0-D528-4ED2-8A32-6CDE81EF4B5C}" parentId="{A6434C01-06FA-459B-8479-23EC89EB6ECE}">
    <text>6kW allocation reduced due to live reading of 4.6kW</text>
  </threadedComment>
  <threadedComment ref="AB87" dT="2023-12-15T11:38:27.47" personId="{F6E7EC2D-8E6E-4BA1-BCDD-6D7FECF08119}" id="{0CE954AF-F9F1-46A7-A913-FA79EB3D0666}" parentId="{A6434C01-06FA-459B-8479-23EC89EB6ECE}">
    <text>6kW allocation reduced due to live reading of 4.7kW</text>
  </threadedComment>
  <threadedComment ref="AB87" dT="2024-01-10T16:47:14.01" personId="{F6E7EC2D-8E6E-4BA1-BCDD-6D7FECF08119}" id="{F8CE47CF-41A2-4443-9C16-D24D813E2D29}" parentId="{A6434C01-06FA-459B-8479-23EC89EB6ECE}">
    <text>6kW allocation reduced due to live reading of 4.7kW</text>
  </threadedComment>
  <threadedComment ref="AB87" dT="2024-02-14T17:04:30.42" personId="{F6E7EC2D-8E6E-4BA1-BCDD-6D7FECF08119}" id="{17CE4852-E473-448E-A062-E634010617A6}" parentId="{A6434C01-06FA-459B-8479-23EC89EB6ECE}">
    <text>6kW allocation reduced due to live reading of 4.7kW</text>
  </threadedComment>
  <threadedComment ref="AB87" dT="2024-03-14T05:33:57.73" personId="{F6E7EC2D-8E6E-4BA1-BCDD-6D7FECF08119}" id="{ADD3F447-6484-47E0-8218-D9C0018C8753}" parentId="{A6434C01-06FA-459B-8479-23EC89EB6ECE}">
    <text>6kW allocation reduced due to live reading of 5.1kW</text>
  </threadedComment>
  <threadedComment ref="AB87" dT="2024-06-24T16:20:38.97" personId="{AFB55828-FFC6-4C96-B981-0FAA8F63A769}" id="{99E1EBA3-89A7-4AB0-BF89-4A753D8C55BB}" parentId="{A6434C01-06FA-459B-8479-23EC89EB6ECE}">
    <text>6kW allocation reduced due to live reading of 5.2kW</text>
  </threadedComment>
  <threadedComment ref="AB87" dT="2024-08-26T05:12:04.75" personId="{AFB55828-FFC6-4C96-B981-0FAA8F63A769}" id="{FC5D67DF-1580-462F-9FF3-ECC3C1CF190D}" parentId="{A6434C01-06FA-459B-8479-23EC89EB6ECE}">
    <text>6kW allocation reduced due to live reading of 5.2kW</text>
  </threadedComment>
  <threadedComment ref="AD87" dT="2023-07-12T08:27:55.25" personId="{4232887B-6F74-4501-885D-8735C5662726}" id="{297B3FD8-77F3-4DDA-B047-E2594AE905B6}">
    <text>4kW allocation reduced due to live reading of 0.6kW</text>
  </threadedComment>
  <threadedComment ref="AD87" dT="2023-08-07T15:07:28.87" personId="{4232887B-6F74-4501-885D-8735C5662726}" id="{32EC78F3-CAE9-4569-9E71-9A23DF7A9E59}" parentId="{297B3FD8-77F3-4DDA-B047-E2594AE905B6}">
    <text>4kW allocation reduced due to live reading of 0.6kW</text>
  </threadedComment>
  <threadedComment ref="AD87" dT="2023-09-11T14:41:33.52" personId="{F6E7EC2D-8E6E-4BA1-BCDD-6D7FECF08119}" id="{179C81F9-A908-46FD-8F84-9F3756C2F144}" parentId="{297B3FD8-77F3-4DDA-B047-E2594AE905B6}">
    <text>4kW allocation reduced due to live reading of 0.6kW</text>
  </threadedComment>
  <threadedComment ref="AD87" dT="2023-10-20T15:29:40.81" personId="{F6E7EC2D-8E6E-4BA1-BCDD-6D7FECF08119}" id="{D6FE7936-B885-443C-986A-77B6C25274AA}" parentId="{297B3FD8-77F3-4DDA-B047-E2594AE905B6}">
    <text>4kW allocation reduced due to live reading of 0.6kW</text>
  </threadedComment>
  <threadedComment ref="AD87" dT="2023-11-10T11:25:36.69" personId="{F6E7EC2D-8E6E-4BA1-BCDD-6D7FECF08119}" id="{A9CBF785-9609-4A77-BDD6-BA310898113D}" parentId="{297B3FD8-77F3-4DDA-B047-E2594AE905B6}">
    <text>4kW allocation reduced due to live reading of 0.8kW</text>
  </threadedComment>
  <threadedComment ref="AD87" dT="2023-12-15T11:43:54.67" personId="{F6E7EC2D-8E6E-4BA1-BCDD-6D7FECF08119}" id="{F71DEC0A-D246-4431-8B35-F1E4EF644240}" parentId="{297B3FD8-77F3-4DDA-B047-E2594AE905B6}">
    <text>4kW allocation reduced due to live reading of 0.8kW</text>
  </threadedComment>
  <threadedComment ref="AD87" dT="2024-01-10T16:49:51.86" personId="{F6E7EC2D-8E6E-4BA1-BCDD-6D7FECF08119}" id="{AA85BD47-03A3-45DE-8F6C-893305B66822}" parentId="{297B3FD8-77F3-4DDA-B047-E2594AE905B6}">
    <text>4kW allocation reduced due to live reading of 0.8kW</text>
  </threadedComment>
  <threadedComment ref="AD87" dT="2024-02-14T17:06:35.87" personId="{F6E7EC2D-8E6E-4BA1-BCDD-6D7FECF08119}" id="{2A3BB78A-8F09-4ABC-A9EB-B71A586901B9}" parentId="{297B3FD8-77F3-4DDA-B047-E2594AE905B6}">
    <text>4kW allocation reduced due to live reading of 0.8kW</text>
  </threadedComment>
  <threadedComment ref="AD87" dT="2024-03-14T05:35:18.84" personId="{F6E7EC2D-8E6E-4BA1-BCDD-6D7FECF08119}" id="{D7860B71-2792-4F09-88C9-49E4DE370FB7}" parentId="{297B3FD8-77F3-4DDA-B047-E2594AE905B6}">
    <text>4kW allocation reduced due to live reading of 0.8kW</text>
  </threadedComment>
  <threadedComment ref="AD87" dT="2024-06-24T16:23:53.74" personId="{AFB55828-FFC6-4C96-B981-0FAA8F63A769}" id="{C0D1BE7E-FABB-4F79-90EA-A8197618AA62}" parentId="{297B3FD8-77F3-4DDA-B047-E2594AE905B6}">
    <text>4kW allocation reduced due to live reading of 0.8kW</text>
  </threadedComment>
  <threadedComment ref="AD87" dT="2024-08-26T05:17:53.94" personId="{AFB55828-FFC6-4C96-B981-0FAA8F63A769}" id="{E5B009CD-4121-41D8-BA2E-1CFE6E4729D4}" parentId="{297B3FD8-77F3-4DDA-B047-E2594AE905B6}">
    <text>4kW allocation reduced due to live reading of 0.8kW</text>
  </threadedComment>
  <threadedComment ref="AF87" dT="2023-12-19T11:06:10.84" personId="{F6E7EC2D-8E6E-4BA1-BCDD-6D7FECF08119}" id="{D7710C33-5ABF-4A50-9430-B0AAB44FF458}">
    <text>5.4kW allocation reduced due to live reading of 1.4kW</text>
  </threadedComment>
  <threadedComment ref="AF87" dT="2024-01-10T16:49:18.64" personId="{F6E7EC2D-8E6E-4BA1-BCDD-6D7FECF08119}" id="{B9A032D2-16E6-4C88-A8BA-F8242AE27D68}" parentId="{D7710C33-5ABF-4A50-9430-B0AAB44FF458}">
    <text>5.4kW allocation reduced due to live reading of 1.4kW</text>
  </threadedComment>
  <threadedComment ref="AF87" dT="2024-02-14T17:05:33.40" personId="{F6E7EC2D-8E6E-4BA1-BCDD-6D7FECF08119}" id="{40A2B247-D8A1-40C4-B244-168868DC5901}" parentId="{D7710C33-5ABF-4A50-9430-B0AAB44FF458}">
    <text>5.4kW allocation reduced due to live reading of 1.4kW</text>
  </threadedComment>
  <threadedComment ref="AF87" dT="2024-03-14T05:34:41.87" personId="{F6E7EC2D-8E6E-4BA1-BCDD-6D7FECF08119}" id="{700EE88C-22A7-4649-9089-900A50D87FAF}" parentId="{D7710C33-5ABF-4A50-9430-B0AAB44FF458}">
    <text>5.4kW allocation reduced due to live reading of 1.4kW</text>
  </threadedComment>
  <threadedComment ref="AF87" dT="2024-06-24T16:22:30.25" personId="{AFB55828-FFC6-4C96-B981-0FAA8F63A769}" id="{48DC070B-B1CF-45CE-93A1-4B5C3876C0A2}" parentId="{D7710C33-5ABF-4A50-9430-B0AAB44FF458}">
    <text>5.4kW allocation reduced due to live reading of 1.4kW</text>
  </threadedComment>
  <threadedComment ref="AF87" dT="2024-08-26T05:13:23.77" personId="{AFB55828-FFC6-4C96-B981-0FAA8F63A769}" id="{25DD30A6-5C11-4814-B3A2-E9F20F9D1857}" parentId="{D7710C33-5ABF-4A50-9430-B0AAB44FF458}">
    <text>5.4kW allocation reduced due to live reading of 1.3kW</text>
  </threadedComment>
  <threadedComment ref="AH87" dT="2023-10-20T14:11:10.97" personId="{F6E7EC2D-8E6E-4BA1-BCDD-6D7FECF08119}" id="{226E6D85-2B59-46FA-BC69-A3387C9D7592}">
    <text>4kW allocation reduced due to live reading of 1.4kW</text>
  </threadedComment>
  <threadedComment ref="AH87" dT="2023-11-10T11:08:51.97" personId="{F6E7EC2D-8E6E-4BA1-BCDD-6D7FECF08119}" id="{90EC1C01-F4C2-4049-854B-FB27FE4F4008}" parentId="{226E6D85-2B59-46FA-BC69-A3387C9D7592}">
    <text>4kW allocation reduced due to live reading of 1.4kW</text>
  </threadedComment>
  <threadedComment ref="AH87" dT="2023-11-10T11:09:09.99" personId="{F6E7EC2D-8E6E-4BA1-BCDD-6D7FECF08119}" id="{BBAC9F54-746B-4753-9F9A-DE2A0120D624}" parentId="{226E6D85-2B59-46FA-BC69-A3387C9D7592}">
    <text>4kW allocation reduced due to live reading of 1.4kW</text>
  </threadedComment>
  <threadedComment ref="AH87" dT="2023-12-15T11:29:11.10" personId="{F6E7EC2D-8E6E-4BA1-BCDD-6D7FECF08119}" id="{C4A5DC6D-A69A-4255-9A08-0D90C1295935}" parentId="{226E6D85-2B59-46FA-BC69-A3387C9D7592}">
    <text>4kW allocation reduced due to live reading of 1.4kW</text>
  </threadedComment>
  <threadedComment ref="AH87" dT="2024-01-10T16:40:13.62" personId="{F6E7EC2D-8E6E-4BA1-BCDD-6D7FECF08119}" id="{D37F4BF0-6A46-4596-87E6-2189EA19D0BA}" parentId="{226E6D85-2B59-46FA-BC69-A3387C9D7592}">
    <text>4kW allocation reduced due to live reading of 1.4kW</text>
  </threadedComment>
  <threadedComment ref="AH87" dT="2024-02-14T15:54:56.75" personId="{F6E7EC2D-8E6E-4BA1-BCDD-6D7FECF08119}" id="{31D14C51-9781-45EA-B7CE-54982DF66D45}" parentId="{226E6D85-2B59-46FA-BC69-A3387C9D7592}">
    <text>4kW allocation reduced due to live reading of 2kW</text>
  </threadedComment>
  <threadedComment ref="AH87" dT="2024-03-14T05:29:22.20" personId="{F6E7EC2D-8E6E-4BA1-BCDD-6D7FECF08119}" id="{7719E141-B380-4EDA-A304-3AE8BFAFB528}" parentId="{226E6D85-2B59-46FA-BC69-A3387C9D7592}">
    <text>4kW allocation reduced due to live reading of 2kW</text>
  </threadedComment>
  <threadedComment ref="AH87" dT="2024-06-24T15:49:31.49" personId="{AFB55828-FFC6-4C96-B981-0FAA8F63A769}" id="{232D38E2-E35D-44FC-92F3-58C4CD86DB3D}" parentId="{226E6D85-2B59-46FA-BC69-A3387C9D7592}">
    <text>4kW allocation reduced due to live reading of 2kW</text>
  </threadedComment>
  <threadedComment ref="AH87" dT="2024-08-26T04:48:30.30" personId="{AFB55828-FFC6-4C96-B981-0FAA8F63A769}" id="{ACE2E18F-CE11-4441-947C-CC2B2A05F4A9}" parentId="{226E6D85-2B59-46FA-BC69-A3387C9D7592}">
    <text>4kW allocation reduced due to live reading of 2kW</text>
  </threadedComment>
  <threadedComment ref="S94" dT="2024-04-30T15:47:44.91" personId="{AFB55828-FFC6-4C96-B981-0FAA8F63A769}" id="{7E261E4D-0904-4137-8A41-32A3AF9793C1}">
    <text>FDU installation planned for ORMT_SAP_240424_8_11407175</text>
  </threadedComment>
  <threadedComment ref="R116" dT="2022-05-26T11:51:15.63" personId="{BC55F889-AFD3-4AD4-B814-0EDFA8411758}" id="{01D39BC4-7FF0-407F-835A-B2167625CA82}">
    <text>5kW allocation reduced due to live reading of 3.1kW</text>
  </threadedComment>
  <threadedComment ref="R116" dT="2023-07-11T15:50:26.18" personId="{4232887B-6F74-4501-885D-8735C5662726}" id="{46A73302-85E8-4B8B-912E-4294D335EDA9}" parentId="{01D39BC4-7FF0-407F-835A-B2167625CA82}">
    <text xml:space="preserve">5kW allocation reduced due to live reading of 2.5kW
</text>
  </threadedComment>
  <threadedComment ref="R116" dT="2023-08-07T17:41:51.40" personId="{4232887B-6F74-4501-885D-8735C5662726}" id="{7B9CCB19-E71B-4BFC-9475-4082BB719528}" parentId="{01D39BC4-7FF0-407F-835A-B2167625CA82}">
    <text>5kW allocation reduced due to live reading of 2.6kW</text>
  </threadedComment>
  <threadedComment ref="R116" dT="2023-09-11T13:56:22.03" personId="{F6E7EC2D-8E6E-4BA1-BCDD-6D7FECF08119}" id="{B3241FE6-24A3-4998-A7DB-80B7EF8B11C0}" parentId="{01D39BC4-7FF0-407F-835A-B2167625CA82}">
    <text>5kW allocation reduced due to live reading of 2.5kW</text>
  </threadedComment>
  <threadedComment ref="R116" dT="2023-10-18T10:19:01.11" personId="{F6E7EC2D-8E6E-4BA1-BCDD-6D7FECF08119}" id="{47528316-9152-46FC-BFDA-9C8647A24373}" parentId="{01D39BC4-7FF0-407F-835A-B2167625CA82}">
    <text>5kW allocation reduced due to live reading of 2.5kW</text>
  </threadedComment>
  <threadedComment ref="R116" dT="2023-11-10T12:46:22.69" personId="{F6E7EC2D-8E6E-4BA1-BCDD-6D7FECF08119}" id="{FF1CA537-E3D1-4F34-8C43-E4BDD6B4FA34}" parentId="{01D39BC4-7FF0-407F-835A-B2167625CA82}">
    <text>5kW allocation reduced due to live reading of 2.5kW</text>
  </threadedComment>
  <threadedComment ref="R116" dT="2023-11-10T12:50:05.68" personId="{F6E7EC2D-8E6E-4BA1-BCDD-6D7FECF08119}" id="{A162FA6C-5401-4C92-88FB-E08EE66452C7}" parentId="{01D39BC4-7FF0-407F-835A-B2167625CA82}">
    <text>5kW allocation reduced due to live reading of 2.6kW</text>
  </threadedComment>
  <threadedComment ref="R116" dT="2023-12-15T11:14:13.54" personId="{F6E7EC2D-8E6E-4BA1-BCDD-6D7FECF08119}" id="{1FE0864E-A8CD-491B-862F-F70C3135724A}" parentId="{01D39BC4-7FF0-407F-835A-B2167625CA82}">
    <text>5kW allocation reduced due to live reading of 2.6kW</text>
  </threadedComment>
  <threadedComment ref="R116" dT="2024-01-10T17:02:52.52" personId="{F6E7EC2D-8E6E-4BA1-BCDD-6D7FECF08119}" id="{6E7D267D-BB36-4716-9E23-FD4472899608}" parentId="{01D39BC4-7FF0-407F-835A-B2167625CA82}">
    <text>5kW allocation reduced due to live reading of 2.5kW</text>
  </threadedComment>
  <threadedComment ref="R116" dT="2024-02-14T17:20:30.91" personId="{F6E7EC2D-8E6E-4BA1-BCDD-6D7FECF08119}" id="{30FA7F52-36B4-4CC2-9A82-269918270F6B}" parentId="{01D39BC4-7FF0-407F-835A-B2167625CA82}">
    <text>5kW allocation reduced due to live reading of 2.6kW</text>
  </threadedComment>
  <threadedComment ref="R116" dT="2024-03-14T05:23:04.74" personId="{F6E7EC2D-8E6E-4BA1-BCDD-6D7FECF08119}" id="{64D5D0AB-3CD8-4496-994B-B9D56DE4BEB1}" parentId="{01D39BC4-7FF0-407F-835A-B2167625CA82}">
    <text>5kW allocation reduced due to live reading of 2.5kW</text>
  </threadedComment>
  <threadedComment ref="R116" dT="2024-06-25T11:26:37.28" personId="{AFB55828-FFC6-4C96-B981-0FAA8F63A769}" id="{A7100155-69D3-4082-A251-FA04AACFE76F}" parentId="{01D39BC4-7FF0-407F-835A-B2167625CA82}">
    <text>5kW allocation reduced due to live reading of 2.5kW</text>
  </threadedComment>
  <threadedComment ref="R116" dT="2024-08-19T15:00:42.03" personId="{AFB55828-FFC6-4C96-B981-0FAA8F63A769}" id="{254D8D5C-23AD-4F5F-841E-5D8DE0E3DFB3}" parentId="{01D39BC4-7FF0-407F-835A-B2167625CA82}">
    <text>5kW allocation reduced due to live reading of 2.6kW</text>
  </threadedComment>
  <threadedComment ref="R116" dT="2024-09-17T14:29:37.34" personId="{AFB55828-FFC6-4C96-B981-0FAA8F63A769}" id="{45026BFE-7079-4967-892D-8CE0B1CB8019}" parentId="{01D39BC4-7FF0-407F-835A-B2167625CA82}">
    <text>5kW allocation reduced due to live reading of 2.6kW</text>
  </threadedComment>
  <threadedComment ref="T116" dT="2022-05-26T11:52:49.95" personId="{BC55F889-AFD3-4AD4-B814-0EDFA8411758}" id="{4B00D20D-44B8-41D0-A860-F6DAC149B674}">
    <text>Total 13.5kW reduced due to live reading of 3.5kW</text>
  </threadedComment>
  <threadedComment ref="T116" dT="2023-07-11T12:49:13.22" personId="{4232887B-6F74-4501-885D-8735C5662726}" id="{15B700F3-2F98-4A02-84D7-D9069BF53747}" parentId="{4B00D20D-44B8-41D0-A860-F6DAC149B674}">
    <text>13.5kW allocation reduced due to live reading of 1.4kW</text>
  </threadedComment>
  <threadedComment ref="T116" dT="2023-08-07T16:15:07.84" personId="{4232887B-6F74-4501-885D-8735C5662726}" id="{1882A59C-916A-4813-98C4-78F16F6FF100}" parentId="{4B00D20D-44B8-41D0-A860-F6DAC149B674}">
    <text>13.5kW allocation reduced due to live reading of 6.1kW</text>
  </threadedComment>
  <threadedComment ref="T116" dT="2023-09-11T14:02:52.05" personId="{F6E7EC2D-8E6E-4BA1-BCDD-6D7FECF08119}" id="{EA3F3554-9117-4C83-8211-797FA055E40D}" parentId="{4B00D20D-44B8-41D0-A860-F6DAC149B674}">
    <text>13.5kW allocation reduced due to live reading of 6.1kW</text>
  </threadedComment>
  <threadedComment ref="T116" dT="2023-10-18T10:14:50.68" personId="{F6E7EC2D-8E6E-4BA1-BCDD-6D7FECF08119}" id="{C847E367-A0E8-4A3A-868D-BD34746A4D64}" parentId="{4B00D20D-44B8-41D0-A860-F6DAC149B674}">
    <text>13.5kW allocation reduced due to live reading of 6.2kW</text>
  </threadedComment>
  <threadedComment ref="T116" dT="2023-11-10T12:42:34.33" personId="{F6E7EC2D-8E6E-4BA1-BCDD-6D7FECF08119}" id="{0F804DB2-1B04-45AF-92BB-1BF3933E3CC8}" parentId="{4B00D20D-44B8-41D0-A860-F6DAC149B674}">
    <text>13.5kW allocation reduced due to live reading of 6.2kW</text>
  </threadedComment>
  <threadedComment ref="T116" dT="2023-12-15T11:00:48.61" personId="{F6E7EC2D-8E6E-4BA1-BCDD-6D7FECF08119}" id="{260126A8-991A-4A87-AD83-654D0F6C2935}" parentId="{4B00D20D-44B8-41D0-A860-F6DAC149B674}">
    <text>13.5kW allocation reduced due to live reading of 6.2kW</text>
  </threadedComment>
  <threadedComment ref="T116" dT="2024-01-10T16:58:27.31" personId="{F6E7EC2D-8E6E-4BA1-BCDD-6D7FECF08119}" id="{FDC9C338-30A8-47C8-BECE-9D4CB169BFF9}" parentId="{4B00D20D-44B8-41D0-A860-F6DAC149B674}">
    <text>13.5kW allocation reduced due to live reading of 6.2kW</text>
  </threadedComment>
  <threadedComment ref="T116" dT="2024-02-14T17:17:21.12" personId="{F6E7EC2D-8E6E-4BA1-BCDD-6D7FECF08119}" id="{E8AD92CB-72BC-4DAB-9981-EA082DBCD49A}" parentId="{4B00D20D-44B8-41D0-A860-F6DAC149B674}">
    <text>13.5kW allocation reduced due to live reading of 6.2kW</text>
  </threadedComment>
  <threadedComment ref="T116" dT="2024-03-14T05:17:37.86" personId="{F6E7EC2D-8E6E-4BA1-BCDD-6D7FECF08119}" id="{C2320D15-D509-45B6-A738-177FC52D076F}" parentId="{4B00D20D-44B8-41D0-A860-F6DAC149B674}">
    <text>13.5kW allocation reduced due to live reading of 6.3kW</text>
  </threadedComment>
  <threadedComment ref="T116" dT="2024-06-25T11:11:44.74" personId="{AFB55828-FFC6-4C96-B981-0FAA8F63A769}" id="{7F254C90-8F60-4222-B6F5-2002C546C211}" parentId="{4B00D20D-44B8-41D0-A860-F6DAC149B674}">
    <text>13.5kW allocation reduced due to live reading of 6.8kW</text>
  </threadedComment>
  <threadedComment ref="T116" dT="2024-08-19T14:53:18.09" personId="{AFB55828-FFC6-4C96-B981-0FAA8F63A769}" id="{B015480D-2347-494A-A85C-269A703C522E}" parentId="{4B00D20D-44B8-41D0-A860-F6DAC149B674}">
    <text>13.5kW allocation reduced due to live reading of 6.9kW</text>
  </threadedComment>
  <threadedComment ref="T116" dT="2024-09-17T14:26:18.96" personId="{AFB55828-FFC6-4C96-B981-0FAA8F63A769}" id="{6A222A69-E2A7-41C0-BEBE-67A10BD04694}" parentId="{4B00D20D-44B8-41D0-A860-F6DAC149B674}">
    <text>13.5kW allocation reduced due to live reading of 6.9kW</text>
  </threadedComment>
  <threadedComment ref="V116" dT="2022-05-26T11:53:41.34" personId="{BC55F889-AFD3-4AD4-B814-0EDFA8411758}" id="{6F978C7E-4C32-4BE8-A232-05CE4E1B994D}">
    <text>Total 4.5kW allocation reduced due to live reading of 1kW</text>
  </threadedComment>
  <threadedComment ref="V116" dT="2023-07-11T15:42:29.64" personId="{4232887B-6F74-4501-885D-8735C5662726}" id="{C1668EAC-AAB1-4A09-8C63-B3602D98F897}" parentId="{6F978C7E-4C32-4BE8-A232-05CE4E1B994D}">
    <text>4.5kW allocation reduced due to live reading of 1.9kW</text>
  </threadedComment>
  <threadedComment ref="X116" dT="2022-05-26T11:54:57.07" personId="{BC55F889-AFD3-4AD4-B814-0EDFA8411758}" id="{E6D2B01F-82DD-4DD2-9577-D905FFF36E41}">
    <text>Total 8kW allocation reduced due to live reading of 6.6kW</text>
  </threadedComment>
  <threadedComment ref="X116" dT="2023-07-11T16:03:52.76" personId="{4232887B-6F74-4501-885D-8735C5662726}" id="{14E0F7BF-0F71-4BEE-82B7-3AB30A698C99}" parentId="{E6D2B01F-82DD-4DD2-9577-D905FFF36E41}">
    <text>8kW allocation reduced due to live reading of 7.1kW</text>
  </threadedComment>
  <threadedComment ref="X116" dT="2023-08-07T17:39:45.43" personId="{4232887B-6F74-4501-885D-8735C5662726}" id="{8978AFDF-1422-4654-A3A0-1C1FFD89B0C3}" parentId="{E6D2B01F-82DD-4DD2-9577-D905FFF36E41}">
    <text>8kW allocation reduced due to live reading of 7.2kW</text>
  </threadedComment>
  <threadedComment ref="X116" dT="2023-09-11T13:58:48.31" personId="{F6E7EC2D-8E6E-4BA1-BCDD-6D7FECF08119}" id="{0BA2F4CB-1173-455D-9128-69DED2824196}" parentId="{E6D2B01F-82DD-4DD2-9577-D905FFF36E41}">
    <text>8kW allocation reduced due to live reading of 7.2kW</text>
  </threadedComment>
  <threadedComment ref="X116" dT="2023-10-18T10:21:09.41" personId="{F6E7EC2D-8E6E-4BA1-BCDD-6D7FECF08119}" id="{EA048655-B327-4759-AD05-DBD2AB926912}" parentId="{E6D2B01F-82DD-4DD2-9577-D905FFF36E41}">
    <text>8kW allocation reduced due to live reading of 7.1kW</text>
  </threadedComment>
  <threadedComment ref="X116" dT="2023-11-10T12:51:48.70" personId="{F6E7EC2D-8E6E-4BA1-BCDD-6D7FECF08119}" id="{03EF37A7-A95F-4049-A9AD-21B4DC6810BA}" parentId="{E6D2B01F-82DD-4DD2-9577-D905FFF36E41}">
    <text>8kW allocation reduced due to live reading of 7.1kW</text>
  </threadedComment>
  <threadedComment ref="X116" dT="2023-12-15T11:16:24.73" personId="{F6E7EC2D-8E6E-4BA1-BCDD-6D7FECF08119}" id="{2F8E99E2-FE57-48E5-BB62-E958D1227C3C}" parentId="{E6D2B01F-82DD-4DD2-9577-D905FFF36E41}">
    <text>8kW allocation reduced due to live reading of 7.1kW</text>
  </threadedComment>
  <threadedComment ref="X116" dT="2024-01-10T17:03:50.69" personId="{F6E7EC2D-8E6E-4BA1-BCDD-6D7FECF08119}" id="{D00EB86C-CFB9-4771-A910-474971242E20}" parentId="{E6D2B01F-82DD-4DD2-9577-D905FFF36E41}">
    <text>8kW allocation reduced due to live reading of 7.2kW</text>
  </threadedComment>
  <threadedComment ref="X116" dT="2024-02-14T17:21:43.17" personId="{F6E7EC2D-8E6E-4BA1-BCDD-6D7FECF08119}" id="{A3C133AC-526E-45C5-9DF9-1CD8BF1B5F5D}" parentId="{E6D2B01F-82DD-4DD2-9577-D905FFF36E41}">
    <text>8kW allocation reduced due to live reading of 7.2kW</text>
  </threadedComment>
  <threadedComment ref="X116" dT="2024-03-14T05:24:01.38" personId="{F6E7EC2D-8E6E-4BA1-BCDD-6D7FECF08119}" id="{2125905C-8EF7-48E9-A0BD-F90BCDCDED5A}" parentId="{E6D2B01F-82DD-4DD2-9577-D905FFF36E41}">
    <text>8kW allocation reduced due to live reading of 7.2kW</text>
  </threadedComment>
  <threadedComment ref="X116" dT="2024-06-25T11:32:15.94" personId="{AFB55828-FFC6-4C96-B981-0FAA8F63A769}" id="{40A7D137-7339-427B-BDAD-350992088A8B}" parentId="{E6D2B01F-82DD-4DD2-9577-D905FFF36E41}">
    <text>8kW allocation reduced due to live reading of 7.2kW</text>
  </threadedComment>
  <threadedComment ref="X116" dT="2024-08-19T15:02:44.22" personId="{AFB55828-FFC6-4C96-B981-0FAA8F63A769}" id="{1FAA0E0F-7377-4D4E-9791-3976761D6395}" parentId="{E6D2B01F-82DD-4DD2-9577-D905FFF36E41}">
    <text>8kW allocation reduced due to live reading of 7.2kW</text>
  </threadedComment>
  <threadedComment ref="X116" dT="2024-09-17T14:30:37.65" personId="{AFB55828-FFC6-4C96-B981-0FAA8F63A769}" id="{4A1F9AAE-5F4D-4B34-B601-3616E0DECE15}" parentId="{E6D2B01F-82DD-4DD2-9577-D905FFF36E41}">
    <text>8kW allocation reduced due to live reading of 7.2kW</text>
  </threadedComment>
  <threadedComment ref="Z116" dT="2023-01-12T15:07:21.06" personId="{BC55F889-AFD3-4AD4-B814-0EDFA8411758}" id="{60B65998-EB23-4DE3-944B-D1DCBBD7A6E8}">
    <text>Live reading 32.8A, so 4.5kW allocation reduced by 1.8kW</text>
  </threadedComment>
  <threadedComment ref="Z116" dT="2023-07-11T15:40:57.56" personId="{4232887B-6F74-4501-885D-8735C5662726}" id="{1071CE09-E53F-4B88-A08A-A59EDD3E083E}" parentId="{60B65998-EB23-4DE3-944B-D1DCBBD7A6E8}">
    <text>2.25kW allocation reduced due to live reading of 1kW</text>
  </threadedComment>
  <threadedComment ref="Z116" dT="2023-08-07T16:18:55.13" personId="{4232887B-6F74-4501-885D-8735C5662726}" id="{4AAF025E-265F-4011-A8DF-22783FBAA10E}" parentId="{60B65998-EB23-4DE3-944B-D1DCBBD7A6E8}">
    <text>4.5kW allocation reduced due to live reading of 2kW</text>
  </threadedComment>
  <threadedComment ref="Z116" dT="2023-09-11T13:54:49.43" personId="{F6E7EC2D-8E6E-4BA1-BCDD-6D7FECF08119}" id="{2DE64F2D-A772-4283-AF9A-27E72E61E0E7}" parentId="{60B65998-EB23-4DE3-944B-D1DCBBD7A6E8}">
    <text>4.5kW allocation reduced due to live reading of 1.9kW</text>
  </threadedComment>
  <threadedComment ref="Z116" dT="2023-10-18T10:16:29.87" personId="{F6E7EC2D-8E6E-4BA1-BCDD-6D7FECF08119}" id="{02C03696-4702-4AAA-A4D2-D9203D488D87}" parentId="{60B65998-EB23-4DE3-944B-D1DCBBD7A6E8}">
    <text>4.5kW allocation reduced due to live reading of 1.9kW</text>
  </threadedComment>
  <threadedComment ref="Z116" dT="2023-11-10T12:43:54.49" personId="{F6E7EC2D-8E6E-4BA1-BCDD-6D7FECF08119}" id="{A9E67E49-5318-4B5E-AC68-5C71891A2E61}" parentId="{60B65998-EB23-4DE3-944B-D1DCBBD7A6E8}">
    <text>4.5kW allocation reduced due to live reading of 2kW</text>
  </threadedComment>
  <threadedComment ref="Z116" dT="2023-12-15T11:12:46.91" personId="{F6E7EC2D-8E6E-4BA1-BCDD-6D7FECF08119}" id="{EDB6CC84-7208-48B1-B16D-E3A17D5BF470}" parentId="{60B65998-EB23-4DE3-944B-D1DCBBD7A6E8}">
    <text>4.5kW allocation reduced due to live reading of 2.2kW</text>
  </threadedComment>
  <threadedComment ref="Z116" dT="2024-01-10T16:59:36.46" personId="{F6E7EC2D-8E6E-4BA1-BCDD-6D7FECF08119}" id="{8EAFC41A-A169-4B5F-9A77-D030F1EEE2EA}" parentId="{60B65998-EB23-4DE3-944B-D1DCBBD7A6E8}">
    <text>4.5kW allocation reduced due to live reading of 2.4kW</text>
  </threadedComment>
  <threadedComment ref="Z116" dT="2024-02-14T17:19:10.25" personId="{F6E7EC2D-8E6E-4BA1-BCDD-6D7FECF08119}" id="{D99611EC-1348-4258-8270-1B0105303FBA}" parentId="{60B65998-EB23-4DE3-944B-D1DCBBD7A6E8}">
    <text>4.5kW allocation reduced due to live reading of 2.6kW</text>
  </threadedComment>
  <threadedComment ref="Z116" dT="2024-03-14T05:19:36.88" personId="{F6E7EC2D-8E6E-4BA1-BCDD-6D7FECF08119}" id="{2AC85955-D181-4326-B504-F02D0D4D26B2}" parentId="{60B65998-EB23-4DE3-944B-D1DCBBD7A6E8}">
    <text>4.5kW allocation reduced due to live reading of 2.8kW</text>
  </threadedComment>
  <threadedComment ref="Z116" dT="2024-06-25T11:23:49.50" personId="{AFB55828-FFC6-4C96-B981-0FAA8F63A769}" id="{F41CCF59-D590-44DF-9FA5-5924B3EC433E}" parentId="{60B65998-EB23-4DE3-944B-D1DCBBD7A6E8}">
    <text>4.5kW allocation reduced due to live reading of 2.8kW</text>
  </threadedComment>
  <threadedComment ref="Z116" dT="2024-08-19T14:57:53.40" personId="{AFB55828-FFC6-4C96-B981-0FAA8F63A769}" id="{B6608EAA-071D-40AF-B264-E6BBEDFF3187}" parentId="{60B65998-EB23-4DE3-944B-D1DCBBD7A6E8}">
    <text>4.5kW allocation reduced due to live reading of 2.8kW</text>
  </threadedComment>
  <threadedComment ref="Z116" dT="2024-09-17T14:34:17.30" personId="{AFB55828-FFC6-4C96-B981-0FAA8F63A769}" id="{1C024E94-22E0-4704-9F6C-06F4CF1B77D8}" parentId="{60B65998-EB23-4DE3-944B-D1DCBBD7A6E8}">
    <text>4.5kW allocation reduced due to live reading of 2.8kW</text>
  </threadedComment>
  <threadedComment ref="Q117" dT="2021-12-03T12:18:39.69" personId="{7807B229-714C-4AA1-8F83-E7F46ACB7D83}" id="{D75E9056-6CE9-4EAE-B3F2-1202E12F5B75}">
    <text>ORMT_SAP_211015_16_11135118</text>
  </threadedComment>
  <threadedComment ref="T117" dT="2021-08-13T11:49:06.83" personId="{BC55F889-AFD3-4AD4-B814-0EDFA8411758}" id="{B7697A22-D3CB-4E2B-9193-268CDE35AC66}">
    <text>5kW allocated, live so halved to 2.5kw</text>
  </threadedComment>
  <threadedComment ref="V117" dT="2024-04-22T10:58:07.65" personId="{F6E7EC2D-8E6E-4BA1-BCDD-6D7FECF08119}" id="{FB74498A-951A-42E5-86DD-418801D05681}">
    <text xml:space="preserve">As per glen advise 2KW power is allocated for this live rack </text>
  </threadedComment>
  <threadedComment ref="R143" dT="2021-09-28T13:18:24.67" personId="{D8912DD3-55B7-46D0-93D3-924365CA7385}" id="{0BFD9EFF-51CB-4952-8CA0-207DA310BBF1}">
    <text>Live reading of 6.3kW, so original 8kW reduced</text>
  </threadedComment>
  <threadedComment ref="R143" dT="2023-07-11T11:28:17.76" personId="{F6E7EC2D-8E6E-4BA1-BCDD-6D7FECF08119}" id="{5A84C59B-C749-4B6A-A294-8BC96B3BF427}" parentId="{0BFD9EFF-51CB-4952-8CA0-207DA310BBF1}">
    <text>8kW allocation reduced due to live reading of 7.1KW</text>
  </threadedComment>
  <threadedComment ref="R143" dT="2023-08-01T10:58:56.25" personId="{4232887B-6F74-4501-885D-8735C5662726}" id="{6D4BFB3F-4DA8-403C-B6E1-2398FC0006AF}" parentId="{0BFD9EFF-51CB-4952-8CA0-207DA310BBF1}">
    <text>8kW allocation reduced due to live reading of 7.2kW</text>
  </threadedComment>
  <threadedComment ref="R143" dT="2023-09-04T12:11:17.61" personId="{4232887B-6F74-4501-885D-8735C5662726}" id="{62314287-8278-466F-AA90-DE08F2FE0316}" parentId="{0BFD9EFF-51CB-4952-8CA0-207DA310BBF1}">
    <text>8kW allocation reduced due to live reading of 7kW</text>
  </threadedComment>
  <threadedComment ref="R143" dT="2023-10-20T15:40:50.59" personId="{F6E7EC2D-8E6E-4BA1-BCDD-6D7FECF08119}" id="{F583E8FC-23FA-494D-BF30-398DF5A07435}" parentId="{0BFD9EFF-51CB-4952-8CA0-207DA310BBF1}">
    <text>8kW allocation reduced due to live reading of 7.2kW</text>
  </threadedComment>
  <threadedComment ref="R143" dT="2023-11-09T10:30:47.35" personId="{F6E7EC2D-8E6E-4BA1-BCDD-6D7FECF08119}" id="{51FFFE14-3E77-4033-AF2E-8E3BA5ECD838}" parentId="{0BFD9EFF-51CB-4952-8CA0-207DA310BBF1}">
    <text>8kW allocation reduced due to live reading of 7.1kW</text>
  </threadedComment>
  <threadedComment ref="R143" dT="2023-12-12T11:20:08.28" personId="{F6E7EC2D-8E6E-4BA1-BCDD-6D7FECF08119}" id="{9790E827-3689-4836-ADD1-AE31733BABE4}" parentId="{0BFD9EFF-51CB-4952-8CA0-207DA310BBF1}">
    <text>8kW allocation reduced due to live reading of 7.1kW</text>
  </threadedComment>
  <threadedComment ref="R143" dT="2024-01-10T01:38:56.90" personId="{F6E7EC2D-8E6E-4BA1-BCDD-6D7FECF08119}" id="{B8040E48-9C62-427E-8251-12A63B2C246B}" parentId="{0BFD9EFF-51CB-4952-8CA0-207DA310BBF1}">
    <text>8kW allocation reduced due to live reading of 7.1kW</text>
  </threadedComment>
  <threadedComment ref="R143" dT="2024-02-14T10:50:16.30" personId="{F6E7EC2D-8E6E-4BA1-BCDD-6D7FECF08119}" id="{ED314F52-6B79-43BF-87AF-7D4635591009}" parentId="{0BFD9EFF-51CB-4952-8CA0-207DA310BBF1}">
    <text>8kW allocation reduced due to live reading of 7.1kW</text>
  </threadedComment>
  <threadedComment ref="R143" dT="2024-03-14T08:31:51.62" personId="{F6E7EC2D-8E6E-4BA1-BCDD-6D7FECF08119}" id="{0110F944-B5BC-4578-9CA0-791F385A9700}" parentId="{0BFD9EFF-51CB-4952-8CA0-207DA310BBF1}">
    <text>8kW allocation reduced due to live reading of 7.1kW</text>
  </threadedComment>
  <threadedComment ref="R143" dT="2024-04-11T10:42:01.61" personId="{4232887B-6F74-4501-885D-8735C5662726}" id="{13C5EE6D-8543-4702-A702-7CC82704C595}" parentId="{0BFD9EFF-51CB-4952-8CA0-207DA310BBF1}">
    <text>8kW allocation reduced due to live reading of 7.2kW</text>
  </threadedComment>
  <threadedComment ref="R143" dT="2024-05-23T14:56:39.33" personId="{4232887B-6F74-4501-885D-8735C5662726}" id="{6CF7F138-F153-4579-BB2A-351CE41F9159}" parentId="{0BFD9EFF-51CB-4952-8CA0-207DA310BBF1}">
    <text>8kW allocation reduced due to live reading of 7.1kW</text>
  </threadedComment>
  <threadedComment ref="R143" dT="2024-08-20T09:18:03.92" personId="{4232887B-6F74-4501-885D-8735C5662726}" id="{848631E5-C52C-4853-A29A-F57992D3AD6D}" parentId="{0BFD9EFF-51CB-4952-8CA0-207DA310BBF1}">
    <text>8kW allocation reduced due to live reading of 7.2kW</text>
  </threadedComment>
  <threadedComment ref="T143" dT="2022-05-26T11:58:20.91" personId="{BC55F889-AFD3-4AD4-B814-0EDFA8411758}" id="{70A9E207-6513-44C6-A62B-5A808125B986}">
    <text>5kW allocation reduced due to live reading of 2.5kW</text>
  </threadedComment>
  <threadedComment ref="T143" dT="2023-07-11T11:30:28.26" personId="{F6E7EC2D-8E6E-4BA1-BCDD-6D7FECF08119}" id="{BAF919CD-CDD4-4593-B69B-0ED19BFE9892}" parentId="{70A9E207-6513-44C6-A62B-5A808125B986}">
    <text>5kW allocation reduced due to live reading of 2.4KW</text>
  </threadedComment>
  <threadedComment ref="T143" dT="2023-08-01T11:01:32.42" personId="{4232887B-6F74-4501-885D-8735C5662726}" id="{C263ECFF-D241-4EB9-8134-F9AA14D91C21}" parentId="{70A9E207-6513-44C6-A62B-5A808125B986}">
    <text>5kW allocation reduced due to live reading of 2.4KW</text>
  </threadedComment>
  <threadedComment ref="T143" dT="2023-09-04T12:17:31.61" personId="{4232887B-6F74-4501-885D-8735C5662726}" id="{2D6C4591-22FE-4AB2-9F9B-1FD79798F0A7}" parentId="{70A9E207-6513-44C6-A62B-5A808125B986}">
    <text>5kW allocation reduced due to live reading of 2.4KW</text>
  </threadedComment>
  <threadedComment ref="T143" dT="2023-10-20T15:43:32.26" personId="{F6E7EC2D-8E6E-4BA1-BCDD-6D7FECF08119}" id="{8320FCF4-715B-4F70-B8EE-C0936EF3E9B9}" parentId="{70A9E207-6513-44C6-A62B-5A808125B986}">
    <text>5kW allocation reduced due to live reading of 2.3KW</text>
  </threadedComment>
  <threadedComment ref="T143" dT="2023-11-09T10:41:04.02" personId="{F6E7EC2D-8E6E-4BA1-BCDD-6D7FECF08119}" id="{3F2C971D-D13F-4246-84F9-6692EBD9E154}" parentId="{70A9E207-6513-44C6-A62B-5A808125B986}">
    <text>5kW allocation reduced due to live reading of 2.4KW</text>
  </threadedComment>
  <threadedComment ref="T143" dT="2023-12-12T11:21:34.94" personId="{F6E7EC2D-8E6E-4BA1-BCDD-6D7FECF08119}" id="{69F2D671-D951-4DBF-AB5E-26DD3A347821}" parentId="{70A9E207-6513-44C6-A62B-5A808125B986}">
    <text>5kW allocation reduced due to live reading of 2.4KW</text>
  </threadedComment>
  <threadedComment ref="T143" dT="2024-01-10T01:40:18.91" personId="{F6E7EC2D-8E6E-4BA1-BCDD-6D7FECF08119}" id="{F5CA4499-A15D-47BE-A4AD-AED8812B8FCC}" parentId="{70A9E207-6513-44C6-A62B-5A808125B986}">
    <text>5kW allocation reduced due to live reading of 2.4KW</text>
  </threadedComment>
  <threadedComment ref="T143" dT="2024-02-14T10:52:55.88" personId="{F6E7EC2D-8E6E-4BA1-BCDD-6D7FECF08119}" id="{2140FE93-D49D-4E92-B656-C0C8D1A89FB8}" parentId="{70A9E207-6513-44C6-A62B-5A808125B986}">
    <text>5kW allocation reduced due to live reading of 2.3KW</text>
  </threadedComment>
  <threadedComment ref="T143" dT="2024-03-14T08:32:59.17" personId="{F6E7EC2D-8E6E-4BA1-BCDD-6D7FECF08119}" id="{C288D185-CF7C-48E4-882C-7575187D8EDE}" parentId="{70A9E207-6513-44C6-A62B-5A808125B986}">
    <text>5kW allocation reduced due to live reading of 2.4KW</text>
  </threadedComment>
  <threadedComment ref="T143" dT="2024-04-11T10:44:35.38" personId="{4232887B-6F74-4501-885D-8735C5662726}" id="{852B512E-7F90-45B7-80E3-4230D343F0E1}" parentId="{70A9E207-6513-44C6-A62B-5A808125B986}">
    <text>5kW allocation reduced due to live reading of 2.4KW</text>
  </threadedComment>
  <threadedComment ref="T143" dT="2024-05-23T15:01:00.90" personId="{4232887B-6F74-4501-885D-8735C5662726}" id="{8E32696B-BDC3-49F6-9D3F-66551F9F2621}" parentId="{70A9E207-6513-44C6-A62B-5A808125B986}">
    <text>5kW allocation reduced due to live reading of 2.4KW</text>
  </threadedComment>
  <threadedComment ref="T143" dT="2024-08-20T09:20:19.65" personId="{4232887B-6F74-4501-885D-8735C5662726}" id="{2A1141EE-D600-46DB-A17B-2CBCBB3BCBE1}" parentId="{70A9E207-6513-44C6-A62B-5A808125B986}">
    <text>5kW allocation reduced due to live reading of 2.4KW</text>
  </threadedComment>
  <threadedComment ref="V143" dT="2023-07-11T11:34:50.80" personId="{F6E7EC2D-8E6E-4BA1-BCDD-6D7FECF08119}" id="{35BB3DE6-D52C-4BD0-9A9A-2D1364B48E5E}">
    <text>2kW allocation reduced due to live reading of 0.1KW</text>
  </threadedComment>
  <threadedComment ref="V143" dT="2023-08-01T11:05:54.69" personId="{4232887B-6F74-4501-885D-8735C5662726}" id="{0D37BEC3-4F98-4C03-B8C6-A923F04688C5}" parentId="{35BB3DE6-D52C-4BD0-9A9A-2D1364B48E5E}">
    <text>2kW allocation reduced due to live reading of 0.1kW</text>
  </threadedComment>
  <threadedComment ref="V143" dT="2023-09-04T12:20:06.83" personId="{4232887B-6F74-4501-885D-8735C5662726}" id="{AAE5437D-2D98-4594-A1A0-39735DDD9482}" parentId="{35BB3DE6-D52C-4BD0-9A9A-2D1364B48E5E}">
    <text>2kW allocation reduced due to live reading of 0.1kW</text>
  </threadedComment>
  <threadedComment ref="V143" dT="2023-10-20T15:44:41.40" personId="{F6E7EC2D-8E6E-4BA1-BCDD-6D7FECF08119}" id="{7C9824F7-18CA-4948-BF2C-D502BE8E154C}" parentId="{35BB3DE6-D52C-4BD0-9A9A-2D1364B48E5E}">
    <text>2kW allocation reduced due to live reading of 0.2kW</text>
  </threadedComment>
  <threadedComment ref="V143" dT="2023-11-09T10:42:22.78" personId="{F6E7EC2D-8E6E-4BA1-BCDD-6D7FECF08119}" id="{6E87931D-D218-4ECC-9172-024AB51D1661}" parentId="{35BB3DE6-D52C-4BD0-9A9A-2D1364B48E5E}">
    <text>2kW allocation reduced due to live reading of 0.2kW</text>
  </threadedComment>
  <threadedComment ref="V143" dT="2023-12-12T11:22:17.74" personId="{F6E7EC2D-8E6E-4BA1-BCDD-6D7FECF08119}" id="{D92B617B-E838-415A-851F-0A70481EE20E}" parentId="{35BB3DE6-D52C-4BD0-9A9A-2D1364B48E5E}">
    <text>2kW allocation reduced due to live reading of 0.2kW</text>
  </threadedComment>
  <threadedComment ref="V143" dT="2024-01-10T01:41:20.79" personId="{F6E7EC2D-8E6E-4BA1-BCDD-6D7FECF08119}" id="{01AEE8D8-1D8C-4804-81B7-F3C6EF495350}" parentId="{35BB3DE6-D52C-4BD0-9A9A-2D1364B48E5E}">
    <text>2kW allocation reduced due to live reading of 0.2kW</text>
  </threadedComment>
  <threadedComment ref="V143" dT="2024-02-14T10:53:44.21" personId="{F6E7EC2D-8E6E-4BA1-BCDD-6D7FECF08119}" id="{D9AE31D2-6EB2-4AF8-A7B3-3638AC6E40AA}" parentId="{35BB3DE6-D52C-4BD0-9A9A-2D1364B48E5E}">
    <text>2kW allocation reduced due to live reading of 0.2kW</text>
  </threadedComment>
  <threadedComment ref="V143" dT="2024-03-14T08:33:25.33" personId="{F6E7EC2D-8E6E-4BA1-BCDD-6D7FECF08119}" id="{7520441A-99CF-4154-A54D-99B23B207704}" parentId="{35BB3DE6-D52C-4BD0-9A9A-2D1364B48E5E}">
    <text>2kW allocation reduced due to live reading of 0.2kW</text>
  </threadedComment>
  <threadedComment ref="V143" dT="2024-04-11T10:45:36.76" personId="{4232887B-6F74-4501-885D-8735C5662726}" id="{737764D4-C481-4A7B-AFAD-CFB720EDB531}" parentId="{35BB3DE6-D52C-4BD0-9A9A-2D1364B48E5E}">
    <text>2kW allocation reduced due to live reading of 0.2kW</text>
  </threadedComment>
  <threadedComment ref="V143" dT="2024-05-23T15:01:41.90" personId="{4232887B-6F74-4501-885D-8735C5662726}" id="{E794846E-E423-49D5-B270-55C6CDDC44FC}" parentId="{35BB3DE6-D52C-4BD0-9A9A-2D1364B48E5E}">
    <text>2kW allocation reduced due to live reading of 0.2kW</text>
  </threadedComment>
  <threadedComment ref="V143" dT="2024-08-20T09:21:05.74" personId="{4232887B-6F74-4501-885D-8735C5662726}" id="{C24DF9AD-4D34-4A0A-9380-BDB182C9B6E5}" parentId="{35BB3DE6-D52C-4BD0-9A9A-2D1364B48E5E}">
    <text>2kW allocation reduced due to live reading of 0.2kW</text>
  </threadedComment>
  <threadedComment ref="X143" dT="2022-05-26T11:59:35.18" personId="{BC55F889-AFD3-4AD4-B814-0EDFA8411758}" id="{6AA1120F-5719-472A-A9A2-8188A350B9F1}">
    <text>4kW allocation reduced due to live reading of 1kW</text>
  </threadedComment>
  <threadedComment ref="X143" dT="2023-07-11T11:21:05.95" personId="{F6E7EC2D-8E6E-4BA1-BCDD-6D7FECF08119}" id="{B3EA225F-F6BA-447B-B75C-22E57063DB3A}" parentId="{6AA1120F-5719-472A-A9A2-8188A350B9F1}">
    <text>4.5kW allocation reduced due to live reading of 1.3KW</text>
  </threadedComment>
  <threadedComment ref="X143" dT="2023-08-01T10:03:33.54" personId="{4232887B-6F74-4501-885D-8735C5662726}" id="{AE7C9927-F52E-45F5-B8D8-330DE4F8FC94}" parentId="{6AA1120F-5719-472A-A9A2-8188A350B9F1}">
    <text>4.5kW allocation reduced due to live reading of 1.3kW</text>
  </threadedComment>
  <threadedComment ref="X143" dT="2023-09-04T12:03:07.72" personId="{4232887B-6F74-4501-885D-8735C5662726}" id="{B19D9F1D-4898-4CAD-8D3A-A3B2996A54C6}" parentId="{6AA1120F-5719-472A-A9A2-8188A350B9F1}">
    <text>4.5kW allocation reduced due to live reading of 1.3kW</text>
  </threadedComment>
  <threadedComment ref="X143" dT="2023-10-20T15:33:01.00" personId="{F6E7EC2D-8E6E-4BA1-BCDD-6D7FECF08119}" id="{032ABFD8-7CD3-4F44-B7A3-7F09B606D8C3}" parentId="{6AA1120F-5719-472A-A9A2-8188A350B9F1}">
    <text>4.5kW allocation reduced due to live reading of 1.3kW</text>
  </threadedComment>
  <threadedComment ref="X143" dT="2023-11-03T09:57:59.55" personId="{4232887B-6F74-4501-885D-8735C5662726}" id="{895E0697-025B-4C8D-AB5D-480F2BE70324}" parentId="{6AA1120F-5719-472A-A9A2-8188A350B9F1}">
    <text>4.5kW allocation reduced due to live reading of 1.3kW</text>
  </threadedComment>
  <threadedComment ref="X143" dT="2023-11-09T10:25:05.54" personId="{F6E7EC2D-8E6E-4BA1-BCDD-6D7FECF08119}" id="{DA4C8F20-1929-40BD-AC01-3CECC06E2BEC}" parentId="{6AA1120F-5719-472A-A9A2-8188A350B9F1}">
    <text>4.5kW allocation reduced due to live reading of 1.3kW</text>
  </threadedComment>
  <threadedComment ref="X143" dT="2023-12-12T11:12:40.20" personId="{F6E7EC2D-8E6E-4BA1-BCDD-6D7FECF08119}" id="{DF982E2A-A7DB-4F64-A18C-5BD33E8614F8}" parentId="{6AA1120F-5719-472A-A9A2-8188A350B9F1}">
    <text>4.5kW allocation reduced due to live reading of 1.3kW</text>
  </threadedComment>
  <threadedComment ref="X143" dT="2024-01-10T01:35:25.76" personId="{F6E7EC2D-8E6E-4BA1-BCDD-6D7FECF08119}" id="{9F698636-EA0C-45D9-AB2E-F227BEFA6004}" parentId="{6AA1120F-5719-472A-A9A2-8188A350B9F1}">
    <text>4.5kW allocation reduced due to live reading of 1.3kW</text>
  </threadedComment>
  <threadedComment ref="X143" dT="2024-02-14T10:46:09.97" personId="{F6E7EC2D-8E6E-4BA1-BCDD-6D7FECF08119}" id="{742AD152-0CCF-4F43-9113-1B4382152A07}" parentId="{6AA1120F-5719-472A-A9A2-8188A350B9F1}">
    <text>4.5kW allocation reduced due to live reading of 1.3kW</text>
  </threadedComment>
  <threadedComment ref="X143" dT="2024-03-14T08:25:56.28" personId="{F6E7EC2D-8E6E-4BA1-BCDD-6D7FECF08119}" id="{A920C54A-9044-45BD-B12F-9BD77B9E57BB}" parentId="{6AA1120F-5719-472A-A9A2-8188A350B9F1}">
    <text>4.5kW allocation reduced due to live reading of 1.3kW</text>
  </threadedComment>
  <threadedComment ref="X143" dT="2024-04-05T15:13:33.54" personId="{F6E7EC2D-8E6E-4BA1-BCDD-6D7FECF08119}" id="{52A7BFD9-0AF3-401C-B99C-C872B6B017A3}" parentId="{6AA1120F-5719-472A-A9A2-8188A350B9F1}">
    <text>4.5kW allocation reduced due to live reading of 1.3kW</text>
  </threadedComment>
  <threadedComment ref="X143" dT="2024-04-11T10:31:05.54" personId="{4232887B-6F74-4501-885D-8735C5662726}" id="{1596E870-118D-444C-AC60-1EFE750B2A21}" parentId="{6AA1120F-5719-472A-A9A2-8188A350B9F1}">
    <text>4.5kW allocation reduced due to live reading of 1.3kW</text>
  </threadedComment>
  <threadedComment ref="X143" dT="2024-05-23T14:35:38.83" personId="{4232887B-6F74-4501-885D-8735C5662726}" id="{6D8EDCED-4889-4BCF-8B3B-6D09EC2A09A7}" parentId="{6AA1120F-5719-472A-A9A2-8188A350B9F1}">
    <text>4.5kW allocation reduced due to live reading of 1.3kW</text>
  </threadedComment>
  <threadedComment ref="X143" dT="2024-08-20T09:09:46.02" personId="{4232887B-6F74-4501-885D-8735C5662726}" id="{BCA5AD52-229D-4223-BC5B-4670BBE9FB80}" parentId="{6AA1120F-5719-472A-A9A2-8188A350B9F1}">
    <text>4.5kW allocation reduced due to live reading of 1.3kW</text>
  </threadedComment>
  <threadedComment ref="Z143" dT="2022-05-26T12:00:28.68" personId="{BC55F889-AFD3-4AD4-B814-0EDFA8411758}" id="{31B294E6-F89E-42AF-A05B-37545846C794}">
    <text>4kW allocation reduced due to live reading of 1.6kW</text>
  </threadedComment>
  <threadedComment ref="Z143" dT="2023-07-11T11:23:27.93" personId="{F6E7EC2D-8E6E-4BA1-BCDD-6D7FECF08119}" id="{595044D4-8E6A-4B59-AB69-FC850EA39A97}" parentId="{31B294E6-F89E-42AF-A05B-37545846C794}">
    <text>4kW allocation reduced due to live reading of 2.1KW</text>
  </threadedComment>
  <threadedComment ref="Z143" dT="2023-08-01T10:13:32.66" personId="{4232887B-6F74-4501-885D-8735C5662726}" id="{790588DF-7799-45D7-84A0-72312D6EFDD0}" parentId="{31B294E6-F89E-42AF-A05B-37545846C794}">
    <text>4kW allocation reduced due to live reading of 2.1kW</text>
  </threadedComment>
  <threadedComment ref="Z143" dT="2023-09-04T12:04:55.13" personId="{4232887B-6F74-4501-885D-8735C5662726}" id="{2D6FADB2-05DC-4BA3-A6C7-AAFFB9F6640D}" parentId="{31B294E6-F89E-42AF-A05B-37545846C794}">
    <text>4kW allocation reduced due to live reading of 2.1kW</text>
  </threadedComment>
  <threadedComment ref="Z143" dT="2023-10-20T15:34:08.13" personId="{F6E7EC2D-8E6E-4BA1-BCDD-6D7FECF08119}" id="{EE2AF138-2D6E-44C3-9FE6-50CBC01B0141}" parentId="{31B294E6-F89E-42AF-A05B-37545846C794}">
    <text>4kW allocation reduced due to live reading of 2.1kW</text>
  </threadedComment>
  <threadedComment ref="Z143" dT="2023-11-09T10:26:05.31" personId="{F6E7EC2D-8E6E-4BA1-BCDD-6D7FECF08119}" id="{E86D79DE-4C58-4B44-BAFB-53E369508D65}" parentId="{31B294E6-F89E-42AF-A05B-37545846C794}">
    <text>4kW allocation reduced due to live reading of 2.1kW</text>
  </threadedComment>
  <threadedComment ref="Z143" dT="2023-12-12T11:13:33.09" personId="{F6E7EC2D-8E6E-4BA1-BCDD-6D7FECF08119}" id="{1228E778-20DD-4278-A04E-A8D4492B9DF1}" parentId="{31B294E6-F89E-42AF-A05B-37545846C794}">
    <text>4kW allocation reduced due to live reading of 2.1kW</text>
  </threadedComment>
  <threadedComment ref="Z143" dT="2024-01-10T01:36:13.94" personId="{F6E7EC2D-8E6E-4BA1-BCDD-6D7FECF08119}" id="{4F871A45-BD29-4A08-994C-90156BCF89B1}" parentId="{31B294E6-F89E-42AF-A05B-37545846C794}">
    <text>4kW allocation reduced due to live reading of 2.1kW</text>
  </threadedComment>
  <threadedComment ref="Z143" dT="2024-02-14T10:47:10.31" personId="{F6E7EC2D-8E6E-4BA1-BCDD-6D7FECF08119}" id="{64F46B7F-E1BD-4C11-AF8F-F8398E2C368B}" parentId="{31B294E6-F89E-42AF-A05B-37545846C794}">
    <text>4kW allocation reduced due to live reading of 2.4kW</text>
  </threadedComment>
  <threadedComment ref="Z143" dT="2024-03-14T08:26:33.99" personId="{F6E7EC2D-8E6E-4BA1-BCDD-6D7FECF08119}" id="{F39E8DDA-6067-4E6D-B12C-2F7D33EF9D75}" parentId="{31B294E6-F89E-42AF-A05B-37545846C794}">
    <text>4kW allocation reduced due to live reading of 2.4kW</text>
  </threadedComment>
  <threadedComment ref="Z143" dT="2024-04-05T15:14:14.62" personId="{F6E7EC2D-8E6E-4BA1-BCDD-6D7FECF08119}" id="{676C293F-748B-4F0A-BD6A-241EEA25E9C1}" parentId="{31B294E6-F89E-42AF-A05B-37545846C794}">
    <text>4kW allocation reduced due to live reading of 2.4kW</text>
  </threadedComment>
  <threadedComment ref="Z143" dT="2024-04-11T10:34:28.07" personId="{4232887B-6F74-4501-885D-8735C5662726}" id="{CDB8A482-368C-4319-83D3-BCD1265A4775}" parentId="{31B294E6-F89E-42AF-A05B-37545846C794}">
    <text>4kW allocation reduced due to live reading of 2.4kW</text>
  </threadedComment>
  <threadedComment ref="Z143" dT="2024-05-23T14:47:07.07" personId="{4232887B-6F74-4501-885D-8735C5662726}" id="{536F9274-DB70-4878-9878-7F37554C90C1}" parentId="{31B294E6-F89E-42AF-A05B-37545846C794}">
    <text>4kW allocation reduced due to live reading of 2.4kW</text>
  </threadedComment>
  <threadedComment ref="Z143" dT="2024-08-20T09:11:33.91" personId="{4232887B-6F74-4501-885D-8735C5662726}" id="{B757E507-4F6E-4E47-9D36-320B09981339}" parentId="{31B294E6-F89E-42AF-A05B-37545846C794}">
    <text>4kW allocation reduced due to live reading of 2.6kW</text>
  </threadedComment>
  <threadedComment ref="AB143" dT="2022-05-26T11:59:35.18" personId="{BC55F889-AFD3-4AD4-B814-0EDFA8411758}" id="{CFEED227-B59A-44C2-AAA0-6E2828B42700}">
    <text>4kW allocation reduced due to live reading of 1kW</text>
  </threadedComment>
  <threadedComment ref="AB143" dT="2023-06-09T07:01:17.71" personId="{7807B229-714C-4AA1-8F83-E7F46ACB7D83}" id="{B38B4E34-51F5-4853-8343-47DB850FA4C3}" parentId="{CFEED227-B59A-44C2-AAA0-6E2828B42700}">
    <text>4kW allocation reduced due to live reading of 1kW</text>
  </threadedComment>
  <threadedComment ref="AB143" dT="2023-07-11T11:25:58.69" personId="{F6E7EC2D-8E6E-4BA1-BCDD-6D7FECF08119}" id="{F4EE7E83-56FD-4B8F-8ACF-362EFBA41048}" parentId="{CFEED227-B59A-44C2-AAA0-6E2828B42700}">
    <text>4kW allocation reduced due to live reading of 0.9KW</text>
  </threadedComment>
  <threadedComment ref="AB143" dT="2023-08-01T10:16:17.89" personId="{4232887B-6F74-4501-885D-8735C5662726}" id="{E45F1E21-BA08-4863-B570-0ED29E6AAB0E}" parentId="{CFEED227-B59A-44C2-AAA0-6E2828B42700}">
    <text>4kW allocation reduced due to live reading of 0.9kW</text>
  </threadedComment>
  <threadedComment ref="AB143" dT="2023-09-04T12:06:16.98" personId="{4232887B-6F74-4501-885D-8735C5662726}" id="{F3A3DB1A-04C6-4BF5-9B29-1217F2D1BD74}" parentId="{CFEED227-B59A-44C2-AAA0-6E2828B42700}">
    <text>4kW allocation reduced due to live reading of 1kW</text>
  </threadedComment>
  <threadedComment ref="AB143" dT="2023-10-20T15:36:11.48" personId="{F6E7EC2D-8E6E-4BA1-BCDD-6D7FECF08119}" id="{CB6B56F4-8F47-4B1E-AF4A-84670127AFFC}" parentId="{CFEED227-B59A-44C2-AAA0-6E2828B42700}">
    <text>4kW allocation reduced due to live reading of 0.9kW</text>
  </threadedComment>
  <threadedComment ref="AB143" dT="2023-11-09T10:29:24.33" personId="{F6E7EC2D-8E6E-4BA1-BCDD-6D7FECF08119}" id="{F0019821-E54B-4E4B-A42B-C2A9DED17328}" parentId="{CFEED227-B59A-44C2-AAA0-6E2828B42700}">
    <text>4kW allocation reduced due to live reading of 0.9kW</text>
  </threadedComment>
  <threadedComment ref="AB143" dT="2023-12-12T11:15:09.75" personId="{F6E7EC2D-8E6E-4BA1-BCDD-6D7FECF08119}" id="{5D0CF6A2-59D8-4D73-A67C-6C073229F91D}" parentId="{CFEED227-B59A-44C2-AAA0-6E2828B42700}">
    <text>4kW allocation reduced due to live reading of 1.2kW</text>
  </threadedComment>
  <threadedComment ref="AB143" dT="2024-01-10T01:37:01.07" personId="{F6E7EC2D-8E6E-4BA1-BCDD-6D7FECF08119}" id="{F638E777-79CF-4980-BC79-30CC78DB6DE7}" parentId="{CFEED227-B59A-44C2-AAA0-6E2828B42700}">
    <text>4kW allocation reduced due to live reading of 1.2kW</text>
  </threadedComment>
  <threadedComment ref="AB143" dT="2024-02-14T10:48:01.79" personId="{F6E7EC2D-8E6E-4BA1-BCDD-6D7FECF08119}" id="{0797BE0A-D3EF-4B3D-BE11-C23BFDA15FD3}" parentId="{CFEED227-B59A-44C2-AAA0-6E2828B42700}">
    <text>4kW allocation reduced due to live reading of 1.2kW</text>
  </threadedComment>
  <threadedComment ref="AB143" dT="2024-03-14T08:27:26.67" personId="{F6E7EC2D-8E6E-4BA1-BCDD-6D7FECF08119}" id="{F4B9261B-9F7B-4C8D-9CBC-CAE51C0E551A}" parentId="{CFEED227-B59A-44C2-AAA0-6E2828B42700}">
    <text>4kW allocation reduced due to live reading of 1.3kW</text>
  </threadedComment>
  <threadedComment ref="AB143" dT="2024-04-05T15:33:42.00" personId="{F6E7EC2D-8E6E-4BA1-BCDD-6D7FECF08119}" id="{36A5CBCB-60D2-46B6-8D88-0F2C609B3E03}" parentId="{CFEED227-B59A-44C2-AAA0-6E2828B42700}">
    <text>4kW allocation reduced due to live reading of 1.4kW</text>
  </threadedComment>
  <threadedComment ref="AB143" dT="2024-04-11T10:36:48.48" personId="{4232887B-6F74-4501-885D-8735C5662726}" id="{70F8993B-E364-4FF2-A3E8-5924B57EC28A}" parentId="{CFEED227-B59A-44C2-AAA0-6E2828B42700}">
    <text>4kW allocation reduced due to live reading of 1.4kW</text>
  </threadedComment>
  <threadedComment ref="AB143" dT="2024-05-23T14:48:36.94" personId="{4232887B-6F74-4501-885D-8735C5662726}" id="{E3F34235-D8DD-458F-A108-E2B8C2677A32}" parentId="{CFEED227-B59A-44C2-AAA0-6E2828B42700}">
    <text>4kW allocation reduced due to live reading of 1.4kW</text>
  </threadedComment>
  <threadedComment ref="AB143" dT="2024-08-20T09:13:13.14" personId="{4232887B-6F74-4501-885D-8735C5662726}" id="{9F2F9678-431D-4617-88B6-23679F2AB171}" parentId="{CFEED227-B59A-44C2-AAA0-6E2828B42700}">
    <text>4kW allocation reduced due to live reading of 1.5kW</text>
  </threadedComment>
  <threadedComment ref="AD143" dT="2022-01-28T13:42:36.84" personId="{ABF5BCE6-B512-42E2-8B64-A070C9ED38DE}" id="{38ED4E31-D50C-4C93-9DAE-48CFB1F4CB96}">
    <text>John Womersley. provisional allocation for end of life load</text>
  </threadedComment>
  <threadedComment ref="AD143" dT="2023-09-04T12:08:41.20" personId="{4232887B-6F74-4501-885D-8735C5662726}" id="{9C9D2FF4-89DF-47E4-97A4-6B264BF4D257}" parentId="{38ED4E31-D50C-4C93-9DAE-48CFB1F4CB96}">
    <text>4.2kW allocation reduced due to live reading of 0.2kW</text>
  </threadedComment>
  <threadedComment ref="AD143" dT="2023-10-20T15:38:34.89" personId="{F6E7EC2D-8E6E-4BA1-BCDD-6D7FECF08119}" id="{C70C03C3-398F-43E0-9950-10B54D59A2F0}" parentId="{38ED4E31-D50C-4C93-9DAE-48CFB1F4CB96}">
    <text>4.2kW allocation reduced due to live reading of 0.2kW</text>
  </threadedComment>
  <threadedComment ref="AD143" dT="2023-11-09T10:30:09.32" personId="{F6E7EC2D-8E6E-4BA1-BCDD-6D7FECF08119}" id="{D7307036-078C-4CB4-94CA-CBB51B10DBB0}" parentId="{38ED4E31-D50C-4C93-9DAE-48CFB1F4CB96}">
    <text>4.2kW allocation reduced due to live reading of 0.2kW</text>
  </threadedComment>
  <threadedComment ref="AD143" dT="2023-12-12T11:17:12.37" personId="{F6E7EC2D-8E6E-4BA1-BCDD-6D7FECF08119}" id="{6A4165A7-4C7A-4270-8C9A-019FA58DEEF4}" parentId="{38ED4E31-D50C-4C93-9DAE-48CFB1F4CB96}">
    <text>4.2kW allocation reduced due to live reading of 0.5kW</text>
  </threadedComment>
  <threadedComment ref="AD143" dT="2024-01-10T01:37:55.07" personId="{F6E7EC2D-8E6E-4BA1-BCDD-6D7FECF08119}" id="{2850311E-2431-497B-ADAA-73EFCAD0F7F7}" parentId="{38ED4E31-D50C-4C93-9DAE-48CFB1F4CB96}">
    <text>4.2kW allocation reduced due to live reading of 0.5kW</text>
  </threadedComment>
  <threadedComment ref="AD143" dT="2024-02-14T10:49:22.66" personId="{F6E7EC2D-8E6E-4BA1-BCDD-6D7FECF08119}" id="{8B4FDDA1-DE48-4580-9D4B-D18083B1BB4F}" parentId="{38ED4E31-D50C-4C93-9DAE-48CFB1F4CB96}">
    <text>4.2kW allocation reduced due to live reading of 0.5kW</text>
  </threadedComment>
  <threadedComment ref="AD143" dT="2024-03-14T08:31:04.85" personId="{F6E7EC2D-8E6E-4BA1-BCDD-6D7FECF08119}" id="{3B6529A5-22D5-4BBB-AEF4-9D0C8CA9BE59}" parentId="{38ED4E31-D50C-4C93-9DAE-48CFB1F4CB96}">
    <text>4.2kW allocation reduced due to live reading of 0.5kW</text>
  </threadedComment>
  <threadedComment ref="AD143" dT="2024-04-11T10:38:45.69" personId="{4232887B-6F74-4501-885D-8735C5662726}" id="{E7774638-1DEE-4311-8278-B1EF94B7583E}" parentId="{38ED4E31-D50C-4C93-9DAE-48CFB1F4CB96}">
    <text>4.2kW allocation reduced due to live reading of 0.5kW</text>
  </threadedComment>
  <threadedComment ref="AD143" dT="2024-05-23T14:50:16.92" personId="{4232887B-6F74-4501-885D-8735C5662726}" id="{A7DAD46E-C5C6-4906-8A63-0432F7DA98EA}" parentId="{38ED4E31-D50C-4C93-9DAE-48CFB1F4CB96}">
    <text>4.2kW allocation reduced due to live reading of 0.6kW</text>
  </threadedComment>
  <threadedComment ref="AD143" dT="2024-08-20T09:16:17.55" personId="{4232887B-6F74-4501-885D-8735C5662726}" id="{93CF4528-5DF7-4101-966C-E7CAFDBD8213}" parentId="{38ED4E31-D50C-4C93-9DAE-48CFB1F4CB96}">
    <text>4.2kW allocation reduced due to live reading of 0.5kW</text>
  </threadedComment>
  <threadedComment ref="W148" dT="2024-04-16T14:47:38.63" personId="{4232887B-6F74-4501-885D-8735C5662726}" id="{3E66A3C2-4CD7-4086-B343-3F10A7887132}">
    <text>Power upgrade given for ORMT_SAP_240415_18_Y854576</text>
  </threadedComment>
  <threadedComment ref="R156" dT="2022-05-26T12:03:30.11" personId="{BC55F889-AFD3-4AD4-B814-0EDFA8411758}" id="{87104A36-A461-4BAD-ABE0-ECE4D4595BA9}">
    <text>5kW allocation reduced due to live reading of 2.5kW</text>
  </threadedComment>
  <threadedComment ref="R156" dT="2023-07-05T15:57:24.93" personId="{F6E7EC2D-8E6E-4BA1-BCDD-6D7FECF08119}" id="{FCFED57A-1287-4BE1-818F-C014C1ADD5A0}" parentId="{87104A36-A461-4BAD-ABE0-ECE4D4595BA9}">
    <text>5kW allocation reduced due to live reading of 2.9kW</text>
  </threadedComment>
  <threadedComment ref="R156" dT="2023-08-03T11:12:28.95" personId="{F6E7EC2D-8E6E-4BA1-BCDD-6D7FECF08119}" id="{43AC44A2-DDBC-4AF6-A1D6-DEC343EDBB36}" parentId="{87104A36-A461-4BAD-ABE0-ECE4D4595BA9}">
    <text>5kW allocation reduced due to live reading of 3kW</text>
  </threadedComment>
  <threadedComment ref="R156" dT="2023-09-06T03:42:00.64" personId="{F6E7EC2D-8E6E-4BA1-BCDD-6D7FECF08119}" id="{C246E3DA-FD9F-474E-863A-DBC1986A933C}" parentId="{87104A36-A461-4BAD-ABE0-ECE4D4595BA9}">
    <text>5kW allocation reduced due to live reading of 3kW</text>
  </threadedComment>
  <threadedComment ref="R156" dT="2023-10-18T09:45:19.65" personId="{F6E7EC2D-8E6E-4BA1-BCDD-6D7FECF08119}" id="{C85C8DAF-2901-45D9-AD1C-162B25DBACA3}" parentId="{87104A36-A461-4BAD-ABE0-ECE4D4595BA9}">
    <text>5kW allocation reduced due to live reading of 3kW</text>
  </threadedComment>
  <threadedComment ref="R156" dT="2023-11-09T11:42:25.15" personId="{F6E7EC2D-8E6E-4BA1-BCDD-6D7FECF08119}" id="{E756B40C-0A68-44F3-AC63-DAFB3A304D24}" parentId="{87104A36-A461-4BAD-ABE0-ECE4D4595BA9}">
    <text>5kW allocation reduced due to live reading of 3kW</text>
  </threadedComment>
  <threadedComment ref="R156" dT="2023-12-13T12:21:23.07" personId="{F6E7EC2D-8E6E-4BA1-BCDD-6D7FECF08119}" id="{FFB5374F-1AEC-4D8E-A470-953D8832B945}" parentId="{87104A36-A461-4BAD-ABE0-ECE4D4595BA9}">
    <text>5kW allocation reduced due to live reading of 3.4kW</text>
  </threadedComment>
  <threadedComment ref="R156" dT="2024-01-10T10:34:49.87" personId="{F6E7EC2D-8E6E-4BA1-BCDD-6D7FECF08119}" id="{AB8FCEE7-773F-445F-B232-3F721F71E3DE}" parentId="{87104A36-A461-4BAD-ABE0-ECE4D4595BA9}">
    <text>5kW allocation reduced due to live reading of 3.5kW</text>
  </threadedComment>
  <threadedComment ref="R156" dT="2024-02-14T13:30:01.16" personId="{F6E7EC2D-8E6E-4BA1-BCDD-6D7FECF08119}" id="{C1EF672C-4A83-4EF2-A553-60A8EA6EAEC3}" parentId="{87104A36-A461-4BAD-ABE0-ECE4D4595BA9}">
    <text>5kW allocation reduced due to live reading of 3.9kW</text>
  </threadedComment>
  <threadedComment ref="R156" dT="2024-05-17T14:01:16.58" personId="{23875134-620F-49C7-896C-147D628FB6EA}" id="{20CA71E9-FA28-48E4-AE4E-DA9775BB7F7D}" parentId="{87104A36-A461-4BAD-ABE0-ECE4D4595BA9}">
    <text>5kW allocation reduced due to live reading of 3.9kW</text>
  </threadedComment>
  <threadedComment ref="R156" dT="2024-08-19T16:30:05.74" personId="{23875134-620F-49C7-896C-147D628FB6EA}" id="{35378BAC-4B1B-45F7-BD2B-6C8E88BD7AA5}" parentId="{87104A36-A461-4BAD-ABE0-ECE4D4595BA9}">
    <text>5kW allocation reduced due to live reading of 4.0kW</text>
  </threadedComment>
  <threadedComment ref="R156" dT="2024-09-16T14:25:42.74" personId="{23875134-620F-49C7-896C-147D628FB6EA}" id="{F36CAE00-98AF-417F-9C5B-A057F11D044D}" parentId="{87104A36-A461-4BAD-ABE0-ECE4D4595BA9}">
    <text>5kW allocation reduced due to live reading of 4.0kW</text>
  </threadedComment>
  <threadedComment ref="T156" dT="2024-02-14T13:29:34.54" personId="{F6E7EC2D-8E6E-4BA1-BCDD-6D7FECF08119}" id="{201ADC00-D6F2-4277-A404-C04AE53865A4}">
    <text>5kW allocation reduced due to live reading of 1kW</text>
  </threadedComment>
  <threadedComment ref="T156" dT="2024-05-17T14:01:47.91" personId="{23875134-620F-49C7-896C-147D628FB6EA}" id="{70BF9526-77E2-4299-B046-ECEF198E3900}" parentId="{201ADC00-D6F2-4277-A404-C04AE53865A4}">
    <text>5kW allocation reduced due to live reading of 0.1kW</text>
  </threadedComment>
  <threadedComment ref="W156" dT="2024-08-14T14:54:26.47" personId="{23875134-620F-49C7-896C-147D628FB6EA}" id="{0167AABE-662A-46F4-8389-BE16F9F31692}">
    <text>ORMT_SAP_240517_1_11255170 ia planned for Nokia 7750 SR2s</text>
  </threadedComment>
  <threadedComment ref="R170" dT="2024-01-09T14:42:36.35" personId="{A4663B00-DB85-420B-AE65-1E515148FDF2}" id="{0CF54541-2DCC-4F80-BF0B-548E0F1DA6D2}">
    <text>additional 40 amps power upgrade for virgin media NTE rack BH18- ORMT_SAP_240102_12_Y855684</text>
  </threadedComment>
  <threadedComment ref="Q173" dT="2024-05-08T12:10:51.90" personId="{4232887B-6F74-4501-885D-8735C5662726}" id="{7A8B0AAD-1CA9-40FD-84EC-5647A1F6A777}">
    <text>additional 40 amps power upgrade for Cisco 6300 rack C02- ORMT_SAP_240425_5_10330814x</text>
  </threadedComment>
  <threadedComment ref="S173" dT="2024-05-08T12:10:28.89" personId="{4232887B-6F74-4501-885D-8735C5662726}" id="{F4040B51-9133-4C1D-ACC2-1F8BD8B9B6B2}">
    <text>additional 40 amps power upgrade for Cisco 6300 rack C04- ORMT_SAP_240425_5_10330814x</text>
  </threadedComment>
  <threadedComment ref="R176" personId="{31CF382B-C4A6-482E-AE04-28CACDB6A63A}" id="{A299CCBE-2393-477F-A2DD-81D8842E9E1F}">
    <text>Was 5kw, live reading of 2.5kW so reduced down</text>
  </threadedComment>
  <threadedComment ref="R176" dT="2023-07-12T06:05:28.98" personId="{F6E7EC2D-8E6E-4BA1-BCDD-6D7FECF08119}" id="{A9DAD87E-CF30-45F8-A908-DE5684C137C4}" parentId="{A299CCBE-2393-477F-A2DD-81D8842E9E1F}">
    <text>5kW allocation reduced due to live reading of 2.8KW</text>
  </threadedComment>
  <threadedComment ref="R176" dT="2023-08-01T13:22:53.31" personId="{4232887B-6F74-4501-885D-8735C5662726}" id="{37201FCF-3D12-473D-A9CC-B3C2C268E8D5}" parentId="{A299CCBE-2393-477F-A2DD-81D8842E9E1F}">
    <text>5kW allocation reduced due to live reading of 2.8kW</text>
  </threadedComment>
  <threadedComment ref="R176" dT="2023-09-04T15:54:43.55" personId="{4232887B-6F74-4501-885D-8735C5662726}" id="{EAB30C50-0C4A-4D64-B68C-A1E6A50C98C2}" parentId="{A299CCBE-2393-477F-A2DD-81D8842E9E1F}">
    <text>5kW allocation reduced due to live reading of 2.8kW</text>
  </threadedComment>
  <threadedComment ref="R176" dT="2023-10-23T11:31:13.18" personId="{F6E7EC2D-8E6E-4BA1-BCDD-6D7FECF08119}" id="{30D83A2D-7264-48C3-9AF5-5EFFD75560BC}" parentId="{A299CCBE-2393-477F-A2DD-81D8842E9E1F}">
    <text>5kW allocation reduced due to live reading of 2.8kW</text>
  </threadedComment>
  <threadedComment ref="R176" dT="2023-11-13T10:55:25.21" personId="{4232887B-6F74-4501-885D-8735C5662726}" id="{DB39B39C-1F92-441C-BA8F-25492FE692EF}" parentId="{A299CCBE-2393-477F-A2DD-81D8842E9E1F}">
    <text>5kW allocation reduced due to live reading of 2.8kW</text>
  </threadedComment>
  <threadedComment ref="R176" dT="2023-12-18T12:00:40.65" personId="{4232887B-6F74-4501-885D-8735C5662726}" id="{274ECDDD-06C5-4B5F-A1C3-69CF38E22102}" parentId="{A299CCBE-2393-477F-A2DD-81D8842E9E1F}">
    <text>5kW allocation reduced due to live reading of 2.8kW</text>
  </threadedComment>
  <threadedComment ref="R176" dT="2024-01-09T14:21:21.73" personId="{4232887B-6F74-4501-885D-8735C5662726}" id="{AD15091A-2538-4649-95D0-B17C642210C3}" parentId="{A299CCBE-2393-477F-A2DD-81D8842E9E1F}">
    <text>5kW allocation reduced due to live reading of 2.8kW</text>
  </threadedComment>
  <threadedComment ref="R176" dT="2024-02-16T06:06:00.13" personId="{F6E7EC2D-8E6E-4BA1-BCDD-6D7FECF08119}" id="{0AE70667-A5E6-42DE-8ED3-3676BBA04FD9}" parentId="{A299CCBE-2393-477F-A2DD-81D8842E9E1F}">
    <text>5kW allocation reduced due to live reading of 2.8kW</text>
  </threadedComment>
  <threadedComment ref="R176" dT="2024-03-14T18:49:45.39" personId="{F6E7EC2D-8E6E-4BA1-BCDD-6D7FECF08119}" id="{A2BE9455-A147-42F0-BDAB-7C9C0BD8C1BF}" parentId="{A299CCBE-2393-477F-A2DD-81D8842E9E1F}">
    <text>5kW allocation reduced due to live reading of 2.9kW</text>
  </threadedComment>
  <threadedComment ref="R176" dT="2024-04-16T12:29:22.65" personId="{4232887B-6F74-4501-885D-8735C5662726}" id="{6D4C1718-B5A1-470E-B57E-636258603E12}" parentId="{A299CCBE-2393-477F-A2DD-81D8842E9E1F}">
    <text>5kW allocation reduced due to live reading of 2.8kW</text>
  </threadedComment>
  <threadedComment ref="T176" personId="{31CF382B-C4A6-482E-AE04-28CACDB6A63A}" id="{DA228141-8BE2-4EA5-A0EF-7E2160C23EFF}">
    <text>Was 8Kw, live reading of 6kW, so reduced down</text>
  </threadedComment>
  <threadedComment ref="T176" dT="2023-07-12T06:07:41.95" personId="{F6E7EC2D-8E6E-4BA1-BCDD-6D7FECF08119}" id="{7B239ED4-EEE6-4DD9-AEEA-F370BFCAC505}" parentId="{DA228141-8BE2-4EA5-A0EF-7E2160C23EFF}">
    <text>8kW allocation reduced due to live reading of 7.2KW</text>
  </threadedComment>
  <threadedComment ref="T176" dT="2023-08-01T13:26:10.67" personId="{4232887B-6F74-4501-885D-8735C5662726}" id="{9B719600-EA4B-4C89-A9CF-5432590D399B}" parentId="{DA228141-8BE2-4EA5-A0EF-7E2160C23EFF}">
    <text>8kW allocation reduced due to live reading of 7.2kW</text>
  </threadedComment>
  <threadedComment ref="T176" dT="2023-09-04T15:56:09.68" personId="{4232887B-6F74-4501-885D-8735C5662726}" id="{DC12D537-4A4C-476F-BDEA-82AE175CCE96}" parentId="{DA228141-8BE2-4EA5-A0EF-7E2160C23EFF}">
    <text>8kW allocation reduced due to live reading of 7.2kW</text>
  </threadedComment>
  <threadedComment ref="T176" dT="2023-10-23T11:32:32.70" personId="{F6E7EC2D-8E6E-4BA1-BCDD-6D7FECF08119}" id="{CEFAA1EF-7E42-4946-A408-968E34E997CB}" parentId="{DA228141-8BE2-4EA5-A0EF-7E2160C23EFF}">
    <text>8kW allocation reduced due to live reading of 7.2kW</text>
  </threadedComment>
  <threadedComment ref="T176" dT="2023-11-13T10:58:43.09" personId="{4232887B-6F74-4501-885D-8735C5662726}" id="{D903186D-2397-4D9F-A623-1CA3F6C8E22C}" parentId="{DA228141-8BE2-4EA5-A0EF-7E2160C23EFF}">
    <text>8kW allocation reduced due to live reading of 7.2kW</text>
  </threadedComment>
  <threadedComment ref="T176" dT="2023-12-18T12:02:36.43" personId="{4232887B-6F74-4501-885D-8735C5662726}" id="{CCB84417-8AE3-4042-84D8-DA69362CECBB}" parentId="{DA228141-8BE2-4EA5-A0EF-7E2160C23EFF}">
    <text>8kW allocation reduced due to live reading of 7.2kW</text>
  </threadedComment>
  <threadedComment ref="T176" dT="2024-01-09T14:21:37.20" personId="{4232887B-6F74-4501-885D-8735C5662726}" id="{A9BB5AE0-56BC-4B79-B50A-7492D47000CD}" parentId="{DA228141-8BE2-4EA5-A0EF-7E2160C23EFF}">
    <text>8kW allocation reduced due to live reading of 7.2kW</text>
  </threadedComment>
  <threadedComment ref="T176" dT="2024-02-16T06:07:11.22" personId="{F6E7EC2D-8E6E-4BA1-BCDD-6D7FECF08119}" id="{1051DF3B-FD7C-40A1-AF93-EB8798CCFD75}" parentId="{DA228141-8BE2-4EA5-A0EF-7E2160C23EFF}">
    <text>8kW allocation reduced due to live reading of 7.2kW</text>
  </threadedComment>
  <threadedComment ref="T176" dT="2024-03-14T18:52:05.51" personId="{F6E7EC2D-8E6E-4BA1-BCDD-6D7FECF08119}" id="{59589754-07B2-4FB7-BD1D-826B8C9D0189}" parentId="{DA228141-8BE2-4EA5-A0EF-7E2160C23EFF}">
    <text>8kW allocation reduced due to live reading of 7.4kW</text>
  </threadedComment>
  <threadedComment ref="T176" dT="2024-04-16T12:31:57.36" personId="{4232887B-6F74-4501-885D-8735C5662726}" id="{E170CCB4-FAF1-4B96-AF0A-37B6A9E6C42D}" parentId="{DA228141-8BE2-4EA5-A0EF-7E2160C23EFF}">
    <text>8kW allocation reduced due to live reading of 7.3kW</text>
  </threadedComment>
  <threadedComment ref="V176" dT="2022-05-26T12:07:07.37" personId="{BC55F889-AFD3-4AD4-B814-0EDFA8411758}" id="{56512472-59BB-4D13-A4A7-DC7B7F082C28}">
    <text>Total 4kW allocation reduced due to live reading of 1kW</text>
  </threadedComment>
  <threadedComment ref="V176" dT="2023-07-12T05:51:49.36" personId="{F6E7EC2D-8E6E-4BA1-BCDD-6D7FECF08119}" id="{55124C30-5D7A-47B9-AD1C-3BDEBF5AD42B}" parentId="{56512472-59BB-4D13-A4A7-DC7B7F082C28}">
    <text>4kW allocation reduced due to live reading of 1KW</text>
  </threadedComment>
  <threadedComment ref="V176" dT="2023-08-01T13:29:07.53" personId="{4232887B-6F74-4501-885D-8735C5662726}" id="{70EC4C80-93D7-426B-9470-1C63AB49C594}" parentId="{56512472-59BB-4D13-A4A7-DC7B7F082C28}">
    <text>4kW allocation reduced due to live reading of 0.9kW</text>
  </threadedComment>
  <threadedComment ref="V176" dT="2023-09-04T16:02:22.40" personId="{4232887B-6F74-4501-885D-8735C5662726}" id="{79F19524-B43A-4EB8-9F99-5EA3F15031B3}" parentId="{56512472-59BB-4D13-A4A7-DC7B7F082C28}">
    <text>4kW allocation reduced due to live reading of 0.9kW</text>
  </threadedComment>
  <threadedComment ref="V176" dT="2023-10-23T11:36:48.78" personId="{F6E7EC2D-8E6E-4BA1-BCDD-6D7FECF08119}" id="{E2B8F92C-44A2-4ED7-BB3F-3BD472478090}" parentId="{56512472-59BB-4D13-A4A7-DC7B7F082C28}">
    <text>4kW allocation reduced due to live reading of 1kW</text>
  </threadedComment>
  <threadedComment ref="V176" dT="2023-11-13T11:17:42.56" personId="{4232887B-6F74-4501-885D-8735C5662726}" id="{0C2FCE03-EAAA-42C0-AE2F-E62E17F57F93}" parentId="{56512472-59BB-4D13-A4A7-DC7B7F082C28}">
    <text>4kW allocation reduced due to live reading of 1kW</text>
  </threadedComment>
  <threadedComment ref="V176" dT="2023-12-18T12:05:59.17" personId="{4232887B-6F74-4501-885D-8735C5662726}" id="{0B2FF25D-DA56-4255-ADA9-24094A786945}" parentId="{56512472-59BB-4D13-A4A7-DC7B7F082C28}">
    <text>4kW allocation reduced due to live reading of 1kW</text>
  </threadedComment>
  <threadedComment ref="V176" dT="2024-01-09T14:21:55.53" personId="{4232887B-6F74-4501-885D-8735C5662726}" id="{268AAA81-3E48-43E4-90BA-C6F1332D4A11}" parentId="{56512472-59BB-4D13-A4A7-DC7B7F082C28}">
    <text>4kW allocation reduced due to live reading of 1kW</text>
  </threadedComment>
  <threadedComment ref="V176" dT="2024-02-16T06:10:40.73" personId="{F6E7EC2D-8E6E-4BA1-BCDD-6D7FECF08119}" id="{86E2D8CE-6E96-43DC-882A-E8554E6F19DF}" parentId="{56512472-59BB-4D13-A4A7-DC7B7F082C28}">
    <text>4kW allocation reduced due to live reading of 1kW</text>
  </threadedComment>
  <threadedComment ref="V176" dT="2024-03-14T18:56:23.98" personId="{F6E7EC2D-8E6E-4BA1-BCDD-6D7FECF08119}" id="{A13EF9C9-3FE3-4655-A0E3-354D01D56A03}" parentId="{56512472-59BB-4D13-A4A7-DC7B7F082C28}">
    <text>4kW allocation reduced due to live reading of 1kW</text>
  </threadedComment>
  <threadedComment ref="V176" dT="2024-04-16T12:34:58.90" personId="{4232887B-6F74-4501-885D-8735C5662726}" id="{92FF473B-A778-4DA1-8B2F-0D56BDA16321}" parentId="{56512472-59BB-4D13-A4A7-DC7B7F082C28}">
    <text>4kW allocation reduced due to live reading of 1kW</text>
  </threadedComment>
  <threadedComment ref="X176" dT="2022-05-26T12:08:00.30" personId="{BC55F889-AFD3-4AD4-B814-0EDFA8411758}" id="{2AB99CFB-BE46-44AF-996A-C26546D9BAFC}">
    <text>Total 4kW allocation reduced due to live reading of 700W</text>
  </threadedComment>
  <threadedComment ref="X176" dT="2023-07-12T06:20:59.79" personId="{F6E7EC2D-8E6E-4BA1-BCDD-6D7FECF08119}" id="{D5D87174-12EF-4E49-82C1-D9CA196961FE}" parentId="{2AB99CFB-BE46-44AF-996A-C26546D9BAFC}">
    <text>4kW allocation reduced due to live reading of 1.1KW</text>
  </threadedComment>
  <threadedComment ref="X176" dT="2023-08-01T13:31:16.31" personId="{4232887B-6F74-4501-885D-8735C5662726}" id="{1C06403B-F16F-40CD-8DD5-EBEFC431FA9F}" parentId="{2AB99CFB-BE46-44AF-996A-C26546D9BAFC}">
    <text>4kW allocation reduced due to live reading of 1kW</text>
  </threadedComment>
  <threadedComment ref="X176" dT="2023-09-04T16:03:06.65" personId="{4232887B-6F74-4501-885D-8735C5662726}" id="{1CFC0695-4637-4CAC-8A5C-5F4EC7FF5B1C}" parentId="{2AB99CFB-BE46-44AF-996A-C26546D9BAFC}">
    <text>4kW allocation reduced due to live reading of 1kW</text>
  </threadedComment>
  <threadedComment ref="X176" dT="2023-10-23T11:38:06.24" personId="{F6E7EC2D-8E6E-4BA1-BCDD-6D7FECF08119}" id="{5D396F77-5248-439E-993E-F74EEE4D14DE}" parentId="{2AB99CFB-BE46-44AF-996A-C26546D9BAFC}">
    <text>4kW allocation reduced due to live reading of 1.1kW</text>
  </threadedComment>
  <threadedComment ref="X176" dT="2023-11-13T11:19:02.83" personId="{4232887B-6F74-4501-885D-8735C5662726}" id="{CCB1BBBB-A2E1-453B-863C-40BA22A7238A}" parentId="{2AB99CFB-BE46-44AF-996A-C26546D9BAFC}">
    <text>4kW allocation reduced due to live reading of 1.1kW</text>
  </threadedComment>
  <threadedComment ref="X176" dT="2023-12-18T12:07:06.08" personId="{4232887B-6F74-4501-885D-8735C5662726}" id="{46BD6409-93CF-49E6-B7D2-C92E0CFF3719}" parentId="{2AB99CFB-BE46-44AF-996A-C26546D9BAFC}">
    <text>4kW allocation reduced due to live reading of 1.1kW</text>
  </threadedComment>
  <threadedComment ref="X176" dT="2024-01-09T14:22:09.64" personId="{4232887B-6F74-4501-885D-8735C5662726}" id="{965DA53A-17AA-456C-9EC2-AC81AEBC45FD}" parentId="{2AB99CFB-BE46-44AF-996A-C26546D9BAFC}">
    <text>4kW allocation reduced due to live reading of 1.1kW</text>
  </threadedComment>
  <threadedComment ref="X176" dT="2024-02-16T06:12:04.24" personId="{F6E7EC2D-8E6E-4BA1-BCDD-6D7FECF08119}" id="{5421DE70-5972-4289-BF2C-0DE4EC234A55}" parentId="{2AB99CFB-BE46-44AF-996A-C26546D9BAFC}">
    <text>4kW allocation reduced due to live reading of 1.3kW</text>
  </threadedComment>
  <threadedComment ref="X176" dT="2024-03-14T18:57:21.70" personId="{F6E7EC2D-8E6E-4BA1-BCDD-6D7FECF08119}" id="{4B50738A-7C8E-42AD-9274-D5EC5DFF4F50}" parentId="{2AB99CFB-BE46-44AF-996A-C26546D9BAFC}">
    <text>4kW allocation reduced due to live reading of 1.2kW</text>
  </threadedComment>
  <threadedComment ref="X176" dT="2024-04-16T12:36:24.68" personId="{4232887B-6F74-4501-885D-8735C5662726}" id="{CBB8C18E-02E7-4DA2-B861-31CEE1A8A098}" parentId="{2AB99CFB-BE46-44AF-996A-C26546D9BAFC}">
    <text>4kW allocation reduced due to live reading of 1.3kW</text>
  </threadedComment>
  <threadedComment ref="Z176" dT="2022-05-26T12:08:00.30" personId="{BC55F889-AFD3-4AD4-B814-0EDFA8411758}" id="{00697DBC-C411-4606-AEBF-542F481318AF}">
    <text>Total 4kW allocation reduced due to live reading of 700W</text>
  </threadedComment>
  <threadedComment ref="Z176" dT="2023-07-12T06:23:18.09" personId="{F6E7EC2D-8E6E-4BA1-BCDD-6D7FECF08119}" id="{1F9A34CB-FD7F-4456-ABBF-89688927662C}" parentId="{00697DBC-C411-4606-AEBF-542F481318AF}">
    <text>4kW allocation reduced due to live reading of 1.4KW</text>
  </threadedComment>
  <threadedComment ref="Z176" dT="2023-08-01T13:33:28.85" personId="{4232887B-6F74-4501-885D-8735C5662726}" id="{CF1CE4C8-771F-481B-B147-98BAC4D15EB8}" parentId="{00697DBC-C411-4606-AEBF-542F481318AF}">
    <text>4kW allocation reduced due to live reading of 1.4kW</text>
  </threadedComment>
  <threadedComment ref="Z176" dT="2023-09-04T16:04:03.04" personId="{4232887B-6F74-4501-885D-8735C5662726}" id="{6BBD6368-A917-4099-AD27-FAD3063BF149}" parentId="{00697DBC-C411-4606-AEBF-542F481318AF}">
    <text>4kW allocation reduced due to live reading of 1.4kW</text>
  </threadedComment>
  <threadedComment ref="Z176" dT="2023-10-23T11:40:35.48" personId="{F6E7EC2D-8E6E-4BA1-BCDD-6D7FECF08119}" id="{F277393B-7B27-4B62-A4C0-6FB86D1AE91A}" parentId="{00697DBC-C411-4606-AEBF-542F481318AF}">
    <text>4kW allocation reduced due to live reading of 1.3kW</text>
  </threadedComment>
  <threadedComment ref="Z176" dT="2023-11-13T11:20:35.69" personId="{4232887B-6F74-4501-885D-8735C5662726}" id="{10E3905F-4C24-48A9-BAB4-25CA0EFB94E9}" parentId="{00697DBC-C411-4606-AEBF-542F481318AF}">
    <text>4kW allocation reduced due to live reading of 1.2kW</text>
  </threadedComment>
  <threadedComment ref="Z176" dT="2023-12-18T12:35:41.37" personId="{4232887B-6F74-4501-885D-8735C5662726}" id="{0CC722D2-9C98-40B5-A86B-84BAF059FCDC}" parentId="{00697DBC-C411-4606-AEBF-542F481318AF}">
    <text>4kW allocation reduced due to live reading of 1.2kW</text>
  </threadedComment>
  <threadedComment ref="Z176" dT="2024-01-09T14:23:32.33" personId="{4232887B-6F74-4501-885D-8735C5662726}" id="{1EB47E5E-B158-4368-806A-A541BEDF684A}" parentId="{00697DBC-C411-4606-AEBF-542F481318AF}">
    <text>4kW allocation reduced due to live reading of 1.2kW</text>
  </threadedComment>
  <threadedComment ref="Z176" dT="2024-02-16T06:13:42.79" personId="{F6E7EC2D-8E6E-4BA1-BCDD-6D7FECF08119}" id="{6F195930-64BA-4330-8F44-EFAE967FDB97}" parentId="{00697DBC-C411-4606-AEBF-542F481318AF}">
    <text>4kW allocation reduced due to live reading of 1.4kW</text>
  </threadedComment>
  <threadedComment ref="Z176" dT="2024-03-14T18:58:30.39" personId="{F6E7EC2D-8E6E-4BA1-BCDD-6D7FECF08119}" id="{E5E10B05-F459-4CDB-AFDF-F81D0BE8CDF2}" parentId="{00697DBC-C411-4606-AEBF-542F481318AF}">
    <text>4kW allocation reduced due to live reading of 1.4kW</text>
  </threadedComment>
  <threadedComment ref="Z176" dT="2024-04-16T12:37:42.86" personId="{4232887B-6F74-4501-885D-8735C5662726}" id="{27289769-1DAD-4BF0-946C-2E0E9828D5B8}" parentId="{00697DBC-C411-4606-AEBF-542F481318AF}">
    <text>4kW allocation reduced due to live reading of 1.4kW</text>
  </threadedComment>
  <threadedComment ref="AB176" dT="2022-05-26T12:08:00.30" personId="{BC55F889-AFD3-4AD4-B814-0EDFA8411758}" id="{E5A69E7D-4D69-4D9C-A7FC-896F26CF5582}">
    <text>Total 4kW allocation reduced due to live reading of 700W</text>
  </threadedComment>
  <threadedComment ref="AB176" dT="2023-07-12T06:25:46.57" personId="{F6E7EC2D-8E6E-4BA1-BCDD-6D7FECF08119}" id="{2EB0E886-4479-49AB-8FD5-9929BBD19339}" parentId="{E5A69E7D-4D69-4D9C-A7FC-896F26CF5582}">
    <text>4kW allocation reduced due to live reading of 0.7KW</text>
  </threadedComment>
  <threadedComment ref="AB176" dT="2023-08-01T13:35:17.14" personId="{4232887B-6F74-4501-885D-8735C5662726}" id="{F2B186B5-1B13-4303-B279-6480636A0C7F}" parentId="{E5A69E7D-4D69-4D9C-A7FC-896F26CF5582}">
    <text>4kW allocation reduced due to live reading of 0.8kW</text>
  </threadedComment>
  <threadedComment ref="AB176" dT="2023-09-04T16:04:55.04" personId="{4232887B-6F74-4501-885D-8735C5662726}" id="{607BAE2C-DDA9-41A5-87B0-A30E46906FE6}" parentId="{E5A69E7D-4D69-4D9C-A7FC-896F26CF5582}">
    <text>4kW allocation reduced due to live reading of 0.8kW</text>
  </threadedComment>
  <threadedComment ref="AB176" dT="2023-10-23T11:42:12.84" personId="{F6E7EC2D-8E6E-4BA1-BCDD-6D7FECF08119}" id="{55443D67-4624-4F7E-95E4-455947EF352D}" parentId="{E5A69E7D-4D69-4D9C-A7FC-896F26CF5582}">
    <text>4kW allocation reduced due to live reading of 1.1kW</text>
  </threadedComment>
  <threadedComment ref="AB176" dT="2023-11-13T12:27:01.96" personId="{4232887B-6F74-4501-885D-8735C5662726}" id="{0CFEECFB-FF27-45B6-AD2D-F0DFD7EF2695}" parentId="{E5A69E7D-4D69-4D9C-A7FC-896F26CF5582}">
    <text>4kW allocation reduced due to live reading of 1.1kW</text>
  </threadedComment>
  <threadedComment ref="AB176" dT="2023-12-18T12:36:29.94" personId="{4232887B-6F74-4501-885D-8735C5662726}" id="{257D68C3-E833-4163-B966-79B1E1862815}" parentId="{E5A69E7D-4D69-4D9C-A7FC-896F26CF5582}">
    <text>4kW allocation reduced due to live reading of 1.1kW</text>
  </threadedComment>
  <threadedComment ref="AB176" dT="2024-01-09T14:23:43.46" personId="{4232887B-6F74-4501-885D-8735C5662726}" id="{0E9BA87E-3D75-4432-824C-B58103F403E8}" parentId="{E5A69E7D-4D69-4D9C-A7FC-896F26CF5582}">
    <text>4kW allocation reduced due to live reading of 1.1kW</text>
  </threadedComment>
  <threadedComment ref="AB176" dT="2024-03-14T18:59:37.72" personId="{F6E7EC2D-8E6E-4BA1-BCDD-6D7FECF08119}" id="{758B992B-9831-4F3B-A1A8-DB187C0AC0D0}" parentId="{E5A69E7D-4D69-4D9C-A7FC-896F26CF5582}">
    <text>4kW allocation reduced due to live reading of 1kW</text>
  </threadedComment>
  <threadedComment ref="AB176" dT="2024-04-16T12:40:24.40" personId="{4232887B-6F74-4501-885D-8735C5662726}" id="{A077FA37-59A6-4213-AE3A-BD1EF83F165C}" parentId="{E5A69E7D-4D69-4D9C-A7FC-896F26CF5582}">
    <text>4kW allocation reduced due to live reading of 1.1kW</text>
  </threadedComment>
  <threadedComment ref="AH176" dT="2023-07-12T06:09:47.10" personId="{F6E7EC2D-8E6E-4BA1-BCDD-6D7FECF08119}" id="{0EE50851-C235-45DA-9E68-CA0DEA0476AA}">
    <text>1kW allocation reduced due to live reading of 0.1KW</text>
  </threadedComment>
  <threadedComment ref="AH176" dT="2023-10-23T11:33:45.51" personId="{F6E7EC2D-8E6E-4BA1-BCDD-6D7FECF08119}" id="{65294C3D-FEA4-4FE0-9EFF-BACB31DC4B8D}" parentId="{0EE50851-C235-45DA-9E68-CA0DEA0476AA}">
    <text>1kW allocation reduced due to live reading of 0.2KW</text>
  </threadedComment>
  <threadedComment ref="AH176" dT="2023-11-13T11:10:23.22" personId="{4232887B-6F74-4501-885D-8735C5662726}" id="{5B24A182-667B-41BB-AFAD-36CEAF109C26}" parentId="{0EE50851-C235-45DA-9E68-CA0DEA0476AA}">
    <text>1kW allocation reduced due to live reading of 0.2KW</text>
  </threadedComment>
  <threadedComment ref="AH176" dT="2023-12-18T11:58:19.36" personId="{4232887B-6F74-4501-885D-8735C5662726}" id="{CA8173B8-7D91-4C56-9F61-3B2663141111}" parentId="{0EE50851-C235-45DA-9E68-CA0DEA0476AA}">
    <text>1kW allocation reduced due to live reading of 0.2KW</text>
  </threadedComment>
  <threadedComment ref="AH176" dT="2024-02-16T06:08:15.30" personId="{F6E7EC2D-8E6E-4BA1-BCDD-6D7FECF08119}" id="{EF68C5A8-1D0E-4A17-8051-89BBC0D7D67B}" parentId="{0EE50851-C235-45DA-9E68-CA0DEA0476AA}">
    <text>1kW allocation reduced due to live reading of 0.2KW</text>
  </threadedComment>
  <threadedComment ref="AH176" dT="2024-04-16T12:33:28.94" personId="{4232887B-6F74-4501-885D-8735C5662726}" id="{0BE7E28B-CB35-455B-9F3B-82F2C206DF04}" parentId="{0EE50851-C235-45DA-9E68-CA0DEA0476AA}">
    <text>1kW allocation reduced due to live reading of 0.2KW</text>
  </threadedComment>
  <threadedComment ref="R191" personId="{31CF382B-C4A6-482E-AE04-28CACDB6A63A}" id="{EE044E47-F346-45DB-A7F8-537784090E0E}">
    <text>Jul-21 Was 5kW but confirmed currently running at 3.5kW</text>
  </threadedComment>
  <threadedComment ref="R191" dT="2023-07-10T18:09:01.34" personId="{4232887B-6F74-4501-885D-8735C5662726}" id="{1280A9DD-BB80-4E04-8E70-8760D7335997}" parentId="{EE044E47-F346-45DB-A7F8-537784090E0E}">
    <text>5kW allocation reduced due to live reading of 2.8kW</text>
  </threadedComment>
  <threadedComment ref="R191" dT="2023-08-03T11:35:13.45" personId="{4232887B-6F74-4501-885D-8735C5662726}" id="{9C3D3854-2E20-4C3A-B9CF-6B81A7D5B2E3}" parentId="{EE044E47-F346-45DB-A7F8-537784090E0E}">
    <text>5kW allocation reduced due to live reading of 2.9kW</text>
  </threadedComment>
  <threadedComment ref="R191" dT="2023-09-13T09:55:16.49" personId="{4232887B-6F74-4501-885D-8735C5662726}" id="{ABD6CFEA-942C-408B-BD95-3D298EB24BB5}" parentId="{EE044E47-F346-45DB-A7F8-537784090E0E}">
    <text>5kW allocation reduced due to live reading of 3.1kW</text>
  </threadedComment>
  <threadedComment ref="R191" dT="2023-10-23T10:34:07.48" personId="{F6E7EC2D-8E6E-4BA1-BCDD-6D7FECF08119}" id="{D3C414B2-6FA8-4486-9CA8-3F32E5220412}" parentId="{EE044E47-F346-45DB-A7F8-537784090E0E}">
    <text>5kW allocation reduced due to live reading of 2.8kW</text>
  </threadedComment>
  <threadedComment ref="R191" dT="2023-11-22T10:14:01.68" personId="{4232887B-6F74-4501-885D-8735C5662726}" id="{879B41C7-7C30-4A4B-A66B-1E6A60AAD3B4}" parentId="{EE044E47-F346-45DB-A7F8-537784090E0E}">
    <text>5kW allocation reduced due to live reading of 2.7kW</text>
  </threadedComment>
  <threadedComment ref="R191" dT="2023-12-18T13:33:41.05" personId="{F6E7EC2D-8E6E-4BA1-BCDD-6D7FECF08119}" id="{A7E7FFD3-6EFA-47C5-B9CB-3122F8E443F1}" parentId="{EE044E47-F346-45DB-A7F8-537784090E0E}">
    <text>5kW allocation reduced due to live reading of 2.7kW</text>
  </threadedComment>
  <threadedComment ref="R191" dT="2024-01-10T13:21:17.32" personId="{F6E7EC2D-8E6E-4BA1-BCDD-6D7FECF08119}" id="{68EDCEA9-0910-499E-8B7B-993EBA844BC3}" parentId="{EE044E47-F346-45DB-A7F8-537784090E0E}">
    <text>5kW allocation reduced due to live reading of 2.7kW</text>
  </threadedComment>
  <threadedComment ref="R191" dT="2024-02-14T13:34:24.92" personId="{F6E7EC2D-8E6E-4BA1-BCDD-6D7FECF08119}" id="{0437D733-6CC0-4E59-A894-03F94E89FF74}" parentId="{EE044E47-F346-45DB-A7F8-537784090E0E}">
    <text>5kW allocation reduced due to live reading of 2.6kW</text>
  </threadedComment>
  <threadedComment ref="R191" dT="2024-03-14T07:26:50.59" personId="{F6E7EC2D-8E6E-4BA1-BCDD-6D7FECF08119}" id="{4D92347C-D099-46FB-9FBD-0B8ED565C06D}" parentId="{EE044E47-F346-45DB-A7F8-537784090E0E}">
    <text>5kW allocation reduced due to live reading of 3kW</text>
  </threadedComment>
  <threadedComment ref="T191" personId="{31CF382B-C4A6-482E-AE04-28CACDB6A63A}" id="{5F6DFC18-2F40-4145-9E3C-33CB8C10FEBB}">
    <text>Jul-21 Was 8kW, confirmed currently running at 6kW</text>
  </threadedComment>
  <threadedComment ref="T191" dT="2023-07-10T18:13:25.15" personId="{4232887B-6F74-4501-885D-8735C5662726}" id="{E0A7C207-7374-4460-A399-6C5A479E1488}" parentId="{5F6DFC18-2F40-4145-9E3C-33CB8C10FEBB}">
    <text>8kW allocation reduced due to live reading of 6.8kW</text>
  </threadedComment>
  <threadedComment ref="T191" dT="2023-08-03T11:37:22.59" personId="{4232887B-6F74-4501-885D-8735C5662726}" id="{1C86825F-8D9A-4C7B-927D-3C71D500914C}" parentId="{5F6DFC18-2F40-4145-9E3C-33CB8C10FEBB}">
    <text>8kW allocation reduced due to live reading of 7kW</text>
  </threadedComment>
  <threadedComment ref="T191" dT="2023-09-13T09:56:34.18" personId="{4232887B-6F74-4501-885D-8735C5662726}" id="{8FDB2CFC-B905-4BF6-B438-7586DA0FC1C9}" parentId="{5F6DFC18-2F40-4145-9E3C-33CB8C10FEBB}">
    <text>8kW allocation reduced due to live reading of 7kW</text>
  </threadedComment>
  <threadedComment ref="T191" dT="2023-10-23T10:47:47.32" personId="{F6E7EC2D-8E6E-4BA1-BCDD-6D7FECF08119}" id="{8D586850-4809-4400-96F2-2871D45442A9}" parentId="{5F6DFC18-2F40-4145-9E3C-33CB8C10FEBB}">
    <text>8kW allocation reduced due to live reading of 7.3kW</text>
  </threadedComment>
  <threadedComment ref="T191" dT="2023-11-22T10:13:43.22" personId="{4232887B-6F74-4501-885D-8735C5662726}" id="{310D28E9-0476-4FDF-9330-210CD0F5F439}" parentId="{5F6DFC18-2F40-4145-9E3C-33CB8C10FEBB}">
    <text>8kW allocation reduced due to live reading of 7.3kW</text>
  </threadedComment>
  <threadedComment ref="T191" dT="2023-12-18T13:35:49.97" personId="{F6E7EC2D-8E6E-4BA1-BCDD-6D7FECF08119}" id="{FAD8F596-739F-4FD1-A5BE-C70E79960287}" parentId="{5F6DFC18-2F40-4145-9E3C-33CB8C10FEBB}">
    <text>8kW allocation reduced due to live reading of 7.3kW</text>
  </threadedComment>
  <threadedComment ref="T191" dT="2024-01-10T13:22:23.69" personId="{F6E7EC2D-8E6E-4BA1-BCDD-6D7FECF08119}" id="{D42D357A-C276-40EB-AF9D-5ABE635A9E9B}" parentId="{5F6DFC18-2F40-4145-9E3C-33CB8C10FEBB}">
    <text>8kW allocation reduced due to live reading of 7.4kW</text>
  </threadedComment>
  <threadedComment ref="T191" dT="2024-02-14T13:35:38.28" personId="{F6E7EC2D-8E6E-4BA1-BCDD-6D7FECF08119}" id="{D87541E1-4FA0-449F-AEDD-74988C1749FF}" parentId="{5F6DFC18-2F40-4145-9E3C-33CB8C10FEBB}">
    <text>8kW allocation reduced due to live reading of 7.5kW</text>
  </threadedComment>
  <threadedComment ref="T191" dT="2024-03-14T07:30:25.19" personId="{F6E7EC2D-8E6E-4BA1-BCDD-6D7FECF08119}" id="{D12F2FD5-EF99-42B2-87A5-233D0AD55198}" parentId="{5F6DFC18-2F40-4145-9E3C-33CB8C10FEBB}">
    <text>8kW allocation reduced due to live reading of 7.5kW</text>
  </threadedComment>
  <threadedComment ref="V191" dT="2023-01-12T14:41:09.76" personId="{BC55F889-AFD3-4AD4-B814-0EDFA8411758}" id="{A92D74E2-D956-4556-9B5E-4F0358C1766B}">
    <text>Live reading 67A, so 16kW allocation reduced by 3.7kW</text>
  </threadedComment>
  <threadedComment ref="V191" dT="2023-07-10T18:01:52.77" personId="{4232887B-6F74-4501-885D-8735C5662726}" id="{CA6BACD9-EF95-48A8-9FF7-24069D5AB1F1}" parentId="{A92D74E2-D956-4556-9B5E-4F0358C1766B}">
    <text>8kW allocation reduced due to live reading of 5.6kW</text>
  </threadedComment>
  <threadedComment ref="V191" dT="2023-08-03T11:33:03.08" personId="{4232887B-6F74-4501-885D-8735C5662726}" id="{833380B3-2280-4FA2-9950-0CCB35261171}" parentId="{A92D74E2-D956-4556-9B5E-4F0358C1766B}">
    <text>8kW allocation reduced due to live reading of 5.6kW</text>
  </threadedComment>
  <threadedComment ref="V191" dT="2023-09-13T09:50:01.74" personId="{4232887B-6F74-4501-885D-8735C5662726}" id="{97CE555B-C60F-4743-A534-4E2B90F6ADE5}" parentId="{A92D74E2-D956-4556-9B5E-4F0358C1766B}">
    <text>8kW allocation reduced due to live reading of 5.5kW</text>
  </threadedComment>
  <threadedComment ref="V191" dT="2023-10-23T10:22:34.81" personId="{F6E7EC2D-8E6E-4BA1-BCDD-6D7FECF08119}" id="{274581D9-9F02-4B07-AF34-2E1EFE04F494}" parentId="{A92D74E2-D956-4556-9B5E-4F0358C1766B}">
    <text>8kW allocation reduced due to live reading of 5.8kW</text>
  </threadedComment>
  <threadedComment ref="V191" dT="2023-11-22T10:13:32.14" personId="{4232887B-6F74-4501-885D-8735C5662726}" id="{FA4F1595-05A4-45AA-9858-F9A2CD64E43D}" parentId="{A92D74E2-D956-4556-9B5E-4F0358C1766B}">
    <text>8kW allocation reduced due to live reading of 5.8kW</text>
  </threadedComment>
  <threadedComment ref="V191" dT="2023-12-18T13:14:35.68" personId="{F6E7EC2D-8E6E-4BA1-BCDD-6D7FECF08119}" id="{889FA3F0-6B54-41B1-8D50-72E91FF87BBC}" parentId="{A92D74E2-D956-4556-9B5E-4F0358C1766B}">
    <text>8kW allocation reduced due to live reading of 5.9kW</text>
  </threadedComment>
  <threadedComment ref="V191" dT="2024-01-10T13:20:39.57" personId="{F6E7EC2D-8E6E-4BA1-BCDD-6D7FECF08119}" id="{A9CFDFA0-83F8-46F2-973E-5F17FD58371C}" parentId="{A92D74E2-D956-4556-9B5E-4F0358C1766B}">
    <text>8kW allocation reduced due to live reading of 5.9kW</text>
  </threadedComment>
  <threadedComment ref="V191" dT="2024-02-14T13:32:53.04" personId="{F6E7EC2D-8E6E-4BA1-BCDD-6D7FECF08119}" id="{48986F31-D3EC-433E-991F-86CDE2D3125A}" parentId="{A92D74E2-D956-4556-9B5E-4F0358C1766B}">
    <text>8kW allocation reduced due to live reading of 5.8kW</text>
  </threadedComment>
  <threadedComment ref="V191" dT="2024-03-14T07:24:11.65" personId="{F6E7EC2D-8E6E-4BA1-BCDD-6D7FECF08119}" id="{5484DFAD-7D13-42C4-B48E-7A10F3B11DD8}" parentId="{A92D74E2-D956-4556-9B5E-4F0358C1766B}">
    <text>8kW allocation reduced due to live reading of 5.9kW</text>
  </threadedComment>
  <threadedComment ref="V191" dT="2024-05-17T08:25:24.61" personId="{23875134-620F-49C7-896C-147D628FB6EA}" id="{B516C1EA-CF47-4EBF-816F-E6DC73008792}" parentId="{A92D74E2-D956-4556-9B5E-4F0358C1766B}">
    <text>8kW allocation reduced due to live reading of 5.9kW</text>
  </threadedComment>
  <threadedComment ref="V191" dT="2024-08-20T08:22:21.69" personId="{23875134-620F-49C7-896C-147D628FB6EA}" id="{1F217705-840E-4080-929B-8F4AF7E23477}" parentId="{A92D74E2-D956-4556-9B5E-4F0358C1766B}">
    <text>8kW allocation reduced due to live reading of 5.9kW</text>
  </threadedComment>
  <threadedComment ref="V191" dT="2024-09-10T12:56:39.88" personId="{23875134-620F-49C7-896C-147D628FB6EA}" id="{76292CDD-AEB4-42A6-B787-DE089E38F555}" parentId="{A92D74E2-D956-4556-9B5E-4F0358C1766B}">
    <text>8kW allocation reduced due to live reading of 5.9kW</text>
  </threadedComment>
  <threadedComment ref="V195" dT="2023-10-17T14:39:19.07" personId="{4232887B-6F74-4501-885D-8735C5662726}" id="{95D19E12-CB85-4DFC-AF75-7FBD96BF0958}">
    <text>Power upgrade planned under ORMT_SAP_231017_2_Y855640</text>
  </threadedComment>
  <threadedComment ref="Q197" dT="2021-12-03T12:45:26.96" personId="{7807B229-714C-4AA1-8F83-E7F46ACB7D83}" id="{05B5571F-4E76-4CDC-8461-ECFBDD4BBFD2}">
    <text>ORMT_SAP_211015_16_11135118</text>
  </threadedComment>
  <threadedComment ref="X197" dT="2024-03-12T10:31:57.70" personId="{BFC1E846-99FF-44B5-92AE-66A4D353BDC7}" id="{BFB61C0E-635B-4E3F-963A-B0900B2B2C4F}">
    <text>Allocation for 10 servers, but 6 servers to be installed from Day1
ORMT_SAP_231011_14_10335416</text>
  </threadedComment>
  <threadedComment ref="Z197" dT="2024-03-12T10:34:09.81" personId="{BFC1E846-99FF-44B5-92AE-66A4D353BDC7}" id="{900A728D-AD73-48A4-B7FA-0A9F87E93BE7}">
    <text>Allocation for additional 2 servers, to the existing 8,. 10 servers total for the rack
ORMT_SAP_231011_14_10335416</text>
  </threadedComment>
  <threadedComment ref="R198" dT="2024-08-05T14:58:35.90" personId="{1E6DD3F2-E860-47E0-8C0E-4DFC2954E528}" id="{309F5932-789F-4290-8F39-3ABB19A39865}">
    <text>Allocation for New Akamai Rack v08 in LDSCD2 under ORMT_SAP_240603_8_10335416</text>
  </threadedComment>
  <threadedComment ref="U200" dT="2023-10-13T14:19:37.93" personId="{4232887B-6F74-4501-885D-8735C5662726}" id="{F36323D6-7CE8-4F1A-A1B6-C8AF3CF80FAA}">
    <text>Power upgrade given for ORMT_SAP_230607_9_Y854413</text>
  </threadedComment>
  <threadedComment ref="Y200" dT="2024-08-14T15:28:05.73" personId="{23875134-620F-49C7-896C-147D628FB6EA}" id="{ED02DB05-E32A-4C33-8035-9E698B0529F7}">
    <text>ORMT_SAP_240517_1_11255170 is planned for Nokia 7750 SR2s</text>
  </threadedComment>
  <threadedComment ref="R217" dT="2022-05-26T12:14:05.77" personId="{BC55F889-AFD3-4AD4-B814-0EDFA8411758}" id="{B00039D7-F59F-47B2-82C6-3F87C39FE795}">
    <text>5kW allocation reduced due to live reading of 2.5kW</text>
  </threadedComment>
  <threadedComment ref="R217" dT="2023-07-11T08:41:27.76" personId="{4232887B-6F74-4501-885D-8735C5662726}" id="{197C8AE6-8ED4-485C-A771-89A350F31BBC}" parentId="{B00039D7-F59F-47B2-82C6-3F87C39FE795}">
    <text>5kW allocation reduced due to live reading of 2.8kW</text>
  </threadedComment>
  <threadedComment ref="R217" dT="2023-08-03T14:18:10.73" personId="{F6E7EC2D-8E6E-4BA1-BCDD-6D7FECF08119}" id="{B97266A8-02D0-4612-A789-A6B3A76074EB}" parentId="{B00039D7-F59F-47B2-82C6-3F87C39FE795}">
    <text>5kW allocation reduced due to live reading of 2.8kW</text>
  </threadedComment>
  <threadedComment ref="R217" dT="2023-09-06T11:56:50.03" personId="{F6E7EC2D-8E6E-4BA1-BCDD-6D7FECF08119}" id="{32043B3A-014E-496E-AECC-81171EB04810}" parentId="{B00039D7-F59F-47B2-82C6-3F87C39FE795}">
    <text>5kW allocation reduced due to live reading of 2.8kW</text>
  </threadedComment>
  <threadedComment ref="R217" dT="2023-10-18T10:02:20.12" personId="{F6E7EC2D-8E6E-4BA1-BCDD-6D7FECF08119}" id="{BAC72836-BAA7-43CA-8C36-F1F9F9F6C8FB}" parentId="{B00039D7-F59F-47B2-82C6-3F87C39FE795}">
    <text>5kW allocation reduced due to live reading of 2.8kW</text>
  </threadedComment>
  <threadedComment ref="R217" dT="2023-11-08T13:33:22.85" personId="{F6E7EC2D-8E6E-4BA1-BCDD-6D7FECF08119}" id="{10F13B69-A282-4145-B163-C93E97743A9C}" parentId="{B00039D7-F59F-47B2-82C6-3F87C39FE795}">
    <text>5kW allocation reduced due to live reading of 2.8kW</text>
  </threadedComment>
  <threadedComment ref="R217" dT="2023-12-15T12:59:03.35" personId="{F6E7EC2D-8E6E-4BA1-BCDD-6D7FECF08119}" id="{DB8925D8-F0B7-49B6-BCFD-84E7B7F17BDF}" parentId="{B00039D7-F59F-47B2-82C6-3F87C39FE795}">
    <text>5kW allocation reduced due to live reading of 3.3kW</text>
  </threadedComment>
  <threadedComment ref="R217" dT="2024-01-10T15:05:34.43" personId="{F6E7EC2D-8E6E-4BA1-BCDD-6D7FECF08119}" id="{8063666B-4B73-4387-A80D-498E2FE3E12B}" parentId="{B00039D7-F59F-47B2-82C6-3F87C39FE795}">
    <text>5kW allocation reduced due to live reading of 3.3kW</text>
  </threadedComment>
  <threadedComment ref="R217" dT="2024-02-14T15:29:52.14" personId="{F6E7EC2D-8E6E-4BA1-BCDD-6D7FECF08119}" id="{5D51F7F5-3FB4-42EC-ADBD-799CC29B9A39}" parentId="{B00039D7-F59F-47B2-82C6-3F87C39FE795}">
    <text>5kW allocation reduced due to live reading of 3.3kW</text>
  </threadedComment>
  <threadedComment ref="R217" dT="2024-03-14T06:19:57.56" personId="{F6E7EC2D-8E6E-4BA1-BCDD-6D7FECF08119}" id="{82A5BC0C-275D-4B32-8EBA-CC0966FC039E}" parentId="{B00039D7-F59F-47B2-82C6-3F87C39FE795}">
    <text>5kW allocation reduced due to live reading of 3.2kW</text>
  </threadedComment>
  <threadedComment ref="R217" dT="2024-06-20T13:27:49.37" personId="{AFB55828-FFC6-4C96-B981-0FAA8F63A769}" id="{09625BBD-1194-4529-8884-F84EC4045627}" parentId="{B00039D7-F59F-47B2-82C6-3F87C39FE795}">
    <text>5kW allocation reduced due to live reading of 3.3kW</text>
  </threadedComment>
  <threadedComment ref="R217" dT="2024-08-14T17:13:31.67" personId="{AFB55828-FFC6-4C96-B981-0FAA8F63A769}" id="{A2E80492-BBF7-4C6A-96DF-8ECC566E9AD8}" parentId="{B00039D7-F59F-47B2-82C6-3F87C39FE795}">
    <text>5kW allocation reduced due to live reading of 3.3kW</text>
  </threadedComment>
  <threadedComment ref="T217" dT="2022-05-26T12:15:02.86" personId="{BC55F889-AFD3-4AD4-B814-0EDFA8411758}" id="{2B835A27-EEAF-4231-BDA0-BE59E09C8188}">
    <text>12kW allocation reduced due to live reading of 1.7kW</text>
  </threadedComment>
  <threadedComment ref="T217" dT="2023-07-11T08:44:07.71" personId="{4232887B-6F74-4501-885D-8735C5662726}" id="{956C7226-8927-4898-9174-ECB1E51BF676}" parentId="{2B835A27-EEAF-4231-BDA0-BE59E09C8188}">
    <text>12kW allocation reduced due to live reading of 1.8kW</text>
  </threadedComment>
  <threadedComment ref="T217" dT="2023-08-03T14:19:51.42" personId="{F6E7EC2D-8E6E-4BA1-BCDD-6D7FECF08119}" id="{46AE2D3B-921B-494A-9381-AD64DB7941C4}" parentId="{2B835A27-EEAF-4231-BDA0-BE59E09C8188}">
    <text>12kW allocation reduced due to live reading of 1.7kW</text>
  </threadedComment>
  <threadedComment ref="T217" dT="2023-09-06T11:58:26.74" personId="{F6E7EC2D-8E6E-4BA1-BCDD-6D7FECF08119}" id="{CEC93E32-20A7-4F19-B59C-D0F8BC219DD1}" parentId="{2B835A27-EEAF-4231-BDA0-BE59E09C8188}">
    <text>12kW allocation reduced due to live reading of 1.8kW</text>
  </threadedComment>
  <threadedComment ref="T217" dT="2023-10-18T10:04:00.86" personId="{F6E7EC2D-8E6E-4BA1-BCDD-6D7FECF08119}" id="{3CDA4A87-1134-40BC-A753-2B7A771A0AD4}" parentId="{2B835A27-EEAF-4231-BDA0-BE59E09C8188}">
    <text>12kW allocation reduced due to live reading of 1.7kW</text>
  </threadedComment>
  <threadedComment ref="T217" dT="2023-11-08T13:39:15.62" personId="{F6E7EC2D-8E6E-4BA1-BCDD-6D7FECF08119}" id="{FE641DAA-8577-4B1A-98AE-150C321C568D}" parentId="{2B835A27-EEAF-4231-BDA0-BE59E09C8188}">
    <text>12kW allocation reduced due to live reading of 1.7kW</text>
  </threadedComment>
  <threadedComment ref="T217" dT="2023-12-15T13:02:15.06" personId="{F6E7EC2D-8E6E-4BA1-BCDD-6D7FECF08119}" id="{AC2335F5-37AE-4935-B160-FC1726B46746}" parentId="{2B835A27-EEAF-4231-BDA0-BE59E09C8188}">
    <text>12kW allocation reduced due to live reading of 1.7kW</text>
  </threadedComment>
  <threadedComment ref="T217" dT="2024-01-10T15:06:21.40" personId="{F6E7EC2D-8E6E-4BA1-BCDD-6D7FECF08119}" id="{E9C99079-075E-4355-A206-BD64FFD22DFB}" parentId="{2B835A27-EEAF-4231-BDA0-BE59E09C8188}">
    <text>12kW allocation reduced due to live reading of 1.7kW</text>
  </threadedComment>
  <threadedComment ref="T217" dT="2024-02-14T15:31:07.17" personId="{F6E7EC2D-8E6E-4BA1-BCDD-6D7FECF08119}" id="{4222BC98-A067-4EE1-BC47-9DCE47AC1890}" parentId="{2B835A27-EEAF-4231-BDA0-BE59E09C8188}">
    <text>12kW allocation reduced due to live reading of 1.7kW</text>
  </threadedComment>
  <threadedComment ref="T217" dT="2024-03-14T06:23:44.54" personId="{F6E7EC2D-8E6E-4BA1-BCDD-6D7FECF08119}" id="{335B538D-476E-4F3C-B73D-978510573BE2}" parentId="{2B835A27-EEAF-4231-BDA0-BE59E09C8188}">
    <text>12kW allocation reduced due to live reading of 1.7kW</text>
  </threadedComment>
  <threadedComment ref="T217" dT="2024-06-20T13:32:11.25" personId="{AFB55828-FFC6-4C96-B981-0FAA8F63A769}" id="{AB01D5CD-CC51-4A8C-8D14-CBE60DCA7B0D}" parentId="{2B835A27-EEAF-4231-BDA0-BE59E09C8188}">
    <text>12kW allocation reduced due to live reading of 0.3kW</text>
  </threadedComment>
  <threadedComment ref="T217" dT="2024-06-20T14:35:31.14" personId="{AFB55828-FFC6-4C96-B981-0FAA8F63A769}" id="{AB4A88E5-6BF6-4BE9-B6CE-81758EE58AC0}" parentId="{2B835A27-EEAF-4231-BDA0-BE59E09C8188}">
    <text>12kW allocation reduced due to live reading of 1.7kW</text>
  </threadedComment>
  <threadedComment ref="T217" dT="2024-08-14T17:20:15.26" personId="{AFB55828-FFC6-4C96-B981-0FAA8F63A769}" id="{228064C1-C706-4136-97CA-72A7C4F6E2FB}" parentId="{2B835A27-EEAF-4231-BDA0-BE59E09C8188}">
    <text>12kW allocation reduced due to live reading of 1.7kW</text>
  </threadedComment>
  <threadedComment ref="V217" dT="2023-08-03T14:27:15.67" personId="{F6E7EC2D-8E6E-4BA1-BCDD-6D7FECF08119}" id="{109D9C5C-96D5-48A1-B6BA-E81D2428DEA6}">
    <text>2kW allocation reduced due to live reading of 0.3kW</text>
  </threadedComment>
  <threadedComment ref="V217" dT="2023-09-06T11:57:55.07" personId="{F6E7EC2D-8E6E-4BA1-BCDD-6D7FECF08119}" id="{A2D5066C-1187-42BD-AEBB-3C47581635D4}" parentId="{109D9C5C-96D5-48A1-B6BA-E81D2428DEA6}">
    <text>2kW allocation reduced due to live reading of 0.3kW</text>
  </threadedComment>
  <threadedComment ref="V217" dT="2023-10-18T10:02:59.21" personId="{F6E7EC2D-8E6E-4BA1-BCDD-6D7FECF08119}" id="{6E9FE82D-A69F-4C1C-8D60-23B656FD7CF2}" parentId="{109D9C5C-96D5-48A1-B6BA-E81D2428DEA6}">
    <text>2kW allocation reduced due to live reading of 0.3kW</text>
  </threadedComment>
  <threadedComment ref="V217" dT="2023-11-08T13:38:27.28" personId="{F6E7EC2D-8E6E-4BA1-BCDD-6D7FECF08119}" id="{EDBC1F8A-6613-44E5-9BFD-FBABAC9D8FC4}" parentId="{109D9C5C-96D5-48A1-B6BA-E81D2428DEA6}">
    <text>2kW allocation reduced due to live reading of 0.3kW</text>
  </threadedComment>
  <threadedComment ref="V217" dT="2023-12-15T13:01:29.51" personId="{F6E7EC2D-8E6E-4BA1-BCDD-6D7FECF08119}" id="{F16A3808-C5A5-47DF-90B5-9A860899E91A}" parentId="{109D9C5C-96D5-48A1-B6BA-E81D2428DEA6}">
    <text>2kW allocation reduced due to live reading of 0.3kW</text>
  </threadedComment>
  <threadedComment ref="V217" dT="2024-01-10T15:05:58.04" personId="{F6E7EC2D-8E6E-4BA1-BCDD-6D7FECF08119}" id="{540B9114-4007-4FBC-82CD-9159306E90B1}" parentId="{109D9C5C-96D5-48A1-B6BA-E81D2428DEA6}">
    <text>2kW allocation reduced due to live reading of 0.3kW</text>
  </threadedComment>
  <threadedComment ref="V217" dT="2024-02-14T15:30:30.09" personId="{F6E7EC2D-8E6E-4BA1-BCDD-6D7FECF08119}" id="{6772E527-B900-47E6-BC76-AA0D3A07D6DD}" parentId="{109D9C5C-96D5-48A1-B6BA-E81D2428DEA6}">
    <text>2kW allocation reduced due to live reading of 0.3kW</text>
  </threadedComment>
  <threadedComment ref="V217" dT="2024-03-14T06:21:59.60" personId="{F6E7EC2D-8E6E-4BA1-BCDD-6D7FECF08119}" id="{001F8B5F-84E3-47E0-9E71-C4E410151C07}" parentId="{109D9C5C-96D5-48A1-B6BA-E81D2428DEA6}">
    <text>2kW allocation reduced due to live reading of 0.3kW</text>
  </threadedComment>
  <threadedComment ref="V217" dT="2024-06-20T13:29:49.49" personId="{AFB55828-FFC6-4C96-B981-0FAA8F63A769}" id="{C6C00DBE-0490-4C1B-8C6D-0376B20E68E4}" parentId="{109D9C5C-96D5-48A1-B6BA-E81D2428DEA6}">
    <text>2kW allocation reduced due to live reading of 0.3kW</text>
  </threadedComment>
  <threadedComment ref="V217" dT="2024-08-14T17:16:05.62" personId="{AFB55828-FFC6-4C96-B981-0FAA8F63A769}" id="{55ADDFCA-BA7D-41EF-8216-CD5D33E266CA}" parentId="{109D9C5C-96D5-48A1-B6BA-E81D2428DEA6}">
    <text>2kW allocation reduced due to live reading of 0.3kW</text>
  </threadedComment>
  <threadedComment ref="Q219" dT="2023-09-26T13:53:59.23" personId="{1E6DD3F2-E860-47E0-8C0E-4DFC2954E528}" id="{18015D99-D150-4B32-B62F-2B277FDEF5F3}">
    <text>ORMT_SAP_230809_13_Y854576 - Given for power upgrade</text>
  </threadedComment>
  <threadedComment ref="S236" dT="2024-01-29T13:35:48.87" personId="{F6E7EC2D-8E6E-4BA1-BCDD-6D7FECF08119}" id="{84F0EF8A-827E-4C99-9313-0C739DBD4955}">
    <text>DE4 utility rack is planned  under ORMT_SAP_230907_9_Y850155  </text>
  </threadedComment>
  <threadedComment ref="R255" dT="2022-04-13T13:15:06.02" personId="{A2EEB511-B106-4ABB-A0A9-198E22579A21}" id="{338FF153-F37B-4A9A-B280-1103748EF85D}">
    <text>Readings taken 13/04, reduced from 8 to 6</text>
  </threadedComment>
  <threadedComment ref="R255" dT="2023-07-06T10:17:35.22" personId="{F6E7EC2D-8E6E-4BA1-BCDD-6D7FECF08119}" id="{55362BCA-4137-4BBD-98F4-2630AC48126D}" parentId="{338FF153-F37B-4A9A-B280-1103748EF85D}">
    <text>12kW allocation reduced due to live reading of 5.5kW</text>
  </threadedComment>
  <threadedComment ref="R255" dT="2023-08-07T11:17:45.11" personId="{4232887B-6F74-4501-885D-8735C5662726}" id="{F7A6F893-07C0-4CD4-AC97-7A06F798BE2E}" parentId="{338FF153-F37B-4A9A-B280-1103748EF85D}">
    <text>12kW allocation reduced due to live reading of 5.7kW</text>
  </threadedComment>
  <threadedComment ref="R255" dT="2023-09-11T15:42:33.64" personId="{F6E7EC2D-8E6E-4BA1-BCDD-6D7FECF08119}" id="{B9F01C38-FBFC-459B-A8BC-9C839552978E}" parentId="{338FF153-F37B-4A9A-B280-1103748EF85D}">
    <text>12kW allocation reduced due to live reading of 5.7kW</text>
  </threadedComment>
  <threadedComment ref="R255" dT="2023-10-20T10:20:30.31" personId="{F6E7EC2D-8E6E-4BA1-BCDD-6D7FECF08119}" id="{10537827-1A40-422B-9C95-1863ACF0520D}" parentId="{338FF153-F37B-4A9A-B280-1103748EF85D}">
    <text>12kW allocation reduced due to live reading of 6kW</text>
  </threadedComment>
  <threadedComment ref="R255" dT="2023-11-09T13:32:44.39" personId="{F6E7EC2D-8E6E-4BA1-BCDD-6D7FECF08119}" id="{44F769E1-F0A1-4F20-A030-948D1E92DED2}" parentId="{338FF153-F37B-4A9A-B280-1103748EF85D}">
    <text>12kW allocation reduced due to live reading of 6kW</text>
  </threadedComment>
  <threadedComment ref="R255" dT="2023-12-15T10:10:34.48" personId="{F6E7EC2D-8E6E-4BA1-BCDD-6D7FECF08119}" id="{C58291EF-659F-4587-8022-D195DE4521F0}" parentId="{338FF153-F37B-4A9A-B280-1103748EF85D}">
    <text>12kW allocation reduced due to live reading of 6.4kW</text>
  </threadedComment>
  <threadedComment ref="R255" dT="2024-01-10T14:26:36.94" personId="{F6E7EC2D-8E6E-4BA1-BCDD-6D7FECF08119}" id="{74441EB2-F827-4B2E-9B71-299EB84D9EF8}" parentId="{338FF153-F37B-4A9A-B280-1103748EF85D}">
    <text>12kW allocation reduced due to live reading of 6.3kW</text>
  </threadedComment>
  <threadedComment ref="R255" dT="2024-02-14T14:17:23.71" personId="{F6E7EC2D-8E6E-4BA1-BCDD-6D7FECF08119}" id="{C74C48F8-401C-408D-B347-625BE27E6C59}" parentId="{338FF153-F37B-4A9A-B280-1103748EF85D}">
    <text>12kW allocation reduced due to live reading of 6.9kW</text>
  </threadedComment>
  <threadedComment ref="R255" dT="2024-03-14T07:00:05.43" personId="{F6E7EC2D-8E6E-4BA1-BCDD-6D7FECF08119}" id="{02809EBA-BF32-4E58-8BC9-1A15C4DCA6D4}" parentId="{338FF153-F37B-4A9A-B280-1103748EF85D}">
    <text>12kW allocation reduced due to live reading of 7kW</text>
  </threadedComment>
  <threadedComment ref="R255" dT="2024-06-20T11:26:05.38" personId="{AFB55828-FFC6-4C96-B981-0FAA8F63A769}" id="{6EC2B285-4F3F-4017-903B-684A2F4B6498}" parentId="{338FF153-F37B-4A9A-B280-1103748EF85D}">
    <text>12kW allocation reduced due to live reading of 7.1kW</text>
  </threadedComment>
  <threadedComment ref="R255" dT="2024-08-26T09:23:16.84" personId="{AFB55828-FFC6-4C96-B981-0FAA8F63A769}" id="{E5DEDDBF-A7B7-4033-AE71-199A7FD176B3}" parentId="{338FF153-F37B-4A9A-B280-1103748EF85D}">
    <text>12kW allocation reduced due to live reading of 7.3kW</text>
  </threadedComment>
  <threadedComment ref="T255" personId="{31CF382B-C4A6-482E-AE04-28CACDB6A63A}" id="{60614DD8-706A-4F06-B612-B6548E532DE4}">
    <text>Jul-21 Was 5kW total but confirmed currently running at 3.5kW, so 0.75kw left per system</text>
  </threadedComment>
  <threadedComment ref="T255" dT="2023-07-06T10:10:48.89" personId="{F6E7EC2D-8E6E-4BA1-BCDD-6D7FECF08119}" id="{A8733333-4A99-47FB-BF59-171CF8001653}" parentId="{60614DD8-706A-4F06-B612-B6548E532DE4}">
    <text>5kW allocation reduced due to live reading of 3kW</text>
  </threadedComment>
  <threadedComment ref="T255" dT="2023-08-07T11:11:06.22" personId="{4232887B-6F74-4501-885D-8735C5662726}" id="{F3998908-9953-4151-88E2-7BF4BA140DA6}" parentId="{60614DD8-706A-4F06-B612-B6548E532DE4}">
    <text>5kW allocation reduced due to live reading of 3.1kW</text>
  </threadedComment>
  <threadedComment ref="T255" dT="2023-09-11T15:40:28.28" personId="{F6E7EC2D-8E6E-4BA1-BCDD-6D7FECF08119}" id="{5A765B30-CAAE-47B8-AAB4-E3A04EEA5503}" parentId="{60614DD8-706A-4F06-B612-B6548E532DE4}">
    <text>5kW allocation reduced due to live reading of 3.1kW</text>
  </threadedComment>
  <threadedComment ref="T255" dT="2023-10-20T10:18:59.48" personId="{F6E7EC2D-8E6E-4BA1-BCDD-6D7FECF08119}" id="{954293D0-8F23-4C13-9E2E-092C92B3B6F0}" parentId="{60614DD8-706A-4F06-B612-B6548E532DE4}">
    <text>5kW allocation reduced due to live reading of 3.1kW</text>
  </threadedComment>
  <threadedComment ref="T255" dT="2023-11-09T13:30:50.79" personId="{F6E7EC2D-8E6E-4BA1-BCDD-6D7FECF08119}" id="{BE5226AD-9B31-46BA-A083-2BC46FE1CFD3}" parentId="{60614DD8-706A-4F06-B612-B6548E532DE4}">
    <text>5kW allocation reduced due to live reading of 3.1kW</text>
  </threadedComment>
  <threadedComment ref="T255" dT="2023-12-15T10:08:14.60" personId="{F6E7EC2D-8E6E-4BA1-BCDD-6D7FECF08119}" id="{D0CDEB85-4661-4BCB-A063-1880C8A1450E}" parentId="{60614DD8-706A-4F06-B612-B6548E532DE4}">
    <text>5kW allocation reduced due to live reading of 3.2kW</text>
  </threadedComment>
  <threadedComment ref="T255" dT="2024-02-14T14:14:48.61" personId="{F6E7EC2D-8E6E-4BA1-BCDD-6D7FECF08119}" id="{72D5D8DD-4563-495E-ABFC-1BDD7F77FF33}" parentId="{60614DD8-706A-4F06-B612-B6548E532DE4}">
    <text>5kW allocation reduced due to live reading of 3.2kW</text>
  </threadedComment>
  <threadedComment ref="T255" dT="2024-03-14T06:56:20.11" personId="{F6E7EC2D-8E6E-4BA1-BCDD-6D7FECF08119}" id="{F4FE7847-473A-4513-B584-4E586997A031}" parentId="{60614DD8-706A-4F06-B612-B6548E532DE4}">
    <text>5kW allocation reduced due to live reading of 3.6kW</text>
  </threadedComment>
  <threadedComment ref="T255" dT="2024-06-20T11:19:26.17" personId="{AFB55828-FFC6-4C96-B981-0FAA8F63A769}" id="{D2164DEE-E815-479F-B05E-6FE7ED4B346F}" parentId="{60614DD8-706A-4F06-B612-B6548E532DE4}">
    <text>5kW allocation reduced due to live reading of 3.5kW</text>
  </threadedComment>
  <threadedComment ref="T255" dT="2024-08-26T09:18:56.19" personId="{AFB55828-FFC6-4C96-B981-0FAA8F63A769}" id="{59346A9E-A2D5-47D8-85CF-336FCB0497EC}" parentId="{60614DD8-706A-4F06-B612-B6548E532DE4}">
    <text>5kW allocation reduced due to live reading of 3.6kW</text>
  </threadedComment>
  <threadedComment ref="X255" dT="2022-05-26T10:41:36.66" personId="{BC55F889-AFD3-4AD4-B814-0EDFA8411758}" id="{C8545478-0875-4952-A979-BA32DF87B13C}">
    <text>Total 6.5kW reduced due to 5.6kW live reading</text>
  </threadedComment>
  <threadedComment ref="X255" dT="2023-07-06T10:32:22.68" personId="{F6E7EC2D-8E6E-4BA1-BCDD-6D7FECF08119}" id="{EDDF987F-CD2D-4025-B31D-4E697D839C40}" parentId="{C8545478-0875-4952-A979-BA32DF87B13C}">
    <text>6.5kW allocation reduced due to live reading of 5.7kW</text>
  </threadedComment>
  <threadedComment ref="X255" dT="2023-08-07T11:25:15.61" personId="{4232887B-6F74-4501-885D-8735C5662726}" id="{0EC4506C-3471-438E-9BE5-7389D4D45AF0}" parentId="{C8545478-0875-4952-A979-BA32DF87B13C}">
    <text>6.5kW allocation reduced due to live reading of 5.6kW</text>
  </threadedComment>
  <threadedComment ref="X255" dT="2023-09-11T15:49:09.56" personId="{F6E7EC2D-8E6E-4BA1-BCDD-6D7FECF08119}" id="{ABC56132-DF42-45B1-889B-68501E716CAF}" parentId="{C8545478-0875-4952-A979-BA32DF87B13C}">
    <text>6.5kW allocation reduced due to live reading of 5.6kW</text>
  </threadedComment>
  <threadedComment ref="X255" dT="2023-10-20T10:24:06.80" personId="{F6E7EC2D-8E6E-4BA1-BCDD-6D7FECF08119}" id="{57280049-B325-4372-B05F-32BE19C17FC7}" parentId="{C8545478-0875-4952-A979-BA32DF87B13C}">
    <text>6.5kW allocation reduced due to live reading of 5.7kW</text>
  </threadedComment>
  <threadedComment ref="X255" dT="2023-11-09T13:34:29.19" personId="{F6E7EC2D-8E6E-4BA1-BCDD-6D7FECF08119}" id="{45A3E33C-C011-4A4B-824B-A30843FD9882}" parentId="{C8545478-0875-4952-A979-BA32DF87B13C}">
    <text>6.5kW allocation reduced due to live reading of 5.7kW</text>
  </threadedComment>
  <threadedComment ref="X255" dT="2023-12-15T10:17:03.38" personId="{F6E7EC2D-8E6E-4BA1-BCDD-6D7FECF08119}" id="{811BB53E-FCF9-46B0-AC8C-96A5FAB3C577}" parentId="{C8545478-0875-4952-A979-BA32DF87B13C}">
    <text>6.5kW allocation reduced due to live reading of 5.7kW</text>
  </threadedComment>
  <threadedComment ref="X255" dT="2024-01-10T14:29:05.32" personId="{F6E7EC2D-8E6E-4BA1-BCDD-6D7FECF08119}" id="{2643D33D-FB6D-47CF-B9D8-6ED85DAE804B}" parentId="{C8545478-0875-4952-A979-BA32DF87B13C}">
    <text>6.5kW allocation reduced due to live reading of 5.6kW</text>
  </threadedComment>
  <threadedComment ref="X255" dT="2024-02-14T14:19:38.04" personId="{F6E7EC2D-8E6E-4BA1-BCDD-6D7FECF08119}" id="{2D5D0FEF-589B-4866-923F-CC10D7B208EB}" parentId="{C8545478-0875-4952-A979-BA32DF87B13C}">
    <text>6.5kW allocation reduced due to live reading of 5.7kW</text>
  </threadedComment>
  <threadedComment ref="X255" dT="2024-03-14T07:01:02.76" personId="{F6E7EC2D-8E6E-4BA1-BCDD-6D7FECF08119}" id="{E57350BC-2FD6-4471-8BF6-919C074AEA03}" parentId="{C8545478-0875-4952-A979-BA32DF87B13C}">
    <text>6.5kW allocation reduced due to live reading of 5.7kW</text>
  </threadedComment>
  <threadedComment ref="X255" dT="2024-06-20T11:37:22.15" personId="{AFB55828-FFC6-4C96-B981-0FAA8F63A769}" id="{67B726B4-32D8-43E0-93EA-551CF1AE2B79}" parentId="{C8545478-0875-4952-A979-BA32DF87B13C}">
    <text>6.5kW allocation reduced due to live reading of 5.8kW</text>
  </threadedComment>
  <threadedComment ref="X255" dT="2024-08-26T09:28:38.91" personId="{AFB55828-FFC6-4C96-B981-0FAA8F63A769}" id="{1D860839-E7AE-4D0A-8AB7-A51853F991EF}" parentId="{C8545478-0875-4952-A979-BA32DF87B13C}">
    <text>6.5kW allocation reduced due to live reading of 5.7kW</text>
  </threadedComment>
  <threadedComment ref="Z255" dT="2023-07-10T11:27:48.58" personId="{F6E7EC2D-8E6E-4BA1-BCDD-6D7FECF08119}" id="{7FA1D70F-1876-4D40-99CA-56512D8A8B80}">
    <text>2kW allocation reduced due to live reading of 0.4kW</text>
  </threadedComment>
  <threadedComment ref="Z255" dT="2023-08-07T11:00:12.57" personId="{4232887B-6F74-4501-885D-8735C5662726}" id="{13F48B43-99D8-4A76-97D4-066C75C86704}" parentId="{7FA1D70F-1876-4D40-99CA-56512D8A8B80}">
    <text>2kW allocation reduced due to live reading of 0.4kW</text>
  </threadedComment>
  <threadedComment ref="Z255" dT="2023-09-11T15:34:09.32" personId="{F6E7EC2D-8E6E-4BA1-BCDD-6D7FECF08119}" id="{745AE8EC-EFFD-4D65-B365-FE6F0B7A3351}" parentId="{7FA1D70F-1876-4D40-99CA-56512D8A8B80}">
    <text>2kW allocation reduced due to live reading of 0.4kW</text>
  </threadedComment>
  <threadedComment ref="Z255" dT="2023-10-20T10:10:36.06" personId="{F6E7EC2D-8E6E-4BA1-BCDD-6D7FECF08119}" id="{BC2A07AE-21E5-4269-AC21-97F2E5B967FF}" parentId="{7FA1D70F-1876-4D40-99CA-56512D8A8B80}">
    <text>2kW allocation reduced due to live reading of 0.4kW</text>
  </threadedComment>
  <threadedComment ref="Z255" dT="2023-11-09T13:30:57.89" personId="{F6E7EC2D-8E6E-4BA1-BCDD-6D7FECF08119}" id="{E1142F4F-81DD-4EF3-B51F-9920B530CB2F}" parentId="{7FA1D70F-1876-4D40-99CA-56512D8A8B80}">
    <text>2kW allocation reduced due to live reading of 0.4kW</text>
  </threadedComment>
  <threadedComment ref="Z255" dT="2023-12-15T10:03:58.02" personId="{F6E7EC2D-8E6E-4BA1-BCDD-6D7FECF08119}" id="{3DE9FA31-B20B-432A-B409-DD8538E0CA5C}" parentId="{7FA1D70F-1876-4D40-99CA-56512D8A8B80}">
    <text>2kW allocation reduced due to live reading of 0.4kW</text>
  </threadedComment>
  <threadedComment ref="Z255" dT="2024-01-10T14:22:29.77" personId="{F6E7EC2D-8E6E-4BA1-BCDD-6D7FECF08119}" id="{0EAFD371-C6DA-4551-9009-DF4E5F3A62E4}" parentId="{7FA1D70F-1876-4D40-99CA-56512D8A8B80}">
    <text>2kW allocation reduced due to live reading of 0.4kW</text>
  </threadedComment>
  <threadedComment ref="Z255" dT="2024-02-14T14:11:56.20" personId="{F6E7EC2D-8E6E-4BA1-BCDD-6D7FECF08119}" id="{1A994AD2-A5BD-4DA1-A6DA-F9DAFD245C91}" parentId="{7FA1D70F-1876-4D40-99CA-56512D8A8B80}">
    <text>2kW allocation reduced due to live reading of 0.4kW</text>
  </threadedComment>
  <threadedComment ref="Z255" dT="2024-03-14T06:52:52.92" personId="{F6E7EC2D-8E6E-4BA1-BCDD-6D7FECF08119}" id="{6FA33AE6-0FCE-48EC-9DF3-B24759A9C152}" parentId="{7FA1D70F-1876-4D40-99CA-56512D8A8B80}">
    <text>2kW allocation reduced due to live reading of 0.4kW</text>
  </threadedComment>
  <threadedComment ref="Z255" dT="2024-06-20T11:12:43.49" personId="{AFB55828-FFC6-4C96-B981-0FAA8F63A769}" id="{24583D1B-DC99-49AB-BCE3-1574FD6CB566}" parentId="{7FA1D70F-1876-4D40-99CA-56512D8A8B80}">
    <text>2kW allocation reduced due to live reading of 0.4kW</text>
  </threadedComment>
  <threadedComment ref="Z255" dT="2024-08-26T09:07:30.37" personId="{AFB55828-FFC6-4C96-B981-0FAA8F63A769}" id="{3BAC1C5A-747B-40C6-BCDF-4409F0D79F7B}" parentId="{7FA1D70F-1876-4D40-99CA-56512D8A8B80}">
    <text>2kW allocation reduced due to live reading of 0.4kW</text>
  </threadedComment>
  <threadedComment ref="AB255" dT="2023-07-10T11:27:48.58" personId="{F6E7EC2D-8E6E-4BA1-BCDD-6D7FECF08119}" id="{9251B8E4-FD06-41B6-9D57-AED021F4C319}">
    <text>2kW allocation reduced due to live reading of 0.4kW</text>
  </threadedComment>
  <threadedComment ref="AB255" dT="2023-08-07T11:05:53.67" personId="{4232887B-6F74-4501-885D-8735C5662726}" id="{F34803B8-8943-4961-A3E5-6A49EF0F51B1}" parentId="{9251B8E4-FD06-41B6-9D57-AED021F4C319}">
    <text>2kW allocation reduced due to live reading of 0.4kW</text>
  </threadedComment>
  <threadedComment ref="AB255" dT="2023-09-11T15:35:44.49" personId="{F6E7EC2D-8E6E-4BA1-BCDD-6D7FECF08119}" id="{62848726-6654-4C53-861B-7A159987F3D6}" parentId="{9251B8E4-FD06-41B6-9D57-AED021F4C319}">
    <text>2kW allocation reduced due to live reading of 0.4kW</text>
  </threadedComment>
  <threadedComment ref="AB255" dT="2023-10-20T10:11:53.75" personId="{F6E7EC2D-8E6E-4BA1-BCDD-6D7FECF08119}" id="{3789D5A6-0485-4D0C-ACDC-4735AFC74674}" parentId="{9251B8E4-FD06-41B6-9D57-AED021F4C319}">
    <text>2kW allocation reduced due to live reading of 0.4kW</text>
  </threadedComment>
  <threadedComment ref="AB255" dT="2023-11-09T13:31:05.39" personId="{F6E7EC2D-8E6E-4BA1-BCDD-6D7FECF08119}" id="{5E683461-2CA2-4755-8FC3-D5F99E01C701}" parentId="{9251B8E4-FD06-41B6-9D57-AED021F4C319}">
    <text>2kW allocation reduced due to live reading of 0.4kW</text>
  </threadedComment>
  <threadedComment ref="AB255" dT="2023-12-15T10:04:52.60" personId="{F6E7EC2D-8E6E-4BA1-BCDD-6D7FECF08119}" id="{32E0A445-F063-44F6-8653-EFC837AB5FA1}" parentId="{9251B8E4-FD06-41B6-9D57-AED021F4C319}">
    <text>2kW allocation reduced due to live reading of 0.4kW</text>
  </threadedComment>
  <threadedComment ref="AB255" dT="2024-01-10T14:23:09.79" personId="{F6E7EC2D-8E6E-4BA1-BCDD-6D7FECF08119}" id="{DB266587-873A-4791-96DA-F05BE77A7F6C}" parentId="{9251B8E4-FD06-41B6-9D57-AED021F4C319}">
    <text>2kW allocation reduced due to live reading of 0.4kW</text>
  </threadedComment>
  <threadedComment ref="AB255" dT="2024-02-14T14:12:31.55" personId="{F6E7EC2D-8E6E-4BA1-BCDD-6D7FECF08119}" id="{916A5227-1B00-4EB6-B4B9-CAF5A581819E}" parentId="{9251B8E4-FD06-41B6-9D57-AED021F4C319}">
    <text>2kW allocation reduced due to live reading of 0.4kW</text>
  </threadedComment>
  <threadedComment ref="AB255" dT="2024-03-14T06:54:24.06" personId="{F6E7EC2D-8E6E-4BA1-BCDD-6D7FECF08119}" id="{1FBDED8C-EE39-492B-BBA6-14A2CF5E55F2}" parentId="{9251B8E4-FD06-41B6-9D57-AED021F4C319}">
    <text>2kW allocation reduced due to live reading of 0.4kW</text>
  </threadedComment>
  <threadedComment ref="AB255" dT="2024-06-20T11:14:20.01" personId="{AFB55828-FFC6-4C96-B981-0FAA8F63A769}" id="{6E34A1F9-941F-4739-BF7E-040FE3061BE2}" parentId="{9251B8E4-FD06-41B6-9D57-AED021F4C319}">
    <text>2kW allocation reduced due to live reading of 0.4kW</text>
  </threadedComment>
  <threadedComment ref="AB255" dT="2024-08-26T09:12:10.16" personId="{AFB55828-FFC6-4C96-B981-0FAA8F63A769}" id="{BC106FD8-18AA-441A-98B0-5082F626BBB1}" parentId="{9251B8E4-FD06-41B6-9D57-AED021F4C319}">
    <text>2kW allocation reduced due to live reading of 0.4kW</text>
  </threadedComment>
  <threadedComment ref="AD255" dT="2023-07-10T11:27:48.58" personId="{F6E7EC2D-8E6E-4BA1-BCDD-6D7FECF08119}" id="{25C0B46B-7CE8-4C99-A4E6-45B4B49977CB}">
    <text>2kW allocation reduced due to live reading of 0.4kW</text>
  </threadedComment>
  <threadedComment ref="AD255" dT="2023-08-07T11:06:02.65" personId="{4232887B-6F74-4501-885D-8735C5662726}" id="{231FA759-59DC-4EC4-94E3-E4C3B55FF095}" parentId="{25C0B46B-7CE8-4C99-A4E6-45B4B49977CB}">
    <text>2kW allocation reduced due to live reading of 0.4kW</text>
  </threadedComment>
  <threadedComment ref="AD255" dT="2023-09-11T15:37:08.34" personId="{F6E7EC2D-8E6E-4BA1-BCDD-6D7FECF08119}" id="{E002CCC9-48A6-4E05-BC50-247C3019C16A}" parentId="{25C0B46B-7CE8-4C99-A4E6-45B4B49977CB}">
    <text>2kW allocation reduced due to live reading of 0.4kW</text>
  </threadedComment>
  <threadedComment ref="AD255" dT="2023-10-20T10:14:17.63" personId="{F6E7EC2D-8E6E-4BA1-BCDD-6D7FECF08119}" id="{8EDC695A-7F6F-4DD6-946E-1B82199BBAB4}" parentId="{25C0B46B-7CE8-4C99-A4E6-45B4B49977CB}">
    <text>2kW allocation reduced due to live reading of 0.4kW</text>
  </threadedComment>
  <threadedComment ref="AD255" dT="2023-11-09T13:31:09.75" personId="{F6E7EC2D-8E6E-4BA1-BCDD-6D7FECF08119}" id="{2DE4FDD2-28E5-44CC-8130-37942BDCB23C}" parentId="{25C0B46B-7CE8-4C99-A4E6-45B4B49977CB}">
    <text>2kW allocation reduced due to live reading of 0.4kW</text>
  </threadedComment>
  <threadedComment ref="AD255" dT="2023-12-15T10:06:20.11" personId="{F6E7EC2D-8E6E-4BA1-BCDD-6D7FECF08119}" id="{67E43591-2277-4F43-9A20-E12186ABC44D}" parentId="{25C0B46B-7CE8-4C99-A4E6-45B4B49977CB}">
    <text>2kW allocation reduced due to live reading of 0.4kW</text>
  </threadedComment>
  <threadedComment ref="AD255" dT="2024-01-10T14:23:55.79" personId="{F6E7EC2D-8E6E-4BA1-BCDD-6D7FECF08119}" id="{0A207BAB-5E04-403C-AB43-7DB02E876F52}" parentId="{25C0B46B-7CE8-4C99-A4E6-45B4B49977CB}">
    <text>2kW allocation reduced due to live reading of 0.4kW</text>
  </threadedComment>
  <threadedComment ref="AD255" dT="2024-02-14T14:12:51.31" personId="{F6E7EC2D-8E6E-4BA1-BCDD-6D7FECF08119}" id="{E601343B-695B-4659-ADE2-CEB97C6B767B}" parentId="{25C0B46B-7CE8-4C99-A4E6-45B4B49977CB}">
    <text>2kW allocation reduced due to live reading of 0.4kW</text>
  </threadedComment>
  <threadedComment ref="AD255" dT="2024-03-14T06:55:08.30" personId="{F6E7EC2D-8E6E-4BA1-BCDD-6D7FECF08119}" id="{97123FAE-B12F-419C-8862-7287A0569C62}" parentId="{25C0B46B-7CE8-4C99-A4E6-45B4B49977CB}">
    <text>2kW allocation reduced due to live reading of 0.4kW</text>
  </threadedComment>
  <threadedComment ref="AD255" dT="2024-06-20T11:15:48.71" personId="{AFB55828-FFC6-4C96-B981-0FAA8F63A769}" id="{2F93604C-2DA2-4F93-BFF1-F2888BF527EC}" parentId="{25C0B46B-7CE8-4C99-A4E6-45B4B49977CB}">
    <text>2kW allocation reduced due to live reading of 0.4kW</text>
  </threadedComment>
  <threadedComment ref="AD255" dT="2024-08-26T09:14:02.56" personId="{AFB55828-FFC6-4C96-B981-0FAA8F63A769}" id="{EF6BDBD8-5ECE-4F8F-BD20-491E1CBE2CEA}" parentId="{25C0B46B-7CE8-4C99-A4E6-45B4B49977CB}">
    <text>2kW allocation reduced due to live reading of 0.4kW</text>
  </threadedComment>
  <threadedComment ref="Q264" dT="2024-06-20T13:55:05.74" personId="{7807B229-714C-4AA1-8F83-E7F46ACB7D83}" id="{930606CB-3860-414E-97A5-0E37E7403A91}">
    <text>Planned for ORMT_SAP_231220_15_10335416</text>
  </threadedComment>
  <threadedComment ref="R265" dT="2023-11-13T13:10:31.48" personId="{F6E7EC2D-8E6E-4BA1-BCDD-6D7FECF08119}" id="{1E673DA6-1B90-441E-AA6F-928534AE7B40}">
    <text>Allocated under ORMT_SAP_231109_20_10335416</text>
  </threadedComment>
  <threadedComment ref="R266" dT="2023-11-13T13:10:31.48" personId="{F6E7EC2D-8E6E-4BA1-BCDD-6D7FECF08119}" id="{6D4D7AE6-B3EB-4333-B5C4-CCEF54CF003F}">
    <text>Allocated under ORMT_SAP_231109_20_10335416</text>
  </threadedComment>
  <threadedComment ref="R267" dT="2022-05-26T10:45:25.11" personId="{BC55F889-AFD3-4AD4-B814-0EDFA8411758}" id="{34EDBFC8-9CD1-4492-B314-46F63317ED0A}">
    <text>Total 6kW allocation reduced due to onsite reading of 3.9kW</text>
  </threadedComment>
  <threadedComment ref="R267" dT="2023-07-06T10:41:14.94" personId="{4232887B-6F74-4501-885D-8735C5662726}" id="{329BF33F-B49C-4981-B3BB-525863BF3E04}" parentId="{34EDBFC8-9CD1-4492-B314-46F63317ED0A}">
    <text> 6kW allocation reduced due to live reading of 4.3kW</text>
  </threadedComment>
  <threadedComment ref="R267" dT="2023-08-07T11:57:13.98" personId="{4232887B-6F74-4501-885D-8735C5662726}" id="{D71E6D72-7538-49ED-B297-AF2038FCF815}" parentId="{34EDBFC8-9CD1-4492-B314-46F63317ED0A}">
    <text>6kW allocation reduced due to live reading of 4.3kW</text>
  </threadedComment>
  <threadedComment ref="R267" dT="2023-09-12T12:38:04.30" personId="{F6E7EC2D-8E6E-4BA1-BCDD-6D7FECF08119}" id="{026D7950-C29F-480C-AECB-ABD3AA3E3A33}" parentId="{34EDBFC8-9CD1-4492-B314-46F63317ED0A}">
    <text>6kW allocation reduced due to live reading of 4.2kW</text>
  </threadedComment>
  <threadedComment ref="R267" dT="2023-10-20T13:21:43.40" personId="{F6E7EC2D-8E6E-4BA1-BCDD-6D7FECF08119}" id="{09931B1A-9B97-4243-92CB-B4EB418E95E3}" parentId="{34EDBFC8-9CD1-4492-B314-46F63317ED0A}">
    <text>6kW allocation reduced due to live reading of 4.3kW</text>
  </threadedComment>
  <threadedComment ref="R267" dT="2023-12-15T10:48:03.98" personId="{F6E7EC2D-8E6E-4BA1-BCDD-6D7FECF08119}" id="{7BAB7915-8FB7-43F6-88FB-67AE81F51887}" parentId="{34EDBFC8-9CD1-4492-B314-46F63317ED0A}">
    <text>6kW allocation reduced due to live reading of 4.3kW</text>
  </threadedComment>
  <threadedComment ref="R267" dT="2024-01-10T15:02:33.46" personId="{F6E7EC2D-8E6E-4BA1-BCDD-6D7FECF08119}" id="{91D24778-F083-41F9-BF59-15B5A3D8DC03}" parentId="{34EDBFC8-9CD1-4492-B314-46F63317ED0A}">
    <text>6kW allocation reduced due to live reading of 4.3kW</text>
  </threadedComment>
  <threadedComment ref="R267" dT="2024-02-14T14:56:59.50" personId="{F6E7EC2D-8E6E-4BA1-BCDD-6D7FECF08119}" id="{49C71A16-E8DE-4A2B-BC5C-C97FD3897D3B}" parentId="{34EDBFC8-9CD1-4492-B314-46F63317ED0A}">
    <text>6kW allocation reduced due to live reading of 4.8kW</text>
  </threadedComment>
  <threadedComment ref="R267" dT="2024-03-14T06:46:43.65" personId="{F6E7EC2D-8E6E-4BA1-BCDD-6D7FECF08119}" id="{53CDF6CE-1A32-49B5-94BE-D1671BE996BE}" parentId="{34EDBFC8-9CD1-4492-B314-46F63317ED0A}">
    <text>6kW allocation reduced due to live reading of 4.8kW</text>
  </threadedComment>
  <threadedComment ref="R267" dT="2024-08-26T10:09:18.93" personId="{AFB55828-FFC6-4C96-B981-0FAA8F63A769}" id="{68FDD326-329C-4E11-A5D8-06926A394EAB}" parentId="{34EDBFC8-9CD1-4492-B314-46F63317ED0A}">
    <text>6kW allocation reduced due to live reading of 4.8kW</text>
  </threadedComment>
  <threadedComment ref="T267" dT="2023-07-10T10:38:20.55" personId="{4232887B-6F74-4501-885D-8735C5662726}" id="{6F1DE005-E9CF-4C14-824E-D5D4E57415DE}">
    <text> 4.5kW allocation reduced due to live reading of 2.8kW</text>
  </threadedComment>
  <threadedComment ref="T267" dT="2023-08-07T11:51:55.20" personId="{4232887B-6F74-4501-885D-8735C5662726}" id="{5848C716-3923-4598-8853-55D7FDC3F7D6}" parentId="{6F1DE005-E9CF-4C14-824E-D5D4E57415DE}">
    <text> 4.5kW allocation reduced due to live reading of 2.7kW</text>
  </threadedComment>
  <threadedComment ref="T267" dT="2023-09-12T12:14:45.13" personId="{F6E7EC2D-8E6E-4BA1-BCDD-6D7FECF08119}" id="{1680B40F-18B7-41D0-A43D-6EEAD8D2F363}" parentId="{6F1DE005-E9CF-4C14-824E-D5D4E57415DE}">
    <text>4.5kW allocation reduced due to live reading of 2.9kW</text>
  </threadedComment>
  <threadedComment ref="T267" dT="2023-10-20T13:18:10.20" personId="{F6E7EC2D-8E6E-4BA1-BCDD-6D7FECF08119}" id="{B9CE2A68-9AF1-445C-BBC5-75C4D41974A5}" parentId="{6F1DE005-E9CF-4C14-824E-D5D4E57415DE}">
    <text>4.5kW allocation reduced due to live reading of 2.8kW</text>
  </threadedComment>
  <threadedComment ref="T267" dT="2023-11-10T09:06:24.01" personId="{F6E7EC2D-8E6E-4BA1-BCDD-6D7FECF08119}" id="{51A8E840-B310-47AA-B224-394E182CAA6F}" parentId="{6F1DE005-E9CF-4C14-824E-D5D4E57415DE}">
    <text>4.5kW allocation reduced due to live reading of 2.8kW</text>
  </threadedComment>
  <threadedComment ref="T267" dT="2023-12-15T10:45:56.25" personId="{F6E7EC2D-8E6E-4BA1-BCDD-6D7FECF08119}" id="{D48DEA28-073A-4916-879C-64558855F987}" parentId="{6F1DE005-E9CF-4C14-824E-D5D4E57415DE}">
    <text>4.5kW allocation reduced due to live reading of 2.8kW</text>
  </threadedComment>
  <threadedComment ref="T267" dT="2024-01-10T14:45:16.94" personId="{F6E7EC2D-8E6E-4BA1-BCDD-6D7FECF08119}" id="{3D8B8FAB-43F3-4BBA-A4B4-FDB9B56D3242}" parentId="{6F1DE005-E9CF-4C14-824E-D5D4E57415DE}">
    <text>4.5kW allocation reduced due to live reading of 2.9kW</text>
  </threadedComment>
  <threadedComment ref="T267" dT="2024-02-14T14:54:03.13" personId="{F6E7EC2D-8E6E-4BA1-BCDD-6D7FECF08119}" id="{CAA63B29-5B96-414D-B16A-95E7D2A9D83B}" parentId="{6F1DE005-E9CF-4C14-824E-D5D4E57415DE}">
    <text>4.5kW allocation reduced due to live reading of 2.8kW</text>
  </threadedComment>
  <threadedComment ref="T267" dT="2024-03-14T06:44:03.41" personId="{F6E7EC2D-8E6E-4BA1-BCDD-6D7FECF08119}" id="{64B71809-3F8F-437A-A395-C87CD89E50FD}" parentId="{6F1DE005-E9CF-4C14-824E-D5D4E57415DE}">
    <text>4.5kW allocation reduced due to live reading of 2.9kW</text>
  </threadedComment>
  <threadedComment ref="T267" dT="2024-08-26T09:59:23.38" personId="{AFB55828-FFC6-4C96-B981-0FAA8F63A769}" id="{03632583-2795-4131-AB95-D0063CB250E9}" parentId="{6F1DE005-E9CF-4C14-824E-D5D4E57415DE}">
    <text>4.5kW allocation reduced due to live reading of 2.9kW</text>
  </threadedComment>
  <threadedComment ref="V267" dT="2023-07-10T10:38:42.18" personId="{4232887B-6F74-4501-885D-8735C5662726}" id="{DB9826D8-539F-4C26-A24C-4B2CBE418884}">
    <text>2.9kW allocation reduced due to live reading of 1.1kW</text>
  </threadedComment>
  <threadedComment ref="V267" dT="2023-09-12T12:06:06.13" personId="{F6E7EC2D-8E6E-4BA1-BCDD-6D7FECF08119}" id="{52379DD6-4986-45EB-9CDE-9C09399272EC}" parentId="{DB9826D8-539F-4C26-A24C-4B2CBE418884}">
    <text>2.9kW allocation reduced due to live reading of 1.2kW</text>
  </threadedComment>
  <threadedComment ref="V267" dT="2023-10-20T13:14:10.98" personId="{F6E7EC2D-8E6E-4BA1-BCDD-6D7FECF08119}" id="{F48DF359-977B-41BB-A207-BB65E1A1B046}" parentId="{DB9826D8-539F-4C26-A24C-4B2CBE418884}">
    <text>2.9kW allocation reduced due to live reading of 1.2kW</text>
  </threadedComment>
  <threadedComment ref="V267" dT="2023-11-10T09:06:00.69" personId="{F6E7EC2D-8E6E-4BA1-BCDD-6D7FECF08119}" id="{547B9AD8-AA03-446E-BDAB-34433C8A3C27}" parentId="{DB9826D8-539F-4C26-A24C-4B2CBE418884}">
    <text>2.9kW allocation reduced due to live reading of 1.2kW</text>
  </threadedComment>
  <threadedComment ref="V267" dT="2023-12-15T10:42:13.20" personId="{F6E7EC2D-8E6E-4BA1-BCDD-6D7FECF08119}" id="{AC897875-2236-4AD0-BB27-EE535C25D9AD}" parentId="{DB9826D8-539F-4C26-A24C-4B2CBE418884}">
    <text>2.9kW allocation reduced due to live reading of 1.2kW</text>
  </threadedComment>
  <threadedComment ref="V267" dT="2024-01-10T14:40:05.07" personId="{F6E7EC2D-8E6E-4BA1-BCDD-6D7FECF08119}" id="{0379D466-310B-4961-8CA8-A5098CA0F66C}" parentId="{DB9826D8-539F-4C26-A24C-4B2CBE418884}">
    <text>2.9kW allocation reduced due to live reading of 1.2kW</text>
  </threadedComment>
  <threadedComment ref="V267" dT="2024-02-14T14:50:40.15" personId="{F6E7EC2D-8E6E-4BA1-BCDD-6D7FECF08119}" id="{C1AE5333-3291-4E13-A7E5-B91706BE8904}" parentId="{DB9826D8-539F-4C26-A24C-4B2CBE418884}">
    <text>2.9kW allocation reduced due to live reading of 1.2kW</text>
  </threadedComment>
  <threadedComment ref="V267" dT="2024-03-14T06:39:33.25" personId="{F6E7EC2D-8E6E-4BA1-BCDD-6D7FECF08119}" id="{9F5AC6D0-81CE-4AAB-9717-5E726F96395C}" parentId="{DB9826D8-539F-4C26-A24C-4B2CBE418884}">
    <text>2.9kW allocation reduced due to live reading of 1.2kW</text>
  </threadedComment>
  <threadedComment ref="V267" dT="2024-08-26T09:52:15.18" personId="{AFB55828-FFC6-4C96-B981-0FAA8F63A769}" id="{1A688233-5E71-4BDD-BF34-A134522D656C}" parentId="{DB9826D8-539F-4C26-A24C-4B2CBE418884}">
    <text>2.9kW allocation reduced due to live reading of 1.1kW</text>
  </threadedComment>
  <threadedComment ref="X267" dT="2022-05-26T10:43:39.63" personId="{BC55F889-AFD3-4AD4-B814-0EDFA8411758}" id="{0A469565-E069-487F-BAB4-2E8ACAE91968}">
    <text>Totla 4.5kW allocation reduced due to live reading of 2kW</text>
  </threadedComment>
  <threadedComment ref="X267" dT="2023-07-06T10:01:58.79" personId="{4232887B-6F74-4501-885D-8735C5662726}" id="{1B3790FB-D954-45BA-B887-D049DBCF7266}" parentId="{0A469565-E069-487F-BAB4-2E8ACAE91968}">
    <text> 4.5kW allocation reduced due to live reading of 2.9kW</text>
  </threadedComment>
  <threadedComment ref="X267" dT="2023-08-07T11:47:31.21" personId="{4232887B-6F74-4501-885D-8735C5662726}" id="{CF7719BD-A585-4C01-8B7D-CEE2C5BBE638}" parentId="{0A469565-E069-487F-BAB4-2E8ACAE91968}">
    <text>4.5kW allocation reduced due to live reading of 2.7kW</text>
  </threadedComment>
  <threadedComment ref="X267" dT="2023-09-12T12:11:52.76" personId="{F6E7EC2D-8E6E-4BA1-BCDD-6D7FECF08119}" id="{B80DEA88-EC6E-4BEA-9548-30BB3AB28D46}" parentId="{0A469565-E069-487F-BAB4-2E8ACAE91968}">
    <text>4.5kW allocation reduced due to live reading of 2.8kW</text>
  </threadedComment>
  <threadedComment ref="X267" dT="2023-10-20T13:15:40.79" personId="{F6E7EC2D-8E6E-4BA1-BCDD-6D7FECF08119}" id="{13B33FEF-61EC-424B-AAC1-EB941C8AA8A1}" parentId="{0A469565-E069-487F-BAB4-2E8ACAE91968}">
    <text>4.5kW allocation reduced due to live reading of 2.8kW</text>
  </threadedComment>
  <threadedComment ref="X267" dT="2023-11-10T09:06:33.51" personId="{F6E7EC2D-8E6E-4BA1-BCDD-6D7FECF08119}" id="{5A5949DA-68D8-420D-9BC4-78CEFD6EED40}" parentId="{0A469565-E069-487F-BAB4-2E8ACAE91968}">
    <text>4.5kW allocation reduced due to live reading of 2.8kW</text>
  </threadedComment>
  <threadedComment ref="X267" dT="2023-12-15T10:44:46.32" personId="{F6E7EC2D-8E6E-4BA1-BCDD-6D7FECF08119}" id="{EBEB6223-9465-4F66-8A00-583100AECDE5}" parentId="{0A469565-E069-487F-BAB4-2E8ACAE91968}">
    <text>4.5kW allocation reduced due to live reading of 2.8kW</text>
  </threadedComment>
  <threadedComment ref="X267" dT="2024-01-10T14:41:48.06" personId="{F6E7EC2D-8E6E-4BA1-BCDD-6D7FECF08119}" id="{5A6DAD2C-C752-46BD-9A91-C789B0C40D3C}" parentId="{0A469565-E069-487F-BAB4-2E8ACAE91968}">
    <text>4.5kW allocation reduced due to live reading of 3.4kW</text>
  </threadedComment>
  <threadedComment ref="X267" dT="2024-02-14T14:52:51.88" personId="{F6E7EC2D-8E6E-4BA1-BCDD-6D7FECF08119}" id="{2769F085-EFB1-4A4C-8F74-7ECF0E3DBC3B}" parentId="{0A469565-E069-487F-BAB4-2E8ACAE91968}">
    <text>4.5kW allocation reduced due to live reading of 2.7kW</text>
  </threadedComment>
  <threadedComment ref="X267" dT="2024-03-14T06:41:35.32" personId="{F6E7EC2D-8E6E-4BA1-BCDD-6D7FECF08119}" id="{14D790EE-0308-4385-93FF-3C9023998FD7}" parentId="{0A469565-E069-487F-BAB4-2E8ACAE91968}">
    <text>4.5kW allocation reduced due to live reading of 2.9kW</text>
  </threadedComment>
  <threadedComment ref="Z267" dT="2023-07-10T10:39:20.10" personId="{4232887B-6F74-4501-885D-8735C5662726}" id="{B0BEBCAC-C82D-42B3-A51A-BC7DED174E25}">
    <text>1.8kW allocation reduced due to live reading of 1kW</text>
  </threadedComment>
  <threadedComment ref="Z267" dT="2023-08-07T11:43:55.26" personId="{4232887B-6F74-4501-885D-8735C5662726}" id="{59374A26-7318-4A47-B8A0-432D6D8AA914}" parentId="{B0BEBCAC-C82D-42B3-A51A-BC7DED174E25}">
    <text>1.8kW allocation reduced due to live reading of 0.9kW</text>
  </threadedComment>
  <threadedComment ref="Z267" dT="2023-09-12T12:03:00.43" personId="{F6E7EC2D-8E6E-4BA1-BCDD-6D7FECF08119}" id="{CA21E7D1-E7C6-46EE-9250-1A923857D343}" parentId="{B0BEBCAC-C82D-42B3-A51A-BC7DED174E25}">
    <text>1.8kW allocation reduced due to live reading of 1kW</text>
  </threadedComment>
  <threadedComment ref="Z267" dT="2023-10-20T13:12:56.37" personId="{F6E7EC2D-8E6E-4BA1-BCDD-6D7FECF08119}" id="{B60831CE-6D2F-4F62-8326-DF5D88421DAB}" parentId="{B0BEBCAC-C82D-42B3-A51A-BC7DED174E25}">
    <text>1.8kW allocation reduced due to live reading of 1kW</text>
  </threadedComment>
  <threadedComment ref="Z267" dT="2023-11-10T09:05:51.75" personId="{F6E7EC2D-8E6E-4BA1-BCDD-6D7FECF08119}" id="{90363569-F2B8-4ADB-9957-0A9ABFC311A2}" parentId="{B0BEBCAC-C82D-42B3-A51A-BC7DED174E25}">
    <text>1.8kW allocation reduced due to live reading of 1kW</text>
  </threadedComment>
  <threadedComment ref="Z267" dT="2023-12-15T10:40:23.94" personId="{F6E7EC2D-8E6E-4BA1-BCDD-6D7FECF08119}" id="{DA4DB29D-554F-43C8-93A8-D14567DD361E}" parentId="{B0BEBCAC-C82D-42B3-A51A-BC7DED174E25}">
    <text>1.8kW allocation reduced due to live reading of .9kW</text>
  </threadedComment>
  <threadedComment ref="Z267" dT="2024-01-10T14:38:55.13" personId="{F6E7EC2D-8E6E-4BA1-BCDD-6D7FECF08119}" id="{B668A595-B370-472A-B673-0E17F794B947}" parentId="{B0BEBCAC-C82D-42B3-A51A-BC7DED174E25}">
    <text>1.8kW allocation reduced due to live reading of 1kW</text>
  </threadedComment>
  <threadedComment ref="Z267" dT="2024-02-14T14:49:55.39" personId="{F6E7EC2D-8E6E-4BA1-BCDD-6D7FECF08119}" id="{7D00950C-36DE-499F-B7D9-8C855E7CA6D9}" parentId="{B0BEBCAC-C82D-42B3-A51A-BC7DED174E25}">
    <text>1.8kW allocation reduced due to live reading of 0.9kW</text>
  </threadedComment>
  <threadedComment ref="Z267" dT="2024-03-14T06:38:46.84" personId="{F6E7EC2D-8E6E-4BA1-BCDD-6D7FECF08119}" id="{B9794647-C891-41F1-80B8-EF9DB9D2A695}" parentId="{B0BEBCAC-C82D-42B3-A51A-BC7DED174E25}">
    <text>1.8kW allocation reduced due to live reading of 0.9kW</text>
  </threadedComment>
  <threadedComment ref="Z267" dT="2024-08-26T09:50:00.06" personId="{AFB55828-FFC6-4C96-B981-0FAA8F63A769}" id="{CCBA97A8-D2EF-417D-AE48-BA85DF1D5AAE}" parentId="{B0BEBCAC-C82D-42B3-A51A-BC7DED174E25}">
    <text>1.8kW allocation reduced due to live reading of 0.9kW</text>
  </threadedComment>
  <threadedComment ref="AB267" dT="2022-05-26T11:14:05.47" personId="{BC55F889-AFD3-4AD4-B814-0EDFA8411758}" id="{09E9B6A7-050E-45FD-9477-9972FF78710C}">
    <text>Total 4kW allocation reduced due to live reading of 2.2kW</text>
  </threadedComment>
  <threadedComment ref="AB267" dT="2023-07-06T08:23:43.45" personId="{4232887B-6F74-4501-885D-8735C5662726}" id="{09EB18EF-EC1D-494C-8272-8A5B9D4D1F9D}" parentId="{09E9B6A7-050E-45FD-9477-9972FF78710C}">
    <text>4kW allocation reduced due to live reading of 1.1kW</text>
  </threadedComment>
  <threadedComment ref="AB267" dT="2023-08-07T11:41:59.38" personId="{4232887B-6F74-4501-885D-8735C5662726}" id="{CB07DB1A-E688-4517-9083-2D5D7B3CCAC5}" parentId="{09E9B6A7-050E-45FD-9477-9972FF78710C}">
    <text>4kW allocation reduced due to live reading of 1.2kW</text>
  </threadedComment>
  <threadedComment ref="AB267" dT="2023-09-12T12:00:45.42" personId="{F6E7EC2D-8E6E-4BA1-BCDD-6D7FECF08119}" id="{AB0B8762-B6F9-449E-B351-B77165913AC4}" parentId="{09E9B6A7-050E-45FD-9477-9972FF78710C}">
    <text>4kW allocation reduced due to live reading of 1.2kW</text>
  </threadedComment>
  <threadedComment ref="AB267" dT="2023-10-20T13:11:59.47" personId="{F6E7EC2D-8E6E-4BA1-BCDD-6D7FECF08119}" id="{CAE19ACE-6E4F-4A5F-8F9E-1C54617F46F6}" parentId="{09E9B6A7-050E-45FD-9477-9972FF78710C}">
    <text>4kW allocation reduced due to live reading of 1.2kW</text>
  </threadedComment>
  <threadedComment ref="AB267" dT="2023-11-09T16:05:26.67" personId="{F6E7EC2D-8E6E-4BA1-BCDD-6D7FECF08119}" id="{A907AE55-73E7-4EA3-89DB-4656960D6FA1}" parentId="{09E9B6A7-050E-45FD-9477-9972FF78710C}">
    <text>4kW allocation reduced due to live reading of 1.2kW</text>
  </threadedComment>
  <threadedComment ref="AB267" dT="2023-12-15T10:26:51.33" personId="{F6E7EC2D-8E6E-4BA1-BCDD-6D7FECF08119}" id="{BC7A78D4-947A-4C06-B6DB-157FCBEE1D3A}" parentId="{09E9B6A7-050E-45FD-9477-9972FF78710C}">
    <text>4kW allocation reduced due to live reading of 1.2kW</text>
  </threadedComment>
  <threadedComment ref="AB267" dT="2024-01-10T14:36:41.88" personId="{F6E7EC2D-8E6E-4BA1-BCDD-6D7FECF08119}" id="{3212308F-B19D-4783-9575-9BCDAD15DB53}" parentId="{09E9B6A7-050E-45FD-9477-9972FF78710C}">
    <text>4kW allocation reduced due to live reading of 1.2kW</text>
  </threadedComment>
  <threadedComment ref="AB267" dT="2024-02-14T14:45:56.36" personId="{F6E7EC2D-8E6E-4BA1-BCDD-6D7FECF08119}" id="{F04D9FD1-F79E-4C18-8792-A7D0073D569D}" parentId="{09E9B6A7-050E-45FD-9477-9972FF78710C}">
    <text>4kW allocation reduced due to live reading of 1.2kW</text>
  </threadedComment>
  <threadedComment ref="AB267" dT="2024-03-14T06:36:24.96" personId="{F6E7EC2D-8E6E-4BA1-BCDD-6D7FECF08119}" id="{0E69EA1D-87BB-4F3B-AAAF-E15D53AFB04E}" parentId="{09E9B6A7-050E-45FD-9477-9972FF78710C}">
    <text>4kW allocation reduced due to live reading of 1.2kW</text>
  </threadedComment>
  <threadedComment ref="AB267" dT="2024-08-26T09:42:44.64" personId="{AFB55828-FFC6-4C96-B981-0FAA8F63A769}" id="{904E5461-FAA7-41B9-AAE0-F3D0DDC131EC}" parentId="{09E9B6A7-050E-45FD-9477-9972FF78710C}">
    <text>4kW allocation reduced due to live reading of 1.1kW</text>
  </threadedComment>
  <threadedComment ref="AD267" dT="2023-11-09T16:01:56.65" personId="{F6E7EC2D-8E6E-4BA1-BCDD-6D7FECF08119}" id="{8A5CC8B9-F7EA-4B53-884A-7F1539F6AD0D}">
    <text>4.2kW allocation reduced due to live reading of 0.5kW</text>
  </threadedComment>
  <threadedComment ref="AD267" dT="2023-12-15T10:20:15.46" personId="{F6E7EC2D-8E6E-4BA1-BCDD-6D7FECF08119}" id="{8EF671D3-F2BA-4048-AA95-E1FB0AA87B15}" parentId="{8A5CC8B9-F7EA-4B53-884A-7F1539F6AD0D}">
    <text>4.2kW allocation reduced due to live reading of 0.5kW</text>
  </threadedComment>
  <threadedComment ref="AD267" dT="2024-01-10T14:33:52.03" personId="{F6E7EC2D-8E6E-4BA1-BCDD-6D7FECF08119}" id="{35A709CF-D82B-4BE3-BBA2-D22CD95E8670}" parentId="{8A5CC8B9-F7EA-4B53-884A-7F1539F6AD0D}">
    <text>4.2kW allocation reduced due to live reading of 0.6kW</text>
  </threadedComment>
  <threadedComment ref="AD267" dT="2024-02-14T14:43:32.65" personId="{F6E7EC2D-8E6E-4BA1-BCDD-6D7FECF08119}" id="{623536DD-4F11-4F90-A69B-C268B113291A}" parentId="{8A5CC8B9-F7EA-4B53-884A-7F1539F6AD0D}">
    <text>4.2kW allocation reduced due to live reading of 0.6kW</text>
  </threadedComment>
  <threadedComment ref="AD267" dT="2024-03-14T06:32:56.66" personId="{F6E7EC2D-8E6E-4BA1-BCDD-6D7FECF08119}" id="{3FC7B23A-7205-47F5-986B-7D885D2DE181}" parentId="{8A5CC8B9-F7EA-4B53-884A-7F1539F6AD0D}">
    <text>4.2kW allocation reduced due to live reading of 0.6kW</text>
  </threadedComment>
  <threadedComment ref="AF267" dT="2023-07-10T10:40:05.05" personId="{4232887B-6F74-4501-885D-8735C5662726}" id="{B71E30AE-E9F9-414C-A844-F77C85A30B34}">
    <text>4kW allocation reduced due to live reading of 1.5kW</text>
  </threadedComment>
  <threadedComment ref="AF267" dT="2023-08-07T11:39:50.54" personId="{4232887B-6F74-4501-885D-8735C5662726}" id="{08E95CF9-A09F-4AD0-BAAA-EE8CE6C215C7}" parentId="{B71E30AE-E9F9-414C-A844-F77C85A30B34}">
    <text>4kW allocation reduced due to live reading of 1.6kW</text>
  </threadedComment>
  <threadedComment ref="AF267" dT="2023-09-12T11:59:05.52" personId="{F6E7EC2D-8E6E-4BA1-BCDD-6D7FECF08119}" id="{8BC08448-B9E9-4481-8CC1-18EDE48D2B14}" parentId="{B71E30AE-E9F9-414C-A844-F77C85A30B34}">
    <text>4kW allocation reduced due to live reading of 1.6kW</text>
  </threadedComment>
  <threadedComment ref="AF267" dT="2023-10-20T13:10:16.19" personId="{F6E7EC2D-8E6E-4BA1-BCDD-6D7FECF08119}" id="{B2ABC12E-24E0-4D93-B495-4BC0A1D4FDCF}" parentId="{B71E30AE-E9F9-414C-A844-F77C85A30B34}">
    <text>4kW allocation reduced due to live reading of 1.4kW</text>
  </threadedComment>
  <threadedComment ref="AF267" dT="2023-11-09T16:04:09.24" personId="{F6E7EC2D-8E6E-4BA1-BCDD-6D7FECF08119}" id="{948AA5D7-730E-48C8-A589-38D3B493DA3D}" parentId="{B71E30AE-E9F9-414C-A844-F77C85A30B34}">
    <text>4kW allocation reduced due to live reading of 1.6kW</text>
  </threadedComment>
  <threadedComment ref="AF267" dT="2023-12-15T10:22:05.75" personId="{F6E7EC2D-8E6E-4BA1-BCDD-6D7FECF08119}" id="{39BCC049-D39E-485B-9623-2981ABFC3AA5}" parentId="{B71E30AE-E9F9-414C-A844-F77C85A30B34}">
    <text>4kW allocation reduced due to live reading of 1.7kW</text>
  </threadedComment>
  <threadedComment ref="AF267" dT="2024-01-10T14:35:32.72" personId="{F6E7EC2D-8E6E-4BA1-BCDD-6D7FECF08119}" id="{16616006-606F-43D8-983C-A88EA8B4E8E3}" parentId="{B71E30AE-E9F9-414C-A844-F77C85A30B34}">
    <text>4kW allocation reduced due to live reading of 1.7kW</text>
  </threadedComment>
  <threadedComment ref="AF267" dT="2024-02-14T14:44:45.62" personId="{F6E7EC2D-8E6E-4BA1-BCDD-6D7FECF08119}" id="{F0B67ECA-290A-4875-BF0B-78AB8C0B71BF}" parentId="{B71E30AE-E9F9-414C-A844-F77C85A30B34}">
    <text>4kW allocation reduced due to live reading of 1.7kW</text>
  </threadedComment>
  <threadedComment ref="AF267" dT="2024-03-14T06:35:28.94" personId="{F6E7EC2D-8E6E-4BA1-BCDD-6D7FECF08119}" id="{8774C22D-226F-468D-8FEC-C721584E1261}" parentId="{B71E30AE-E9F9-414C-A844-F77C85A30B34}">
    <text>4kW allocation reduced due to live reading of 1.7kW</text>
  </threadedComment>
  <threadedComment ref="AF267" dT="2024-08-26T09:39:52.14" personId="{AFB55828-FFC6-4C96-B981-0FAA8F63A769}" id="{BABE4ED9-59B0-4B5D-B4E7-1AD1D22A878A}" parentId="{B71E30AE-E9F9-414C-A844-F77C85A30B34}">
    <text>4kW allocation reduced due to live reading of 1.7kW</text>
  </threadedComment>
  <threadedComment ref="AH267" dT="2023-07-10T10:40:30.91" personId="{4232887B-6F74-4501-885D-8735C5662726}" id="{848F7964-D49A-4269-A18D-4DEB6F3BD225}">
    <text>4kW allocation reduced due to live reading of 1.1kW</text>
  </threadedComment>
  <threadedComment ref="AH267" dT="2023-08-07T11:59:08.99" personId="{4232887B-6F74-4501-885D-8735C5662726}" id="{CF79328F-8AC9-496D-8DB5-DEFC2725290D}" parentId="{848F7964-D49A-4269-A18D-4DEB6F3BD225}">
    <text>4kW allocation reduced due to live reading of 1kW</text>
  </threadedComment>
  <threadedComment ref="AH267" dT="2023-09-12T12:40:37.05" personId="{F6E7EC2D-8E6E-4BA1-BCDD-6D7FECF08119}" id="{A7EB7BC1-EB53-49A3-ADDE-9711C7BE7EB6}" parentId="{848F7964-D49A-4269-A18D-4DEB6F3BD225}">
    <text>4kW allocation reduced due to live reading of 1kW</text>
  </threadedComment>
  <threadedComment ref="AH267" dT="2023-10-20T13:23:18.99" personId="{F6E7EC2D-8E6E-4BA1-BCDD-6D7FECF08119}" id="{AFFBC309-D629-4D40-8A81-FF686AD4E75C}" parentId="{848F7964-D49A-4269-A18D-4DEB6F3BD225}">
    <text>4kW allocation reduced due to live reading of 1kW</text>
  </threadedComment>
  <threadedComment ref="AH267" dT="2023-12-15T10:49:09.35" personId="{F6E7EC2D-8E6E-4BA1-BCDD-6D7FECF08119}" id="{D5FF4D59-3091-4F85-8097-74328EDD25A8}" parentId="{848F7964-D49A-4269-A18D-4DEB6F3BD225}">
    <text>4kW allocation reduced due to live reading of 1kW</text>
  </threadedComment>
  <threadedComment ref="AH267" dT="2024-01-10T15:04:09.64" personId="{F6E7EC2D-8E6E-4BA1-BCDD-6D7FECF08119}" id="{AE51F6AE-612F-4D97-B1F9-0D0A04131E5A}" parentId="{848F7964-D49A-4269-A18D-4DEB6F3BD225}">
    <text>4kW allocation reduced due to live reading of 1kW</text>
  </threadedComment>
  <threadedComment ref="AH267" dT="2024-02-14T14:57:55.62" personId="{F6E7EC2D-8E6E-4BA1-BCDD-6D7FECF08119}" id="{6FB253D6-9F84-4A15-80CC-B33B6A03AAA4}" parentId="{848F7964-D49A-4269-A18D-4DEB6F3BD225}">
    <text>4kW allocation reduced due to live reading of 1kW</text>
  </threadedComment>
  <threadedComment ref="AH267" dT="2024-03-14T06:51:16.63" personId="{F6E7EC2D-8E6E-4BA1-BCDD-6D7FECF08119}" id="{A33B1BAA-62F8-466E-8C53-3633DCBB5298}" parentId="{848F7964-D49A-4269-A18D-4DEB6F3BD225}">
    <text>4kW allocation reduced due to live reading of 1kW</text>
  </threadedComment>
  <threadedComment ref="AH267" dT="2024-08-26T10:12:18.48" personId="{AFB55828-FFC6-4C96-B981-0FAA8F63A769}" id="{F04FDBB6-673E-4255-8DDA-86F585795BCD}" parentId="{848F7964-D49A-4269-A18D-4DEB6F3BD225}">
    <text>4kW allocation reduced due to live reading of 1.1kW</text>
  </threadedComment>
  <threadedComment ref="AJ267" dT="2023-07-10T10:40:53.23" personId="{4232887B-6F74-4501-885D-8735C5662726}" id="{844448AE-CE0A-46FB-BF55-1B901B271CEB}">
    <text>4.5kW allocation reduced due to live reading of 2.6kW</text>
  </threadedComment>
  <threadedComment ref="AJ267" dT="2023-08-07T11:54:12.57" personId="{4232887B-6F74-4501-885D-8735C5662726}" id="{E5A8F83A-45AA-4442-9DBC-C80116BD0707}" parentId="{844448AE-CE0A-46FB-BF55-1B901B271CEB}">
    <text>4.5kW allocation reduced due to live reading of 2.6kW</text>
  </threadedComment>
  <threadedComment ref="AJ267" dT="2023-09-12T12:17:56.16" personId="{F6E7EC2D-8E6E-4BA1-BCDD-6D7FECF08119}" id="{0E393C4D-D4FB-4F47-8E35-80193A60FD32}" parentId="{844448AE-CE0A-46FB-BF55-1B901B271CEB}">
    <text>4.5kW allocation reduced due to live reading of 2.7kW</text>
  </threadedComment>
  <threadedComment ref="AJ267" dT="2023-10-20T13:19:52.83" personId="{F6E7EC2D-8E6E-4BA1-BCDD-6D7FECF08119}" id="{E0D74B10-D0A3-4B33-AEFA-0AE069A60B5A}" parentId="{844448AE-CE0A-46FB-BF55-1B901B271CEB}">
    <text>4.5kW allocation reduced due to live reading of 2.7kW</text>
  </threadedComment>
  <threadedComment ref="AJ267" dT="2023-11-10T09:04:24.14" personId="{F6E7EC2D-8E6E-4BA1-BCDD-6D7FECF08119}" id="{0093E80D-3928-4475-83BB-69EBFC7B8DC8}" parentId="{844448AE-CE0A-46FB-BF55-1B901B271CEB}">
    <text>4.5kW allocation reduced due to live reading of 2.6kW</text>
  </threadedComment>
  <threadedComment ref="AJ267" dT="2023-12-15T10:46:54.47" personId="{F6E7EC2D-8E6E-4BA1-BCDD-6D7FECF08119}" id="{821E1C76-4EB2-40E4-98B5-5715850F78AF}" parentId="{844448AE-CE0A-46FB-BF55-1B901B271CEB}">
    <text>4.5kW allocation reduced due to live reading of 2.6kW</text>
  </threadedComment>
  <threadedComment ref="AJ267" dT="2024-01-10T15:00:15.88" personId="{F6E7EC2D-8E6E-4BA1-BCDD-6D7FECF08119}" id="{29DB44ED-D70C-4ACE-8A69-382E27D1FE7E}" parentId="{844448AE-CE0A-46FB-BF55-1B901B271CEB}">
    <text>4.5kW allocation reduced due to live reading of 2.8kW</text>
  </threadedComment>
  <threadedComment ref="AJ267" dT="2024-02-14T14:55:29.07" personId="{F6E7EC2D-8E6E-4BA1-BCDD-6D7FECF08119}" id="{675BB54F-3D76-487C-9018-E7FF399CAC9D}" parentId="{844448AE-CE0A-46FB-BF55-1B901B271CEB}">
    <text>4.5kW allocation reduced due to live reading of 2.7KW</text>
  </threadedComment>
  <threadedComment ref="AJ267" dT="2024-03-14T06:45:50.22" personId="{F6E7EC2D-8E6E-4BA1-BCDD-6D7FECF08119}" id="{A51F36E4-7EB0-4C97-9A38-F68C84B5703A}" parentId="{844448AE-CE0A-46FB-BF55-1B901B271CEB}">
    <text>4.5kW allocation reduced due to live reading of 2.8KW</text>
  </threadedComment>
  <threadedComment ref="AJ267" dT="2024-08-26T10:01:38.19" personId="{AFB55828-FFC6-4C96-B981-0FAA8F63A769}" id="{78B627EA-32BF-4F71-9533-69FFE4569727}" parentId="{844448AE-CE0A-46FB-BF55-1B901B271CEB}">
    <text>4.5kW allocation reduced due to live reading of 2.7kW</text>
  </threadedComment>
  <threadedComment ref="AJ267" dT="2024-08-26T10:06:19.13" personId="{AFB55828-FFC6-4C96-B981-0FAA8F63A769}" id="{F5800F57-772F-4A99-BF34-F1CC17AAAB9A}" parentId="{844448AE-CE0A-46FB-BF55-1B901B271CEB}">
    <text>4.5kW allocation reduced due to live reading of 2.7kW</text>
  </threadedComment>
  <threadedComment ref="AL267" dT="2024-02-15T13:56:21.87" personId="{F6E7EC2D-8E6E-4BA1-BCDD-6D7FECF08119}" id="{DF21D1CA-E11C-4DDE-A62B-B2CF08DE0BFB}">
    <text>5.5kW allocation reduced due to live reading of 1.3kW</text>
  </threadedComment>
  <threadedComment ref="AL267" dT="2024-03-14T06:37:13.67" personId="{F6E7EC2D-8E6E-4BA1-BCDD-6D7FECF08119}" id="{3179574D-41BF-4091-A386-3A9D7AB96A49}" parentId="{DF21D1CA-E11C-4DDE-A62B-B2CF08DE0BFB}">
    <text>5.5kW allocation reduced due to live reading of 1.3kW</text>
  </threadedComment>
  <threadedComment ref="AL267" dT="2024-08-26T09:46:39.92" personId="{AFB55828-FFC6-4C96-B981-0FAA8F63A769}" id="{7E682383-AA30-44B7-BB97-107602C5CCE9}" parentId="{DF21D1CA-E11C-4DDE-A62B-B2CF08DE0BFB}">
    <text>5.5kW allocation reduced due to live reading of 1.4kW</text>
  </threadedComment>
  <threadedComment ref="R268" dT="2022-05-26T12:17:16.16" personId="{BC55F889-AFD3-4AD4-B814-0EDFA8411758}" id="{E8DA7DB9-AB06-4238-8897-F81B02855CBA}">
    <text>5kW allocation reduced due to live reading of 2.5kW</text>
  </threadedComment>
  <threadedComment ref="R268" dT="2023-07-11T08:01:20.95" personId="{4232887B-6F74-4501-885D-8735C5662726}" id="{A7742BAA-FDBD-4509-B267-9A460D594115}" parentId="{E8DA7DB9-AB06-4238-8897-F81B02855CBA}">
    <text>5kW allocation reduced due to live reading of 3.1kW</text>
  </threadedComment>
  <threadedComment ref="R268" dT="2023-08-03T12:37:05.07" personId="{F6E7EC2D-8E6E-4BA1-BCDD-6D7FECF08119}" id="{CC3FAE5A-F2CA-4C4C-B22B-3235F43A7F17}" parentId="{E8DA7DB9-AB06-4238-8897-F81B02855CBA}">
    <text>5kW allocation reduced due to live reading of 3kW</text>
  </threadedComment>
  <threadedComment ref="R268" dT="2023-09-06T04:23:25.91" personId="{F6E7EC2D-8E6E-4BA1-BCDD-6D7FECF08119}" id="{DF755AE8-7328-4ABE-8F4E-A64787E651CE}" parentId="{E8DA7DB9-AB06-4238-8897-F81B02855CBA}">
    <text>5kW allocation reduced due to live reading of 3.1kW</text>
  </threadedComment>
  <threadedComment ref="R268" dT="2023-10-18T09:55:30.16" personId="{F6E7EC2D-8E6E-4BA1-BCDD-6D7FECF08119}" id="{ADB0A970-012B-42C4-B3AA-FFF46F49BF2B}" parentId="{E8DA7DB9-AB06-4238-8897-F81B02855CBA}">
    <text>5kW allocation reduced due to live reading of 3.1kW</text>
  </threadedComment>
  <threadedComment ref="R268" dT="2023-11-09T12:46:23.20" personId="{F6E7EC2D-8E6E-4BA1-BCDD-6D7FECF08119}" id="{017B1ADB-A8BD-4B4A-8A25-178FB90B2624}" parentId="{E8DA7DB9-AB06-4238-8897-F81B02855CBA}">
    <text>5kW allocation reduced due to live reading of 3.1kW</text>
  </threadedComment>
  <threadedComment ref="R268" dT="2023-12-15T09:51:59.42" personId="{F6E7EC2D-8E6E-4BA1-BCDD-6D7FECF08119}" id="{FF6EB76F-3361-41F3-85DC-F620EAC711F0}" parentId="{E8DA7DB9-AB06-4238-8897-F81B02855CBA}">
    <text>5kW allocation reduced due to live reading of 3.1kW</text>
  </threadedComment>
  <threadedComment ref="R268" dT="2024-01-10T13:41:01.25" personId="{F6E7EC2D-8E6E-4BA1-BCDD-6D7FECF08119}" id="{110D806A-C707-4D1A-AB51-C618BFFD0E5F}" parentId="{E8DA7DB9-AB06-4238-8897-F81B02855CBA}">
    <text>5kW allocation reduced due to live reading of 3.1kW</text>
  </threadedComment>
  <threadedComment ref="R268" dT="2024-02-14T14:06:10.30" personId="{F6E7EC2D-8E6E-4BA1-BCDD-6D7FECF08119}" id="{00D8B92D-7688-459D-88BD-94ECCE04DBFB}" parentId="{E8DA7DB9-AB06-4238-8897-F81B02855CBA}">
    <text>5kW allocation reduced due to live reading of 3.1kW</text>
  </threadedComment>
  <threadedComment ref="R268" dT="2024-03-14T07:12:00.89" personId="{F6E7EC2D-8E6E-4BA1-BCDD-6D7FECF08119}" id="{FA4DBA0D-6B82-4ED2-8D88-A1D048BC7B19}" parentId="{E8DA7DB9-AB06-4238-8897-F81B02855CBA}">
    <text>5kW allocation reduced due to live reading of 3.1kW</text>
  </threadedComment>
  <threadedComment ref="R268" dT="2024-05-20T14:22:27.72" personId="{AFB55828-FFC6-4C96-B981-0FAA8F63A769}" id="{18D2D762-8674-46E8-BB8E-87F91BB017BF}" parentId="{E8DA7DB9-AB06-4238-8897-F81B02855CBA}">
    <text>5kW allocation reduced due to live reading of 3.2kW</text>
  </threadedComment>
  <threadedComment ref="R268" dT="2024-06-20T10:38:48.97" personId="{AFB55828-FFC6-4C96-B981-0FAA8F63A769}" id="{2C0C7E5F-45C5-4BC7-A488-8D85ED4B5534}" parentId="{E8DA7DB9-AB06-4238-8897-F81B02855CBA}">
    <text>5kW allocation reduced due to live reading of 3.2kW</text>
  </threadedComment>
  <threadedComment ref="R268" dT="2024-08-14T16:42:59.56" personId="{AFB55828-FFC6-4C96-B981-0FAA8F63A769}" id="{93FD659A-2DED-4196-9E3F-9EC99FACB930}" parentId="{E8DA7DB9-AB06-4238-8897-F81B02855CBA}">
    <text>5kW allocation reduced due to live reading of 3.2kW</text>
  </threadedComment>
  <threadedComment ref="V268" dT="2022-05-26T12:18:14.01" personId="{BC55F889-AFD3-4AD4-B814-0EDFA8411758}" id="{7F1EC93F-BEF8-45F1-8B4D-94323F3F3424}">
    <text>4KW allocation reduced due to live reading of 1kW</text>
  </threadedComment>
  <threadedComment ref="V268" dT="2023-07-11T08:03:53.28" personId="{4232887B-6F74-4501-885D-8735C5662726}" id="{F94ACC88-2FAE-4D91-BFED-8E0A26B99969}" parentId="{7F1EC93F-BEF8-45F1-8B4D-94323F3F3424}">
    <text>4kW allocation reduced due to live reading of 1.4kW</text>
  </threadedComment>
  <threadedComment ref="V268" dT="2023-08-03T11:38:28.12" personId="{F6E7EC2D-8E6E-4BA1-BCDD-6D7FECF08119}" id="{79A70D34-2771-4D80-A04B-E853476A205A}" parentId="{7F1EC93F-BEF8-45F1-8B4D-94323F3F3424}">
    <text>4kW allocation reduced due to live reading of 1.4kW</text>
  </threadedComment>
  <threadedComment ref="V268" dT="2023-09-06T04:20:21.76" personId="{F6E7EC2D-8E6E-4BA1-BCDD-6D7FECF08119}" id="{CB11AAFC-3C54-4AFA-B320-3EAC36CF2215}" parentId="{7F1EC93F-BEF8-45F1-8B4D-94323F3F3424}">
    <text>4kW allocation reduced due to live reading of 1.4kW</text>
  </threadedComment>
  <threadedComment ref="V268" dT="2023-10-18T09:47:55.99" personId="{F6E7EC2D-8E6E-4BA1-BCDD-6D7FECF08119}" id="{5E97A9EC-A6F5-4AE9-8392-A117EAD583F1}" parentId="{7F1EC93F-BEF8-45F1-8B4D-94323F3F3424}">
    <text>4kW allocation reduced due to live reading of 1.4kW</text>
  </threadedComment>
  <threadedComment ref="V268" dT="2023-11-09T12:44:05.85" personId="{F6E7EC2D-8E6E-4BA1-BCDD-6D7FECF08119}" id="{26403B0A-185F-4577-A4F3-B029166152DD}" parentId="{7F1EC93F-BEF8-45F1-8B4D-94323F3F3424}">
    <text>4kW allocation reduced due to live reading of 1.4kW</text>
  </threadedComment>
  <threadedComment ref="V268" dT="2023-12-15T09:49:41.08" personId="{F6E7EC2D-8E6E-4BA1-BCDD-6D7FECF08119}" id="{8E0B1E6E-1A4D-4A46-8B95-081686279876}" parentId="{7F1EC93F-BEF8-45F1-8B4D-94323F3F3424}">
    <text>4kW allocation reduced due to live reading of 1.4kW</text>
  </threadedComment>
  <threadedComment ref="V268" dT="2024-01-10T13:39:22.27" personId="{F6E7EC2D-8E6E-4BA1-BCDD-6D7FECF08119}" id="{EF11D1F1-5704-424F-9612-31BE06BBAC2B}" parentId="{7F1EC93F-BEF8-45F1-8B4D-94323F3F3424}">
    <text>4kW allocation reduced due to live reading of 1.4kW</text>
  </threadedComment>
  <threadedComment ref="V268" dT="2024-02-14T14:03:48.14" personId="{F6E7EC2D-8E6E-4BA1-BCDD-6D7FECF08119}" id="{F76FAEEC-E8A4-42B3-BCFB-EE19FC7EB9D0}" parentId="{7F1EC93F-BEF8-45F1-8B4D-94323F3F3424}">
    <text>4kW allocation reduced due to live reading of 1.7kW</text>
  </threadedComment>
  <threadedComment ref="V268" dT="2024-03-14T07:09:50.55" personId="{F6E7EC2D-8E6E-4BA1-BCDD-6D7FECF08119}" id="{39BB783D-4419-4DE8-A0E6-FC576369356D}" parentId="{7F1EC93F-BEF8-45F1-8B4D-94323F3F3424}">
    <text>4kW allocation reduced due to live reading of 1.8kW</text>
  </threadedComment>
  <threadedComment ref="V268" dT="2024-05-20T14:14:57.79" personId="{AFB55828-FFC6-4C96-B981-0FAA8F63A769}" id="{7BA148A0-BF32-4179-99CD-628DC47B69A4}" parentId="{7F1EC93F-BEF8-45F1-8B4D-94323F3F3424}">
    <text>4kW allocation reduced due to live reading of 1.8kW</text>
  </threadedComment>
  <threadedComment ref="V268" dT="2024-06-20T10:26:50.82" personId="{AFB55828-FFC6-4C96-B981-0FAA8F63A769}" id="{2042ABE1-F37F-4651-8D1A-447CD6ED182E}" parentId="{7F1EC93F-BEF8-45F1-8B4D-94323F3F3424}">
    <text>4kW allocation reduced due to live reading of 1.8kW</text>
  </threadedComment>
  <threadedComment ref="V268" dT="2024-08-14T16:38:03.54" personId="{AFB55828-FFC6-4C96-B981-0FAA8F63A769}" id="{27B5329B-188E-4659-BA71-FFF6E4E06816}" parentId="{7F1EC93F-BEF8-45F1-8B4D-94323F3F3424}">
    <text>4kW allocation reduced due to live reading of 1.8kW</text>
  </threadedComment>
  <threadedComment ref="X268" dT="2022-05-26T12:18:59.85" personId="{BC55F889-AFD3-4AD4-B814-0EDFA8411758}" id="{8CC0AA1C-82A1-4D08-B675-F8ACB7DC422C}">
    <text>4kw allocation reduced due to live reading of 1.6kW</text>
  </threadedComment>
  <threadedComment ref="X268" dT="2023-07-11T08:06:08.59" personId="{4232887B-6F74-4501-885D-8735C5662726}" id="{CFCE68CC-2246-45CA-BEBF-3F71FC8BCA9F}" parentId="{8CC0AA1C-82A1-4D08-B675-F8ACB7DC422C}">
    <text>4kW allocation reduced due to live reading of 2kW</text>
  </threadedComment>
  <threadedComment ref="X268" dT="2023-08-03T11:39:29.73" personId="{F6E7EC2D-8E6E-4BA1-BCDD-6D7FECF08119}" id="{E9CDDB8C-FF04-4DB4-A45E-0733A5D4EBBD}" parentId="{8CC0AA1C-82A1-4D08-B675-F8ACB7DC422C}">
    <text>4kW allocation reduced due to live reading of 2kW</text>
  </threadedComment>
  <threadedComment ref="X268" dT="2023-09-06T04:21:08.34" personId="{F6E7EC2D-8E6E-4BA1-BCDD-6D7FECF08119}" id="{E78B79B3-ED0B-4BD9-9FB4-063926BFAE67}" parentId="{8CC0AA1C-82A1-4D08-B675-F8ACB7DC422C}">
    <text>4kW allocation reduced due to live reading of 2kW</text>
  </threadedComment>
  <threadedComment ref="X268" dT="2023-10-18T09:48:33.88" personId="{F6E7EC2D-8E6E-4BA1-BCDD-6D7FECF08119}" id="{06E208B5-F026-483D-B205-6A2595903AB1}" parentId="{8CC0AA1C-82A1-4D08-B675-F8ACB7DC422C}">
    <text>4kW allocation reduced due to live reading of 2kW</text>
  </threadedComment>
  <threadedComment ref="X268" dT="2023-11-09T12:44:35.88" personId="{F6E7EC2D-8E6E-4BA1-BCDD-6D7FECF08119}" id="{15B0421B-B6F7-4782-8E33-35D2F9CFAE00}" parentId="{8CC0AA1C-82A1-4D08-B675-F8ACB7DC422C}">
    <text>4kW allocation reduced due to live reading of 2kW</text>
  </threadedComment>
  <threadedComment ref="X268" dT="2023-12-15T09:50:22.08" personId="{F6E7EC2D-8E6E-4BA1-BCDD-6D7FECF08119}" id="{EAFA078C-0B04-4F8B-9EBC-AF5ACB0C5559}" parentId="{8CC0AA1C-82A1-4D08-B675-F8ACB7DC422C}">
    <text>4kW allocation reduced due to live reading of 2kW</text>
  </threadedComment>
  <threadedComment ref="X268" dT="2024-01-10T13:39:49.05" personId="{F6E7EC2D-8E6E-4BA1-BCDD-6D7FECF08119}" id="{BBFC4657-F9A4-454F-B5EE-596F483368D2}" parentId="{8CC0AA1C-82A1-4D08-B675-F8ACB7DC422C}">
    <text>4kW allocation reduced due to live reading of 2kW</text>
  </threadedComment>
  <threadedComment ref="X268" dT="2024-02-14T14:04:29.69" personId="{F6E7EC2D-8E6E-4BA1-BCDD-6D7FECF08119}" id="{5B1AAC77-CC1C-4239-B183-ABE844886AB4}" parentId="{8CC0AA1C-82A1-4D08-B675-F8ACB7DC422C}">
    <text>4kW allocation reduced due to live reading of 1.9kW</text>
  </threadedComment>
  <threadedComment ref="X268" dT="2024-03-14T07:10:32.66" personId="{F6E7EC2D-8E6E-4BA1-BCDD-6D7FECF08119}" id="{49BF61F0-519E-4070-B6F9-CC1DF1B385D9}" parentId="{8CC0AA1C-82A1-4D08-B675-F8ACB7DC422C}">
    <text>4kW allocation reduced due to live reading of 2kW</text>
  </threadedComment>
  <threadedComment ref="X268" dT="2024-05-20T14:16:25.13" personId="{AFB55828-FFC6-4C96-B981-0FAA8F63A769}" id="{5FF6402D-9219-4AA6-841D-D0CD0F69A2D4}" parentId="{8CC0AA1C-82A1-4D08-B675-F8ACB7DC422C}">
    <text>4kW allocation reduced due to live reading of 2kW</text>
  </threadedComment>
  <threadedComment ref="X268" dT="2024-06-20T10:28:54.35" personId="{AFB55828-FFC6-4C96-B981-0FAA8F63A769}" id="{054CF931-F4A1-4AA3-81E2-0B22B4C582D1}" parentId="{8CC0AA1C-82A1-4D08-B675-F8ACB7DC422C}">
    <text>4kW allocation reduced due to live reading of 2kW</text>
  </threadedComment>
  <threadedComment ref="X268" dT="2024-08-14T16:39:35.84" personId="{AFB55828-FFC6-4C96-B981-0FAA8F63A769}" id="{EC7D0EC0-5843-4D5B-BF41-196B1E79096F}" parentId="{8CC0AA1C-82A1-4D08-B675-F8ACB7DC422C}">
    <text>4kW allocation reduced due to live reading of 2kW</text>
  </threadedComment>
  <threadedComment ref="Z268" dT="2021-12-13T12:16:19.74" personId="{ABF5BCE6-B512-42E2-8B64-A070C9ED38DE}" id="{44F32FD3-0A5A-4527-9984-918450D20DDA}">
    <text>Reduced from 4kW by 600W from live on site reading</text>
  </threadedComment>
  <threadedComment ref="Z268" dT="2023-06-09T12:49:26.97" personId="{A4663B00-DB85-420B-AE65-1E515148FDF2}" id="{A3407A1A-150E-4CF9-AB8F-DE2E5BD070A1}" parentId="{44F32FD3-0A5A-4527-9984-918450D20DDA}">
    <text>Live reading of 1.47 KW so original 4kW</text>
  </threadedComment>
  <threadedComment ref="Z268" dT="2023-08-03T12:35:43.59" personId="{F6E7EC2D-8E6E-4BA1-BCDD-6D7FECF08119}" id="{DA5D4B6A-ACF9-4E06-93DA-29844A13EA2C}" parentId="{44F32FD3-0A5A-4527-9984-918450D20DDA}">
    <text>4kW allocation reduced due to live reading of 1.4kW</text>
  </threadedComment>
  <threadedComment ref="Z268" dT="2023-09-06T04:22:18.83" personId="{F6E7EC2D-8E6E-4BA1-BCDD-6D7FECF08119}" id="{7CB5188E-F5D9-400B-8C3E-7DBB26A2A49C}" parentId="{44F32FD3-0A5A-4527-9984-918450D20DDA}">
    <text>4kW allocation reduced due to live reading of 1.5kW</text>
  </threadedComment>
  <threadedComment ref="Z268" dT="2023-10-18T09:49:46.62" personId="{F6E7EC2D-8E6E-4BA1-BCDD-6D7FECF08119}" id="{F887393B-4E39-4819-91A7-94A59DB5ADC4}" parentId="{44F32FD3-0A5A-4527-9984-918450D20DDA}">
    <text>4kW allocation reduced due to live reading of 1.7kW</text>
  </threadedComment>
  <threadedComment ref="Z268" dT="2023-11-09T12:45:26.57" personId="{F6E7EC2D-8E6E-4BA1-BCDD-6D7FECF08119}" id="{07773FCA-0271-44F3-92F8-11FD9B8C7B77}" parentId="{44F32FD3-0A5A-4527-9984-918450D20DDA}">
    <text>4kW allocation reduced due to live reading of 1.6kW</text>
  </threadedComment>
  <threadedComment ref="Z268" dT="2023-12-15T09:51:02.73" personId="{F6E7EC2D-8E6E-4BA1-BCDD-6D7FECF08119}" id="{1FAB56C8-EDD6-40D1-926E-E030662F27C6}" parentId="{44F32FD3-0A5A-4527-9984-918450D20DDA}">
    <text>4kW allocation reduced due to live reading of 1.6kW</text>
  </threadedComment>
  <threadedComment ref="Z268" dT="2024-01-10T13:40:13.54" personId="{F6E7EC2D-8E6E-4BA1-BCDD-6D7FECF08119}" id="{DED38ED1-78B7-4B6B-8798-C2F18AAF7345}" parentId="{44F32FD3-0A5A-4527-9984-918450D20DDA}">
    <text>4kW allocation reduced due to live reading of 1.6kW</text>
  </threadedComment>
  <threadedComment ref="Z268" dT="2024-02-14T14:05:34.89" personId="{F6E7EC2D-8E6E-4BA1-BCDD-6D7FECF08119}" id="{24D53A83-1F8C-409D-BE55-3AFEA7B7B5BA}" parentId="{44F32FD3-0A5A-4527-9984-918450D20DDA}">
    <text>4kW allocation reduced due to live reading of 1.6kW</text>
  </threadedComment>
  <threadedComment ref="Z268" dT="2024-03-14T07:11:00.43" personId="{F6E7EC2D-8E6E-4BA1-BCDD-6D7FECF08119}" id="{D2157A09-A5FF-4316-A803-C910ACACFE41}" parentId="{44F32FD3-0A5A-4527-9984-918450D20DDA}">
    <text>4kW allocation reduced due to live reading of 1.6kW</text>
  </threadedComment>
  <threadedComment ref="Z268" dT="2024-05-20T14:18:22.25" personId="{AFB55828-FFC6-4C96-B981-0FAA8F63A769}" id="{1892F65D-ABF9-4546-BB70-760D4CBB2320}" parentId="{44F32FD3-0A5A-4527-9984-918450D20DDA}">
    <text>4kW allocation reduced due to live reading of 1.8kW</text>
  </threadedComment>
  <threadedComment ref="Z268" dT="2024-06-20T10:36:49.74" personId="{AFB55828-FFC6-4C96-B981-0FAA8F63A769}" id="{6B11DD09-A5A6-4649-9715-8C2C17F31579}" parentId="{44F32FD3-0A5A-4527-9984-918450D20DDA}">
    <text>4kW allocation reduced due to live reading of 1.8kW</text>
  </threadedComment>
  <threadedComment ref="Z268" dT="2024-08-14T16:41:17.91" personId="{AFB55828-FFC6-4C96-B981-0FAA8F63A769}" id="{A5518E9D-2832-4F27-BBDB-3D0BDDB612A2}" parentId="{44F32FD3-0A5A-4527-9984-918450D20DDA}">
    <text>4kW allocation reduced due to live reading of 1.8kW</text>
  </threadedComment>
  <threadedComment ref="AB268" dT="2023-07-11T08:11:55.66" personId="{4232887B-6F74-4501-885D-8735C5662726}" id="{2F5D5E34-10E7-487E-956D-5BED6C9F5FD7}">
    <text>1kW allocation reduced due to live reading of 0.2kW</text>
  </threadedComment>
  <threadedComment ref="AB268" dT="2023-08-03T12:40:18.30" personId="{F6E7EC2D-8E6E-4BA1-BCDD-6D7FECF08119}" id="{35D896DC-6DEE-4757-8E3C-A70A8AEEAFF5}" parentId="{2F5D5E34-10E7-487E-956D-5BED6C9F5FD7}">
    <text>1kW allocation reduced due to live reading of 0.2kW</text>
  </threadedComment>
  <threadedComment ref="AB268" dT="2023-09-06T04:25:10.17" personId="{F6E7EC2D-8E6E-4BA1-BCDD-6D7FECF08119}" id="{2EB3B662-2F4B-4979-9782-4BC3EB6D4349}" parentId="{2F5D5E34-10E7-487E-956D-5BED6C9F5FD7}">
    <text>1kW allocation reduced due to live reading of 0.2kW</text>
  </threadedComment>
  <threadedComment ref="AB268" dT="2023-10-18T09:57:50.95" personId="{F6E7EC2D-8E6E-4BA1-BCDD-6D7FECF08119}" id="{5ABEA03C-2555-4E17-BEA6-76CEAE62814D}" parentId="{2F5D5E34-10E7-487E-956D-5BED6C9F5FD7}">
    <text>1kW allocation reduced due to live reading of 0.2kW</text>
  </threadedComment>
  <threadedComment ref="AB268" dT="2023-11-09T12:47:36.32" personId="{F6E7EC2D-8E6E-4BA1-BCDD-6D7FECF08119}" id="{D6967CC5-E5B9-4E25-A38F-050F28A92F16}" parentId="{2F5D5E34-10E7-487E-956D-5BED6C9F5FD7}">
    <text>1kW allocation reduced due to live reading of 0.2kW</text>
  </threadedComment>
  <threadedComment ref="AB268" dT="2023-12-15T09:56:23.76" personId="{F6E7EC2D-8E6E-4BA1-BCDD-6D7FECF08119}" id="{8BFC5562-8ECE-4E4A-8B84-42AB6F8C4B01}" parentId="{2F5D5E34-10E7-487E-956D-5BED6C9F5FD7}">
    <text>1kW allocation reduced due to live reading of 0.2kW</text>
  </threadedComment>
  <threadedComment ref="AB268" dT="2024-01-10T13:42:16.94" personId="{F6E7EC2D-8E6E-4BA1-BCDD-6D7FECF08119}" id="{A501B79A-E53F-4605-AB3E-9FDE523CE0B6}" parentId="{2F5D5E34-10E7-487E-956D-5BED6C9F5FD7}">
    <text>1kW allocation reduced due to live reading of 0.2kW</text>
  </threadedComment>
  <threadedComment ref="AB268" dT="2024-02-14T14:07:02.41" personId="{F6E7EC2D-8E6E-4BA1-BCDD-6D7FECF08119}" id="{161220A9-2051-4D3C-8F6F-32D6DE3094FB}" parentId="{2F5D5E34-10E7-487E-956D-5BED6C9F5FD7}">
    <text>1kW allocation reduced due to live reading of 0.2kW</text>
  </threadedComment>
  <threadedComment ref="AB268" dT="2024-03-14T07:18:12.12" personId="{F6E7EC2D-8E6E-4BA1-BCDD-6D7FECF08119}" id="{8136FAF1-C51F-4628-BA88-E054414002A7}" parentId="{2F5D5E34-10E7-487E-956D-5BED6C9F5FD7}">
    <text>1kW allocation reduced due to live reading of 0.2kW</text>
  </threadedComment>
  <threadedComment ref="AB268" dT="2024-05-20T14:29:50.79" personId="{AFB55828-FFC6-4C96-B981-0FAA8F63A769}" id="{8235B14B-B5EA-4745-977E-6A487BF2CA43}" parentId="{2F5D5E34-10E7-487E-956D-5BED6C9F5FD7}">
    <text>1kW allocation reduced due to live reading of 0.2kW</text>
  </threadedComment>
  <threadedComment ref="AB268" dT="2024-06-20T10:44:00.56" personId="{AFB55828-FFC6-4C96-B981-0FAA8F63A769}" id="{323D2374-045F-4C82-8F0E-CC66A4664DA4}" parentId="{2F5D5E34-10E7-487E-956D-5BED6C9F5FD7}">
    <text>1kW allocation reduced due to live reading of 0.2kW</text>
  </threadedComment>
  <threadedComment ref="AB268" dT="2024-08-14T16:49:29.09" personId="{AFB55828-FFC6-4C96-B981-0FAA8F63A769}" id="{FA927EC3-CEAD-47DE-8557-14CDC88D5B06}" parentId="{2F5D5E34-10E7-487E-956D-5BED6C9F5FD7}">
    <text>1kW allocation reduced due to live reading of 0.2kW</text>
  </threadedComment>
  <threadedComment ref="AD268" dT="2023-07-11T08:14:17.29" personId="{4232887B-6F74-4501-885D-8735C5662726}" id="{75A4CE43-3A50-4F61-840D-EAAD6F00EC27}">
    <text>4kW allocation reduced due to live reading of 1.4kW</text>
  </threadedComment>
  <threadedComment ref="AD268" dT="2023-08-03T12:41:50.26" personId="{F6E7EC2D-8E6E-4BA1-BCDD-6D7FECF08119}" id="{9C709283-0A69-4295-9C3D-C3E12409FF93}" parentId="{75A4CE43-3A50-4F61-840D-EAAD6F00EC27}">
    <text>4kW allocation reduced due to live reading of 1.4kW</text>
  </threadedComment>
  <threadedComment ref="AD268" dT="2023-09-06T04:25:53.55" personId="{F6E7EC2D-8E6E-4BA1-BCDD-6D7FECF08119}" id="{85682993-2DB2-40BB-AFEB-11F4696E48CD}" parentId="{75A4CE43-3A50-4F61-840D-EAAD6F00EC27}">
    <text>4kW allocation reduced due to live reading of 1.4kW</text>
  </threadedComment>
  <threadedComment ref="AD268" dT="2023-10-18T09:59:56.33" personId="{F6E7EC2D-8E6E-4BA1-BCDD-6D7FECF08119}" id="{66817165-A754-4AD8-8967-DF544F2B0367}" parentId="{75A4CE43-3A50-4F61-840D-EAAD6F00EC27}">
    <text>4kW allocation reduced due to live reading of 1.4kW</text>
  </threadedComment>
  <threadedComment ref="AD268" dT="2023-11-09T12:48:09.79" personId="{F6E7EC2D-8E6E-4BA1-BCDD-6D7FECF08119}" id="{AF829D13-23A5-48EF-BF5C-C1091FDF794F}" parentId="{75A4CE43-3A50-4F61-840D-EAAD6F00EC27}">
    <text>4kW allocation reduced due to live reading of 1.4kW</text>
  </threadedComment>
  <threadedComment ref="AD268" dT="2023-12-15T09:57:06.34" personId="{F6E7EC2D-8E6E-4BA1-BCDD-6D7FECF08119}" id="{50BF8B74-7CBF-4EE1-9C38-EB19D384FCCE}" parentId="{75A4CE43-3A50-4F61-840D-EAAD6F00EC27}">
    <text>4kW allocation reduced due to live reading of 1.4kW</text>
  </threadedComment>
  <threadedComment ref="AD268" dT="2024-01-10T13:43:18.49" personId="{F6E7EC2D-8E6E-4BA1-BCDD-6D7FECF08119}" id="{75B3F1A0-A9B9-4553-B6F5-36A4EC151017}" parentId="{75A4CE43-3A50-4F61-840D-EAAD6F00EC27}">
    <text>4kW allocation reduced due to live reading of 1.7kW</text>
  </threadedComment>
  <threadedComment ref="AD268" dT="2024-02-14T14:07:49.40" personId="{F6E7EC2D-8E6E-4BA1-BCDD-6D7FECF08119}" id="{7F782487-A0C6-447F-A673-9477D82332BB}" parentId="{75A4CE43-3A50-4F61-840D-EAAD6F00EC27}">
    <text>4kW allocation reduced due to live reading of 1.7kW</text>
  </threadedComment>
  <threadedComment ref="AD268" dT="2024-03-14T07:19:21.26" personId="{F6E7EC2D-8E6E-4BA1-BCDD-6D7FECF08119}" id="{3290977E-0A02-45A6-9DA6-CBE9BD0751A6}" parentId="{75A4CE43-3A50-4F61-840D-EAAD6F00EC27}">
    <text>4kW allocation reduced due to live reading of 1.7kW</text>
  </threadedComment>
  <threadedComment ref="AD268" dT="2024-05-20T14:32:25.49" personId="{AFB55828-FFC6-4C96-B981-0FAA8F63A769}" id="{88DA24E3-094F-481A-9C67-2CC7F8580D87}" parentId="{75A4CE43-3A50-4F61-840D-EAAD6F00EC27}">
    <text>4kW allocation reduced due to live reading of 1.7kW</text>
  </threadedComment>
  <threadedComment ref="AD268" dT="2024-06-20T10:48:35.35" personId="{AFB55828-FFC6-4C96-B981-0FAA8F63A769}" id="{059ED987-75A9-47DB-AD5C-E73A85D95597}" parentId="{75A4CE43-3A50-4F61-840D-EAAD6F00EC27}">
    <text>4kW allocation reduced due to live reading of 1.7kW</text>
  </threadedComment>
  <threadedComment ref="AD268" dT="2024-08-19T13:23:43.06" personId="{AFB55828-FFC6-4C96-B981-0FAA8F63A769}" id="{832ABB17-9EC3-4FBA-BD9C-4C14579A6100}" parentId="{75A4CE43-3A50-4F61-840D-EAAD6F00EC27}">
    <text>4kW allocation reduced due to live reading of 1.7kW</text>
  </threadedComment>
  <threadedComment ref="U274" dT="2024-08-14T15:45:06.80" personId="{23875134-620F-49C7-896C-147D628FB6EA}" id="{85F68B60-DC67-4A5B-B41E-589F7A8B44C2}">
    <text>ORMT_SAP_240517_1_11255170 is planned for Nokia 7750 SR2s</text>
  </threadedComment>
  <threadedComment ref="R275" dT="2021-09-28T09:35:17.52" personId="{D8912DD3-55B7-46D0-93D3-924365CA7385}" id="{FF969476-40FE-435D-8DD6-9AF4C98BEB9F}">
    <text>Live reading 116A, so original 8kW reduced down</text>
  </threadedComment>
  <threadedComment ref="T275" dT="2021-09-28T09:33:49.30" personId="{D8912DD3-55B7-46D0-93D3-924365CA7385}" id="{45A56044-8764-4A5B-A889-4336CF55D115}">
    <text>Live reading of 44.5A so original 4kW reduced down</text>
  </threadedComment>
  <threadedComment ref="T275" dT="2023-07-11T11:47:03.77" personId="{F6E7EC2D-8E6E-4BA1-BCDD-6D7FECF08119}" id="{905B938D-CC85-4106-93E1-6AC8326E2515}" parentId="{45A56044-8764-4A5B-A889-4336CF55D115}">
    <text>5kW allocation reduced due to live reading of 3KW</text>
  </threadedComment>
  <threadedComment ref="T275" dT="2023-08-08T15:34:09.17" personId="{F6E7EC2D-8E6E-4BA1-BCDD-6D7FECF08119}" id="{094B72B8-610E-4D40-A665-6062BE338A74}" parentId="{45A56044-8764-4A5B-A889-4336CF55D115}">
    <text>5KW allocation reduced due to live reading of 3KW</text>
  </threadedComment>
  <threadedComment ref="T275" dT="2023-09-06T15:01:22.45" personId="{F6E7EC2D-8E6E-4BA1-BCDD-6D7FECF08119}" id="{56680488-B0EC-4EAB-BE52-78EC7AADA471}" parentId="{45A56044-8764-4A5B-A889-4336CF55D115}">
    <text>5KW allocation reduced due to live reading of 3KW</text>
  </threadedComment>
  <threadedComment ref="T275" dT="2023-10-20T08:48:54.80" personId="{F6E7EC2D-8E6E-4BA1-BCDD-6D7FECF08119}" id="{10386DB6-AA87-4B14-A2D7-B0C190F7705B}" parentId="{45A56044-8764-4A5B-A889-4336CF55D115}">
    <text>5KW allocation reduced due to live reading of 3.1KW</text>
  </threadedComment>
  <threadedComment ref="T275" dT="2023-11-21T17:18:31.78" personId="{4232887B-6F74-4501-885D-8735C5662726}" id="{24E7CA2F-6755-4A11-9A82-56FEE53B3487}" parentId="{45A56044-8764-4A5B-A889-4336CF55D115}">
    <text>5KW allocation reduced due to live reading of 3.1KW</text>
  </threadedComment>
  <threadedComment ref="T275" dT="2023-12-12T10:46:27.81" personId="{F6E7EC2D-8E6E-4BA1-BCDD-6D7FECF08119}" id="{7C11B12A-3325-48DD-A1A3-859433EEEFA4}" parentId="{45A56044-8764-4A5B-A889-4336CF55D115}">
    <text>5KW allocation reduced due to live reading of 3KW</text>
  </threadedComment>
  <threadedComment ref="T275" dT="2024-01-10T01:34:06.00" personId="{F6E7EC2D-8E6E-4BA1-BCDD-6D7FECF08119}" id="{A2EB2F25-BD06-4777-85DE-CB0B56F9D78D}" parentId="{45A56044-8764-4A5B-A889-4336CF55D115}">
    <text>5KW allocation reduced due to live reading of 3.1KW</text>
  </threadedComment>
  <threadedComment ref="T275" dT="2024-02-12T22:19:27.63" personId="{F6E7EC2D-8E6E-4BA1-BCDD-6D7FECF08119}" id="{37C0007E-17DF-4E03-97E4-AE24CDA8D261}" parentId="{45A56044-8764-4A5B-A889-4336CF55D115}">
    <text>5KW allocation reduced due to live reading of 3.4KW</text>
  </threadedComment>
  <threadedComment ref="T275" dT="2024-03-13T13:05:09.52" personId="{F6E7EC2D-8E6E-4BA1-BCDD-6D7FECF08119}" id="{F3B48B04-037D-4027-876A-818B962A05F2}" parentId="{45A56044-8764-4A5B-A889-4336CF55D115}">
    <text>5KW allocation reduced due to live reading of 3.4KW</text>
  </threadedComment>
  <threadedComment ref="T275" dT="2024-04-05T15:03:41.03" personId="{F6E7EC2D-8E6E-4BA1-BCDD-6D7FECF08119}" id="{DD15FE47-07E2-43CE-AD29-C249E129C3F8}" parentId="{45A56044-8764-4A5B-A889-4336CF55D115}">
    <text>5KW allocation reduced due to live reading of 3.4KW</text>
  </threadedComment>
  <threadedComment ref="V275" dT="2021-09-28T09:31:24.33" personId="{D8912DD3-55B7-46D0-93D3-924365CA7385}" id="{1E91FAF3-967F-4279-957C-651070057E55}">
    <text>Live reading of 12.2A so original 4.5kW reduced down</text>
  </threadedComment>
  <threadedComment ref="V275" dT="2023-07-05T10:40:51.85" personId="{F6E7EC2D-8E6E-4BA1-BCDD-6D7FECF08119}" id="{8D585483-4E9F-4F84-A336-8B7A7CC6649B}" parentId="{1E91FAF3-967F-4279-957C-651070057E55}">
    <text> 4.5kW allocation reduced due to live reading of 1.3kW</text>
  </threadedComment>
  <threadedComment ref="V275" dT="2023-08-01T12:14:10.35" personId="{F6E7EC2D-8E6E-4BA1-BCDD-6D7FECF08119}" id="{6DDBDB3A-AB4C-4E9F-A097-82124B6EEAFC}" parentId="{1E91FAF3-967F-4279-957C-651070057E55}">
    <text> 4.5kW allocation reduced due to live reading of 1.2kW</text>
  </threadedComment>
  <threadedComment ref="V275" dT="2023-09-06T14:44:37.22" personId="{F6E7EC2D-8E6E-4BA1-BCDD-6D7FECF08119}" id="{D390BC8A-24E0-43AE-ACC7-AD8DA73468DF}" parentId="{1E91FAF3-967F-4279-957C-651070057E55}">
    <text>4.5kW allocation reduced due to live reading of 1.2kW</text>
  </threadedComment>
  <threadedComment ref="V275" dT="2023-10-20T08:39:33.38" personId="{F6E7EC2D-8E6E-4BA1-BCDD-6D7FECF08119}" id="{4DEBE565-0F1A-4361-8DB3-0E285D2D0EFD}" parentId="{1E91FAF3-967F-4279-957C-651070057E55}">
    <text>4.5kW allocation reduced due to live reading of 1.3kW</text>
  </threadedComment>
  <threadedComment ref="V275" dT="2023-11-21T17:04:39.25" personId="{4232887B-6F74-4501-885D-8735C5662726}" id="{CBA7E47D-4A9F-479C-BA9A-37A88F4AAE4B}" parentId="{1E91FAF3-967F-4279-957C-651070057E55}">
    <text>4.5kW allocation reduced due to live reading of 1.3kW</text>
  </threadedComment>
  <threadedComment ref="V275" dT="2023-12-12T10:36:03.81" personId="{F6E7EC2D-8E6E-4BA1-BCDD-6D7FECF08119}" id="{21F26526-D206-406A-A8DD-E3F8FB2A45DB}" parentId="{1E91FAF3-967F-4279-957C-651070057E55}">
    <text>4.5kW allocation reduced due to live reading of 1.2kW</text>
  </threadedComment>
  <threadedComment ref="V275" dT="2024-01-10T01:26:51.78" personId="{F6E7EC2D-8E6E-4BA1-BCDD-6D7FECF08119}" id="{30B090DA-A26F-4E7B-9FAA-36C0CF5EF415}" parentId="{1E91FAF3-967F-4279-957C-651070057E55}">
    <text>4.5kW allocation reduced due to live reading of 1.3kW</text>
  </threadedComment>
  <threadedComment ref="V275" dT="2024-02-12T22:12:32.15" personId="{F6E7EC2D-8E6E-4BA1-BCDD-6D7FECF08119}" id="{0CCAB2BD-A381-4AB9-94CF-0622D9094212}" parentId="{1E91FAF3-967F-4279-957C-651070057E55}">
    <text>4.5kW allocation reduced due to live reading of 1.7kW</text>
  </threadedComment>
  <threadedComment ref="V275" dT="2024-03-12T13:01:47.02" personId="{F6E7EC2D-8E6E-4BA1-BCDD-6D7FECF08119}" id="{02BAD727-9186-4280-9FC4-41196229A248}" parentId="{1E91FAF3-967F-4279-957C-651070057E55}">
    <text>4.5kW allocation reduced due to live reading of 1.6kW</text>
  </threadedComment>
  <threadedComment ref="V275" dT="2024-04-05T15:00:02.59" personId="{F6E7EC2D-8E6E-4BA1-BCDD-6D7FECF08119}" id="{2C749231-3D6F-4CFE-91C3-64548418D2DC}" parentId="{1E91FAF3-967F-4279-957C-651070057E55}">
    <text>4.5kW allocation reduced due to live reading of 1.7kW</text>
  </threadedComment>
  <threadedComment ref="V275" dT="2024-05-23T11:09:21.45" personId="{4232887B-6F74-4501-885D-8735C5662726}" id="{8387D6B3-855D-4DAA-B141-C009509C3100}" parentId="{1E91FAF3-967F-4279-957C-651070057E55}">
    <text>4.5kW allocation reduced due to live reading of 1.7kW</text>
  </threadedComment>
  <threadedComment ref="X275" dT="2021-09-28T09:32:07.99" personId="{D8912DD3-55B7-46D0-93D3-924365CA7385}" id="{8E6E1DB0-CF4F-4025-B1A7-2F68FB81DBA2}">
    <text>Live reading of 11.8A so original 4.5kW reduced down</text>
  </threadedComment>
  <threadedComment ref="X275" dT="2023-07-05T11:23:56.67" personId="{F6E7EC2D-8E6E-4BA1-BCDD-6D7FECF08119}" id="{8EBAA45A-196B-4A65-82EC-4CB092401FCD}" parentId="{8E6E1DB0-CF4F-4025-B1A7-2F68FB81DBA2}">
    <text>4.5kW allocation reduced due to live reading of 2kW</text>
  </threadedComment>
  <threadedComment ref="X275" dT="2023-08-01T12:22:45.27" personId="{F6E7EC2D-8E6E-4BA1-BCDD-6D7FECF08119}" id="{81D4A44E-EB63-47A5-A708-ADDC7C850FC6}" parentId="{8E6E1DB0-CF4F-4025-B1A7-2F68FB81DBA2}">
    <text>4.5kW allocation reduced due to live reading of 2kW</text>
  </threadedComment>
  <threadedComment ref="X275" dT="2023-09-06T14:48:48.89" personId="{F6E7EC2D-8E6E-4BA1-BCDD-6D7FECF08119}" id="{FB4CCCF5-D83F-4CCA-B89D-8A95906D5B5B}" parentId="{8E6E1DB0-CF4F-4025-B1A7-2F68FB81DBA2}">
    <text>4.5kW allocation reduced due to live reading of 2kW</text>
  </threadedComment>
  <threadedComment ref="X275" dT="2023-10-20T08:42:26.43" personId="{F6E7EC2D-8E6E-4BA1-BCDD-6D7FECF08119}" id="{F202486B-D0F4-4732-B74F-686FE4A73568}" parentId="{8E6E1DB0-CF4F-4025-B1A7-2F68FB81DBA2}">
    <text>4.5kW allocation reduced due to live reading of 2kW</text>
  </threadedComment>
  <threadedComment ref="X275" dT="2023-11-21T17:04:47.34" personId="{4232887B-6F74-4501-885D-8735C5662726}" id="{31B75FA8-7FCE-4D4F-A2A9-4B6236B2BCF3}" parentId="{8E6E1DB0-CF4F-4025-B1A7-2F68FB81DBA2}">
    <text>4.5kW allocation reduced due to live reading of 2kW</text>
  </threadedComment>
  <threadedComment ref="X275" dT="2023-12-12T10:42:03.92" personId="{F6E7EC2D-8E6E-4BA1-BCDD-6D7FECF08119}" id="{A1A50167-9BDC-44B5-9EB5-D06249E6D112}" parentId="{8E6E1DB0-CF4F-4025-B1A7-2F68FB81DBA2}">
    <text>4.5kW allocation reduced due to live reading of 2.1kW</text>
  </threadedComment>
  <threadedComment ref="X275" dT="2024-01-10T01:28:22.28" personId="{F6E7EC2D-8E6E-4BA1-BCDD-6D7FECF08119}" id="{F632264C-6956-4163-971A-830262F88803}" parentId="{8E6E1DB0-CF4F-4025-B1A7-2F68FB81DBA2}">
    <text>4.5kW allocation reduced due to live reading of 2kW</text>
  </threadedComment>
  <threadedComment ref="X275" dT="2024-02-12T22:14:36.64" personId="{F6E7EC2D-8E6E-4BA1-BCDD-6D7FECF08119}" id="{2C05D0BF-ECFE-4D82-A1AC-69E548D195CC}" parentId="{8E6E1DB0-CF4F-4025-B1A7-2F68FB81DBA2}">
    <text>4.5kW allocation reduced due to live reading of 2.4kW</text>
  </threadedComment>
  <threadedComment ref="X275" dT="2024-03-13T12:58:08.33" personId="{F6E7EC2D-8E6E-4BA1-BCDD-6D7FECF08119}" id="{D831A06F-AE20-43BD-A402-83803480C563}" parentId="{8E6E1DB0-CF4F-4025-B1A7-2F68FB81DBA2}">
    <text>4.5kW allocation reduced due to live reading of 2.4kW</text>
  </threadedComment>
  <threadedComment ref="X275" dT="2024-04-05T15:00:54.48" personId="{F6E7EC2D-8E6E-4BA1-BCDD-6D7FECF08119}" id="{127BA4DE-ED72-428F-8BF2-975DB271E30F}" parentId="{8E6E1DB0-CF4F-4025-B1A7-2F68FB81DBA2}">
    <text>4.5kW allocation reduced due to live reading of 2.4kW</text>
  </threadedComment>
  <threadedComment ref="X275" dT="2024-05-23T11:10:41.42" personId="{4232887B-6F74-4501-885D-8735C5662726}" id="{BB9B615A-D520-44F8-813E-BB219FE76263}" parentId="{8E6E1DB0-CF4F-4025-B1A7-2F68FB81DBA2}">
    <text>4.5kW allocation reduced due to live reading of 2.4kW</text>
  </threadedComment>
  <threadedComment ref="Z275" dT="2021-09-28T09:32:54.10" personId="{D8912DD3-55B7-46D0-93D3-924365CA7385}" id="{D316A260-1995-4E07-9454-FC45E0D585A7}">
    <text>Live reading of 6.3A so original 4.5kW reduced down</text>
  </threadedComment>
  <threadedComment ref="Z275" dT="2023-07-05T11:27:54.44" personId="{F6E7EC2D-8E6E-4BA1-BCDD-6D7FECF08119}" id="{913BC0F1-A6D7-4C48-837D-F2231338251C}" parentId="{D316A260-1995-4E07-9454-FC45E0D585A7}">
    <text> 4.5kW allocation reduced due to live reading of 0.9kW</text>
  </threadedComment>
  <threadedComment ref="Z275" dT="2023-08-01T12:25:27.70" personId="{F6E7EC2D-8E6E-4BA1-BCDD-6D7FECF08119}" id="{4FC5EEAB-A2FC-44BD-91BF-DB35A5B1442F}" parentId="{D316A260-1995-4E07-9454-FC45E0D585A7}">
    <text> 4.5kW allocation reduced due to live reading of 0.9kW</text>
  </threadedComment>
  <threadedComment ref="Z275" dT="2023-09-06T14:51:21.36" personId="{F6E7EC2D-8E6E-4BA1-BCDD-6D7FECF08119}" id="{CEC8A28C-FE1E-4433-9496-FF5311D9D33A}" parentId="{D316A260-1995-4E07-9454-FC45E0D585A7}">
    <text> 4.5kW allocation reduced due to live reading of 0.9kW</text>
  </threadedComment>
  <threadedComment ref="Z275" dT="2023-10-20T08:43:39.21" personId="{F6E7EC2D-8E6E-4BA1-BCDD-6D7FECF08119}" id="{36107573-E4FD-4AF4-96AC-B60F7A469171}" parentId="{D316A260-1995-4E07-9454-FC45E0D585A7}">
    <text> 4.5kW allocation reduced due to live reading of 0.9kW</text>
  </threadedComment>
  <threadedComment ref="Z275" dT="2023-11-21T17:05:39.53" personId="{4232887B-6F74-4501-885D-8735C5662726}" id="{EBDEFA8B-06F4-46FB-9EC7-9D1F59E53D1E}" parentId="{D316A260-1995-4E07-9454-FC45E0D585A7}">
    <text> 4.5kW allocation reduced due to live reading of 0.9kW</text>
  </threadedComment>
  <threadedComment ref="Z275" dT="2023-12-12T10:43:01.29" personId="{F6E7EC2D-8E6E-4BA1-BCDD-6D7FECF08119}" id="{E71C4B24-ABFA-4129-B387-60D3FD64D9F7}" parentId="{D316A260-1995-4E07-9454-FC45E0D585A7}">
    <text> 4.5kW allocation reduced due to live reading of 0.9kW</text>
  </threadedComment>
  <threadedComment ref="Z275" dT="2024-02-12T22:16:46.10" personId="{F6E7EC2D-8E6E-4BA1-BCDD-6D7FECF08119}" id="{FCA11947-5F79-46FC-8D32-FCA039CEADD5}" parentId="{D316A260-1995-4E07-9454-FC45E0D585A7}">
    <text>4.5kW allocation reduced due to live reading of1kW</text>
  </threadedComment>
  <threadedComment ref="Z275" dT="2024-03-13T13:01:05.96" personId="{F6E7EC2D-8E6E-4BA1-BCDD-6D7FECF08119}" id="{6E0BE78B-7A1E-4231-87BE-6B3E7F4C9D95}" parentId="{D316A260-1995-4E07-9454-FC45E0D585A7}">
    <text>4.5kW allocation reduced due to live reading of1kW</text>
  </threadedComment>
  <threadedComment ref="Z275" dT="2024-04-05T15:01:45.93" personId="{F6E7EC2D-8E6E-4BA1-BCDD-6D7FECF08119}" id="{2EF1BDE0-46EA-4851-8230-F96166BB2F6D}" parentId="{D316A260-1995-4E07-9454-FC45E0D585A7}">
    <text>4.5kW allocation reduced due to live reading of1kW</text>
  </threadedComment>
  <threadedComment ref="Z275" dT="2024-05-23T11:12:08.25" personId="{4232887B-6F74-4501-885D-8735C5662726}" id="{2BCF6184-8BCA-40FB-988A-4452701E68B2}" parentId="{D316A260-1995-4E07-9454-FC45E0D585A7}">
    <text>4.5kW allocation reduced due to live reading of1kW</text>
  </threadedComment>
  <threadedComment ref="AB275" dT="2023-09-06T15:23:27.50" personId="{F6E7EC2D-8E6E-4BA1-BCDD-6D7FECF08119}" id="{C8E612AA-7ECE-4D5D-9430-5E74398767A5}">
    <text>5kW allocation reduced due to live reading of 0.3KW</text>
  </threadedComment>
  <threadedComment ref="AB275" dT="2023-10-20T08:37:55.93" personId="{F6E7EC2D-8E6E-4BA1-BCDD-6D7FECF08119}" id="{2A76FB84-D74A-492E-8C4A-CC88F3C7E35B}" parentId="{C8E612AA-7ECE-4D5D-9430-5E74398767A5}">
    <text>5kW allocation reduced due to live reading of 0.3KW</text>
  </threadedComment>
  <threadedComment ref="AB275" dT="2023-11-21T16:58:20.79" personId="{4232887B-6F74-4501-885D-8735C5662726}" id="{9283001D-B765-439E-AC8D-EFE02B5E8F04}" parentId="{C8E612AA-7ECE-4D5D-9430-5E74398767A5}">
    <text>5kW allocation reduced due to live reading of 0.5KW</text>
  </threadedComment>
  <threadedComment ref="AB275" dT="2023-12-12T10:33:29.58" personId="{F6E7EC2D-8E6E-4BA1-BCDD-6D7FECF08119}" id="{A9527F5B-E116-4D5D-84A4-CD7D2BD1949D}" parentId="{C8E612AA-7ECE-4D5D-9430-5E74398767A5}">
    <text>5kW allocation reduced due to live reading of 0.5KW</text>
  </threadedComment>
  <threadedComment ref="AB275" dT="2024-01-10T01:25:15.75" personId="{F6E7EC2D-8E6E-4BA1-BCDD-6D7FECF08119}" id="{8C962D1B-6537-4371-A316-40944B3C784B}" parentId="{C8E612AA-7ECE-4D5D-9430-5E74398767A5}">
    <text>5kW allocation reduced due to live reading of 0.5KW</text>
  </threadedComment>
  <threadedComment ref="AB275" dT="2024-02-12T22:11:00.35" personId="{F6E7EC2D-8E6E-4BA1-BCDD-6D7FECF08119}" id="{671565DD-7A12-452D-86B2-7854F0F5B3F0}" parentId="{C8E612AA-7ECE-4D5D-9430-5E74398767A5}">
    <text>5kW allocation reduced due to live reading of 0.5KW</text>
  </threadedComment>
  <threadedComment ref="AB275" dT="2024-03-12T13:00:10.49" personId="{F6E7EC2D-8E6E-4BA1-BCDD-6D7FECF08119}" id="{3B59136A-A4D0-45DD-A695-215903CEA48D}" parentId="{C8E612AA-7ECE-4D5D-9430-5E74398767A5}">
    <text>5kW allocation reduced due to live reading of 0.5KW</text>
  </threadedComment>
  <threadedComment ref="AB275" dT="2024-04-05T14:58:35.32" personId="{F6E7EC2D-8E6E-4BA1-BCDD-6D7FECF08119}" id="{934E3D89-1FC4-4E5D-A5E5-91B06AD2C9A4}" parentId="{C8E612AA-7ECE-4D5D-9430-5E74398767A5}">
    <text>5kW allocation reduced due to live reading of 0.5KW</text>
  </threadedComment>
  <threadedComment ref="AB275" dT="2024-05-23T11:06:01.15" personId="{4232887B-6F74-4501-885D-8735C5662726}" id="{ED1CCB52-6B38-4DEC-B378-B961B3A18F68}" parentId="{C8E612AA-7ECE-4D5D-9430-5E74398767A5}">
    <text>5kW allocation reduced due to live reading of 0.5KW</text>
  </threadedComment>
  <threadedComment ref="AD275" dT="2023-10-20T09:31:36.97" personId="{F6E7EC2D-8E6E-4BA1-BCDD-6D7FECF08119}" id="{45B2C0F7-706F-4A5C-98B1-B5773304AC26}">
    <text>4kW allocation reduced due to live reading of  0.8kW</text>
  </threadedComment>
  <threadedComment ref="AD275" dT="2023-11-21T16:56:03.33" personId="{4232887B-6F74-4501-885D-8735C5662726}" id="{E43B1CE1-1EE2-4A7C-AAAF-822D50B915DC}" parentId="{45B2C0F7-706F-4A5C-98B1-B5773304AC26}">
    <text>4kW allocation reduced due to live reading of  0.8kW</text>
  </threadedComment>
  <threadedComment ref="AD275" dT="2023-12-12T10:30:21.82" personId="{F6E7EC2D-8E6E-4BA1-BCDD-6D7FECF08119}" id="{385AD5B6-9876-452C-B041-AC01948B3A68}" parentId="{45B2C0F7-706F-4A5C-98B1-B5773304AC26}">
    <text>4kW allocation reduced due to live reading of  0.9kW</text>
  </threadedComment>
  <threadedComment ref="AD275" dT="2024-01-10T01:24:10.84" personId="{F6E7EC2D-8E6E-4BA1-BCDD-6D7FECF08119}" id="{990B86D9-93E6-486F-BED9-7047C6CA88A8}" parentId="{45B2C0F7-706F-4A5C-98B1-B5773304AC26}">
    <text>4kW allocation reduced due to live reading of  0.8kW</text>
  </threadedComment>
  <threadedComment ref="AD275" dT="2024-02-12T22:10:19.21" personId="{F6E7EC2D-8E6E-4BA1-BCDD-6D7FECF08119}" id="{58147435-A654-4BB2-AB5F-F2A2800276F3}" parentId="{45B2C0F7-706F-4A5C-98B1-B5773304AC26}">
    <text>4kW allocation reduced due to live reading of  0.8kW</text>
  </threadedComment>
  <threadedComment ref="AD275" dT="2024-03-12T12:59:12.69" personId="{F6E7EC2D-8E6E-4BA1-BCDD-6D7FECF08119}" id="{BF646E78-B195-4F24-8383-C612012A966D}" parentId="{45B2C0F7-706F-4A5C-98B1-B5773304AC26}">
    <text>4kW allocation reduced due to live reading of  0.8kW</text>
  </threadedComment>
  <threadedComment ref="AD275" dT="2024-04-05T14:57:32.12" personId="{F6E7EC2D-8E6E-4BA1-BCDD-6D7FECF08119}" id="{59C62352-FFD2-487B-8ECB-E222DC441543}" parentId="{45B2C0F7-706F-4A5C-98B1-B5773304AC26}">
    <text>4kW allocation reduced due to live reading of  1.1kW</text>
  </threadedComment>
  <threadedComment ref="AD275" dT="2024-05-23T11:04:00.31" personId="{4232887B-6F74-4501-885D-8735C5662726}" id="{A9768ACB-777B-41C1-8BA1-090517456E5B}" parentId="{45B2C0F7-706F-4A5C-98B1-B5773304AC26}">
    <text>4kW allocation reduced due to live reading of  1.1kW</text>
  </threadedComment>
  <threadedComment ref="AF275" dT="2023-07-11T11:52:33.33" personId="{F6E7EC2D-8E6E-4BA1-BCDD-6D7FECF08119}" id="{6F9C1169-4834-4722-A429-CD796F885441}">
    <text>8kW allocation reduced due to live reading of 6.8KW</text>
  </threadedComment>
  <threadedComment ref="AF275" dT="2023-08-04T10:23:24.04" personId="{F6E7EC2D-8E6E-4BA1-BCDD-6D7FECF08119}" id="{8AE1476B-D7F0-417D-B809-E9C190A6E0D1}" parentId="{6F9C1169-4834-4722-A429-CD796F885441}">
    <text>8kW allocation reduced due to live reading of 7.1KW</text>
  </threadedComment>
  <threadedComment ref="AF275" dT="2023-09-06T14:56:35.96" personId="{F6E7EC2D-8E6E-4BA1-BCDD-6D7FECF08119}" id="{BCFDF858-3710-4869-8B25-56C7ED6484BC}" parentId="{6F9C1169-4834-4722-A429-CD796F885441}">
    <text>8kW allocation reduced due to live reading of 7.2KW</text>
  </threadedComment>
  <threadedComment ref="AF275" dT="2023-10-20T08:47:04.01" personId="{F6E7EC2D-8E6E-4BA1-BCDD-6D7FECF08119}" id="{6FAB0459-ED38-4007-86B2-B7A2DD93FC7A}" parentId="{6F9C1169-4834-4722-A429-CD796F885441}">
    <text>8kW allocation reduced due to live reading of 7.2KW</text>
  </threadedComment>
  <threadedComment ref="AF275" dT="2023-12-12T10:44:18.08" personId="{F6E7EC2D-8E6E-4BA1-BCDD-6D7FECF08119}" id="{61225147-02DA-467D-8990-8FACC785752E}" parentId="{6F9C1169-4834-4722-A429-CD796F885441}">
    <text>8kW allocation reduced due to live reading of 7.2KW</text>
  </threadedComment>
  <threadedComment ref="AF275" dT="2024-01-10T01:31:45.28" personId="{F6E7EC2D-8E6E-4BA1-BCDD-6D7FECF08119}" id="{66542CFC-E28C-49CA-80F1-9BBCC549517C}" parentId="{6F9C1169-4834-4722-A429-CD796F885441}">
    <text>8kW allocation reduced due to live reading of 7.2KW</text>
  </threadedComment>
  <threadedComment ref="AF275" dT="2024-02-12T22:17:44.00" personId="{F6E7EC2D-8E6E-4BA1-BCDD-6D7FECF08119}" id="{82A325AB-B98A-4B74-A39D-19C8D2BEDE15}" parentId="{6F9C1169-4834-4722-A429-CD796F885441}">
    <text>8kW allocation reduced due to live reading of 7.3KW</text>
  </threadedComment>
  <threadedComment ref="AF275" dT="2024-03-13T13:02:00.48" personId="{F6E7EC2D-8E6E-4BA1-BCDD-6D7FECF08119}" id="{26DF1A34-2488-4307-907C-328927F47B46}" parentId="{6F9C1169-4834-4722-A429-CD796F885441}">
    <text>8kW allocation reduced due to live reading of 7.3KW</text>
  </threadedComment>
  <threadedComment ref="AF275" dT="2024-04-05T15:02:37.70" personId="{F6E7EC2D-8E6E-4BA1-BCDD-6D7FECF08119}" id="{AD5553FC-CCE4-4BEF-992A-84A2A722D43B}" parentId="{6F9C1169-4834-4722-A429-CD796F885441}">
    <text>8kW allocation reduced due to live reading of 7.3KW</text>
  </threadedComment>
  <threadedComment ref="U285" dT="2023-11-03T11:26:17.00" personId="{7807B229-714C-4AA1-8F83-E7F46ACB7D83}" id="{0054F121-D314-4A4B-973A-32D7EB96D779}">
    <text>Ciena 6500 14slot and Alcatel 7210 SAS SX Planned - ORMT_SAP_231025_22_Y858601</text>
  </threadedComment>
  <threadedComment ref="W285" dT="2023-11-06T13:07:10.85" personId="{A4663B00-DB85-420B-AE65-1E515148FDF2}" id="{05D29114-9541-4A5F-8809-B9A2894127F2}">
    <text>RLS &amp; Waveserver planned- CPL Removal project</text>
  </threadedComment>
  <threadedComment ref="Y285" dT="2023-11-06T13:07:10.85" personId="{A4663B00-DB85-420B-AE65-1E515148FDF2}" id="{8AD40AAB-FEE5-4391-881D-D2D58A2B28BE}">
    <text>RLS &amp; Waveserver planned- CPL Removal project</text>
  </threadedComment>
  <threadedComment ref="AA285" dT="2024-08-09T10:37:13.31" personId="{23875134-620F-49C7-896C-147D628FB6EA}" id="{601EDBAE-256F-4737-9ABC-79E118FF8F44}">
    <text>ORMT_SAP_240517_1_11255170 planned for Nokia 7750 SR2s</text>
  </threadedComment>
  <threadedComment ref="S287" dT="2023-11-06T10:11:10.23" personId="{A4663B00-DB85-420B-AE65-1E515148FDF2}" id="{E49ABD4A-80D1-4C0B-84CD-E8F77E73EA4B}">
    <text>RLS &amp; Waveserver planned- CPL Removal project</text>
  </threadedComment>
  <threadedComment ref="U287" dT="2023-11-06T10:11:10.23" personId="{A4663B00-DB85-420B-AE65-1E515148FDF2}" id="{A9F58572-0E52-4EA7-8AA3-7B7E70E68493}">
    <text>RLS &amp; Waveserver planned- CPL Removal project</text>
  </threadedComment>
  <threadedComment ref="W287" dT="2023-12-06T13:08:18.81" personId="{4232887B-6F74-4501-885D-8735C5662726}" id="{FABC12C0-1932-4D06-A261-149F5A9CC5C8}">
    <text>IGW(3.5KW) into L06-ORMT_SAP_231011_4_10335416</text>
  </threadedComment>
  <threadedComment ref="Y287" dT="2024-08-09T10:37:13.31" personId="{23875134-620F-49C7-896C-147D628FB6EA}" id="{26C5CB06-02CA-4AB9-9BB3-9F06A10E3BC0}">
    <text>ORMT_SAP_240517_1_11255170 planned for Nokia 7750 SR2s</text>
  </threadedComment>
  <threadedComment ref="S290" dT="2022-02-08T09:10:28.64" personId="{BC462CC0-A6C1-4CC6-998C-DC5B13C070BC}" id="{B53F11BF-F6BA-4B18-ABA9-FEB790DC3CF0}">
    <text>ORMT_SAP_211216_4_w122836 - CPL - 3 x Ciena 6500-14 (@2kW each) - in existing racks - Positions G1, H1 &amp; E1</text>
  </threadedComment>
  <threadedComment ref="Y299" dT="2023-11-08T13:17:17.89" personId="{A4663B00-DB85-420B-AE65-1E515148FDF2}" id="{7A8D21BD-8EE8-474A-81FB-336FC8A0E551}">
    <text>Marconi MSPP 1684 is planned under ORMT_SAP_231103_12_y842157</text>
  </threadedComment>
  <threadedComment ref="R302" personId="{31CF382B-C4A6-482E-AE04-28CACDB6A63A}" id="{391B5691-C1AB-482B-8434-1DA86698B55E}">
    <text>9th Aug - reduced to 1.5kW as now on (using figures for other nodes)</text>
  </threadedComment>
  <threadedComment ref="R302" dT="2023-07-10T14:10:19.43" personId="{4232887B-6F74-4501-885D-8735C5662726}" id="{DFBE614F-7389-490F-A515-9AA2D98DBA5A}" parentId="{391B5691-C1AB-482B-8434-1DA86698B55E}">
    <text>5kW allocation reduced due to live reading of 3kW</text>
  </threadedComment>
  <threadedComment ref="R302" dT="2023-08-03T09:18:45.13" personId="{4232887B-6F74-4501-885D-8735C5662726}" id="{C5B3C968-33C7-4A44-ACB9-497DC174D9DA}" parentId="{391B5691-C1AB-482B-8434-1DA86698B55E}">
    <text>5kW allocation reduced due to live reading of 3kW</text>
  </threadedComment>
  <threadedComment ref="R302" dT="2023-09-07T11:48:10.71" personId="{4232887B-6F74-4501-885D-8735C5662726}" id="{CB4F8404-582C-4B4A-A3A4-AFF0334D3F57}" parentId="{391B5691-C1AB-482B-8434-1DA86698B55E}">
    <text>5kW allocation reduced due to live reading of 3kW</text>
  </threadedComment>
  <threadedComment ref="R302" dT="2023-10-23T11:05:55.72" personId="{F6E7EC2D-8E6E-4BA1-BCDD-6D7FECF08119}" id="{6F808A97-DEDC-4F50-8F4C-F812E7C99624}" parentId="{391B5691-C1AB-482B-8434-1DA86698B55E}">
    <text>5kW allocation reduced due to live reading of 3kW</text>
  </threadedComment>
  <threadedComment ref="R302" dT="2023-11-14T11:42:24.72" personId="{4232887B-6F74-4501-885D-8735C5662726}" id="{CB334AD6-BB91-4487-84F8-ABAFC2F50F0A}" parentId="{391B5691-C1AB-482B-8434-1DA86698B55E}">
    <text>5kW allocation reduced due to live reading of 3.1kW</text>
  </threadedComment>
  <threadedComment ref="R302" dT="2023-12-19T09:02:05.18" personId="{F6E7EC2D-8E6E-4BA1-BCDD-6D7FECF08119}" id="{9FA74BC9-6A20-41D9-B0CD-AE056737E491}" parentId="{391B5691-C1AB-482B-8434-1DA86698B55E}">
    <text>5kW allocation reduced due to live reading of 3kW</text>
  </threadedComment>
  <threadedComment ref="R302" dT="2024-01-10T09:12:43.49" personId="{F6E7EC2D-8E6E-4BA1-BCDD-6D7FECF08119}" id="{67D2F4DD-1EFB-40C7-BAEF-1EFD614DF93A}" parentId="{391B5691-C1AB-482B-8434-1DA86698B55E}">
    <text>5kW allocation reduced due to live reading of 3kW</text>
  </threadedComment>
  <threadedComment ref="R302" dT="2024-02-14T12:44:04.79" personId="{F6E7EC2D-8E6E-4BA1-BCDD-6D7FECF08119}" id="{C712F8AC-D3CC-45F1-803C-62F4AC7C3CAC}" parentId="{391B5691-C1AB-482B-8434-1DA86698B55E}">
    <text>5kW allocation reduced due to live reading of 3kW</text>
  </threadedComment>
  <threadedComment ref="R302" dT="2024-03-14T07:58:19.34" personId="{F6E7EC2D-8E6E-4BA1-BCDD-6D7FECF08119}" id="{469CBB4C-385B-4871-9FE7-B3E585CE6215}" parentId="{391B5691-C1AB-482B-8434-1DA86698B55E}">
    <text>5kW allocation reduced due to live reading of 2kW</text>
  </threadedComment>
  <threadedComment ref="R302" dT="2024-05-17T03:21:06.15" personId="{23875134-620F-49C7-896C-147D628FB6EA}" id="{578D0121-1981-436F-B079-5DD8DBA3DD93}" parentId="{391B5691-C1AB-482B-8434-1DA86698B55E}">
    <text>5kW allocation reduced due to live reading of 3kW</text>
  </threadedComment>
  <threadedComment ref="R302" dT="2024-08-19T11:26:57.97" personId="{23875134-620F-49C7-896C-147D628FB6EA}" id="{F7506046-1B78-4672-BAA3-3071B337962A}" parentId="{391B5691-C1AB-482B-8434-1DA86698B55E}">
    <text>5kW allocation reduced due to live reading of 3kW</text>
  </threadedComment>
  <threadedComment ref="R302" dT="2024-09-16T15:58:39.27" personId="{23875134-620F-49C7-896C-147D628FB6EA}" id="{0C837A3B-19E1-4D38-8E24-60354C0E70ED}" parentId="{391B5691-C1AB-482B-8434-1DA86698B55E}">
    <text>5kW allocation reduced due to live reading of 3kW</text>
  </threadedComment>
  <threadedComment ref="T302" personId="{31CF382B-C4A6-482E-AE04-28CACDB6A63A}" id="{8C1FAB66-1684-4DFE-B38C-C9DE624714FF}">
    <text>9th Aug reduced to 2.5kw as turn on (using figures from other live sites) originally 8kW</text>
  </threadedComment>
  <threadedComment ref="T302" dT="2023-07-10T14:14:46.06" personId="{4232887B-6F74-4501-885D-8735C5662726}" id="{BF296D40-BCC1-47CA-A838-0CAA34E13851}" parentId="{8C1FAB66-1684-4DFE-B38C-C9DE624714FF}">
    <text>8kW allocation reduced due to live reading of 6.6kW</text>
  </threadedComment>
  <threadedComment ref="T302" dT="2023-08-03T09:20:45.92" personId="{4232887B-6F74-4501-885D-8735C5662726}" id="{29D584EB-0230-46EB-8933-DFD3A15E48DF}" parentId="{8C1FAB66-1684-4DFE-B38C-C9DE624714FF}">
    <text>8kW allocation reduced due to live reading of 6.6kW</text>
  </threadedComment>
  <threadedComment ref="T302" dT="2023-09-12T08:02:40.96" personId="{4232887B-6F74-4501-885D-8735C5662726}" id="{17D0E860-674C-43AB-ACD6-F12F375C281D}" parentId="{8C1FAB66-1684-4DFE-B38C-C9DE624714FF}">
    <text>8kW allocation reduced due to live reading of 6.8kW</text>
  </threadedComment>
  <threadedComment ref="T302" dT="2023-10-23T11:07:44.33" personId="{F6E7EC2D-8E6E-4BA1-BCDD-6D7FECF08119}" id="{DC9A7CE1-A10F-4968-8ABD-C8F652E3F60E}" parentId="{8C1FAB66-1684-4DFE-B38C-C9DE624714FF}">
    <text>8kW allocation reduced due to live reading of 6.9kW</text>
  </threadedComment>
  <threadedComment ref="T302" dT="2023-11-14T11:43:37.93" personId="{4232887B-6F74-4501-885D-8735C5662726}" id="{71D58536-F3B3-4BFB-80A8-B0B13D55693B}" parentId="{8C1FAB66-1684-4DFE-B38C-C9DE624714FF}">
    <text>8kW allocation reduced due to live reading of 6.9kW</text>
  </threadedComment>
  <threadedComment ref="T302" dT="2023-12-19T09:03:32.90" personId="{F6E7EC2D-8E6E-4BA1-BCDD-6D7FECF08119}" id="{052A88A3-BE84-4FD5-A39F-2C76FFA2CAB7}" parentId="{8C1FAB66-1684-4DFE-B38C-C9DE624714FF}">
    <text>8kW allocation reduced due to live reading of 6.9kW</text>
  </threadedComment>
  <threadedComment ref="T302" dT="2024-01-10T09:16:58.80" personId="{F6E7EC2D-8E6E-4BA1-BCDD-6D7FECF08119}" id="{F01E59C4-E644-40FC-B57A-A47B63AACC73}" parentId="{8C1FAB66-1684-4DFE-B38C-C9DE624714FF}">
    <text>8kW allocation reduced due to live reading of 7kW</text>
  </threadedComment>
  <threadedComment ref="T302" dT="2024-02-14T12:45:15.20" personId="{F6E7EC2D-8E6E-4BA1-BCDD-6D7FECF08119}" id="{7AB2B029-A7C3-44E6-A357-7D2700389AC5}" parentId="{8C1FAB66-1684-4DFE-B38C-C9DE624714FF}">
    <text>8kW allocation reduced due to live reading of 7kW</text>
  </threadedComment>
  <threadedComment ref="T302" dT="2024-03-14T07:59:42.36" personId="{F6E7EC2D-8E6E-4BA1-BCDD-6D7FECF08119}" id="{EF174BA6-FAC3-4300-AC41-1022C326722E}" parentId="{8C1FAB66-1684-4DFE-B38C-C9DE624714FF}">
    <text>8kW allocation reduced due to live reading of 6.9kW</text>
  </threadedComment>
  <threadedComment ref="T302" dT="2024-05-17T03:21:37.37" personId="{23875134-620F-49C7-896C-147D628FB6EA}" id="{F8129495-87A7-44BF-A3C7-6FAC5FF96B61}" parentId="{8C1FAB66-1684-4DFE-B38C-C9DE624714FF}">
    <text>8kW allocation reduced due to live reading of 6.9kW</text>
  </threadedComment>
  <threadedComment ref="T302" dT="2024-09-16T16:03:39.02" personId="{23875134-620F-49C7-896C-147D628FB6EA}" id="{F95BD8AB-F012-4433-84A1-0AAA318EF340}" parentId="{8C1FAB66-1684-4DFE-B38C-C9DE624714FF}">
    <text>8kW allocation reduced due to live reading of 7.0kW</text>
  </threadedComment>
  <threadedComment ref="V302" dT="2022-05-26T12:23:43.66" personId="{BC55F889-AFD3-4AD4-B814-0EDFA8411758}" id="{E6AEFC26-FDCE-4990-8406-005B3BA1E6D9}">
    <text>4kW allocation reduced due to live reading of 1.3kW</text>
  </threadedComment>
  <threadedComment ref="V302" dT="2023-07-10T14:19:56.03" personId="{4232887B-6F74-4501-885D-8735C5662726}" id="{581326D3-806A-4CD8-9123-152A1BBBD96F}" parentId="{E6AEFC26-FDCE-4990-8406-005B3BA1E6D9}">
    <text>4kW allocation reduced due to live reading of 1.4kW</text>
  </threadedComment>
  <threadedComment ref="V302" dT="2023-08-03T09:22:33.30" personId="{4232887B-6F74-4501-885D-8735C5662726}" id="{C823D74C-A19C-417B-8CC7-419B7C2A7735}" parentId="{E6AEFC26-FDCE-4990-8406-005B3BA1E6D9}">
    <text>4kW allocation reduced due to live reading of 1.4kW</text>
  </threadedComment>
  <threadedComment ref="V302" dT="2023-09-12T08:06:03.78" personId="{4232887B-6F74-4501-885D-8735C5662726}" id="{49DE9723-3A58-4122-99FC-CB2ECD29B8BB}" parentId="{E6AEFC26-FDCE-4990-8406-005B3BA1E6D9}">
    <text>4kW allocation reduced due to live reading of 1.4kW</text>
  </threadedComment>
  <threadedComment ref="V302" dT="2023-10-23T11:09:45.12" personId="{F6E7EC2D-8E6E-4BA1-BCDD-6D7FECF08119}" id="{8A1491E1-9298-4637-B420-483A66781754}" parentId="{E6AEFC26-FDCE-4990-8406-005B3BA1E6D9}">
    <text>4kW allocation reduced due to live reading of 1.4kW</text>
  </threadedComment>
  <threadedComment ref="V302" dT="2023-11-14T11:50:16.34" personId="{4232887B-6F74-4501-885D-8735C5662726}" id="{ABF13B49-5643-4B85-8C15-C39BFEAE1ABE}" parentId="{E6AEFC26-FDCE-4990-8406-005B3BA1E6D9}">
    <text>4kW allocation reduced due to live reading of 1.5kW</text>
  </threadedComment>
  <threadedComment ref="V302" dT="2023-12-19T09:10:05.34" personId="{F6E7EC2D-8E6E-4BA1-BCDD-6D7FECF08119}" id="{448F320C-D6F7-4379-AFF2-FAF7C9613709}" parentId="{E6AEFC26-FDCE-4990-8406-005B3BA1E6D9}">
    <text>4kW allocation reduced due to live reading of 1.5kW</text>
  </threadedComment>
  <threadedComment ref="V302" dT="2024-01-10T09:21:17.91" personId="{F6E7EC2D-8E6E-4BA1-BCDD-6D7FECF08119}" id="{E78ABE07-32C9-47E3-AE6B-B733A53DE81E}" parentId="{E6AEFC26-FDCE-4990-8406-005B3BA1E6D9}">
    <text>4kW allocation reduced due to live reading of 1.5kW</text>
  </threadedComment>
  <threadedComment ref="V302" dT="2024-02-14T12:47:02.39" personId="{F6E7EC2D-8E6E-4BA1-BCDD-6D7FECF08119}" id="{B0EF9157-5454-4095-8628-5DB35BFE467E}" parentId="{E6AEFC26-FDCE-4990-8406-005B3BA1E6D9}">
    <text>4kW allocation reduced due to live reading of 1.5kW</text>
  </threadedComment>
  <threadedComment ref="V302" dT="2024-03-14T08:01:29.96" personId="{F6E7EC2D-8E6E-4BA1-BCDD-6D7FECF08119}" id="{F7A8C380-C152-478A-95F6-F28429C48676}" parentId="{E6AEFC26-FDCE-4990-8406-005B3BA1E6D9}">
    <text>4kW allocation reduced due to live reading of 1.4kW</text>
  </threadedComment>
  <threadedComment ref="V302" dT="2024-05-17T03:26:43.47" personId="{23875134-620F-49C7-896C-147D628FB6EA}" id="{5183B4C6-C3FA-49C8-893A-FC69501E91AB}" parentId="{E6AEFC26-FDCE-4990-8406-005B3BA1E6D9}">
    <text>4kW allocation reduced due to live reading of 1.5kW</text>
  </threadedComment>
  <threadedComment ref="V302" dT="2024-08-19T11:27:56.06" personId="{23875134-620F-49C7-896C-147D628FB6EA}" id="{9242333F-4EFA-43A6-A3D7-3AC16D150B96}" parentId="{E6AEFC26-FDCE-4990-8406-005B3BA1E6D9}">
    <text>4kW allocation reduced due to live reading of 1.5kW</text>
  </threadedComment>
  <threadedComment ref="V302" dT="2024-09-16T16:08:21.05" personId="{23875134-620F-49C7-896C-147D628FB6EA}" id="{E0B41911-D1A2-4CA2-8D39-2F782EA0A204}" parentId="{E6AEFC26-FDCE-4990-8406-005B3BA1E6D9}">
    <text>4kW allocation reduced due to live reading of 1.5kW</text>
  </threadedComment>
  <threadedComment ref="X302" dT="2022-05-26T12:24:45.63" personId="{BC55F889-AFD3-4AD4-B814-0EDFA8411758}" id="{5DCE1C2E-D60D-4E55-AA67-78B922809643}">
    <text>4kW allocation reduced due to live reading of 1kW</text>
  </threadedComment>
  <threadedComment ref="X302" dT="2023-07-10T14:27:47.82" personId="{4232887B-6F74-4501-885D-8735C5662726}" id="{D851117B-55CE-4F44-A52D-EE8BB0A6C93D}" parentId="{5DCE1C2E-D60D-4E55-AA67-78B922809643}">
    <text>4kW allocation reduced due to live reading of 1.1kW</text>
  </threadedComment>
  <threadedComment ref="X302" dT="2023-08-03T09:23:49.30" personId="{4232887B-6F74-4501-885D-8735C5662726}" id="{4F573463-898C-498B-89C2-85B496C3762F}" parentId="{5DCE1C2E-D60D-4E55-AA67-78B922809643}">
    <text>4kW allocation reduced due to live reading of 1.1kW</text>
  </threadedComment>
  <threadedComment ref="X302" dT="2023-09-12T08:08:13.62" personId="{4232887B-6F74-4501-885D-8735C5662726}" id="{275B3F3F-7541-47C9-B3A8-064AD4FBF257}" parentId="{5DCE1C2E-D60D-4E55-AA67-78B922809643}">
    <text>4kW allocation reduced due to live reading of 1kW</text>
  </threadedComment>
  <threadedComment ref="X302" dT="2023-10-23T11:10:40.40" personId="{F6E7EC2D-8E6E-4BA1-BCDD-6D7FECF08119}" id="{51276209-0301-444E-9B42-9F6C0313644A}" parentId="{5DCE1C2E-D60D-4E55-AA67-78B922809643}">
    <text>4kW allocation reduced due to live reading of 1kW</text>
  </threadedComment>
  <threadedComment ref="X302" dT="2023-11-14T11:52:04.63" personId="{4232887B-6F74-4501-885D-8735C5662726}" id="{32A2603B-F7B3-4DCB-8008-4E6E098010D5}" parentId="{5DCE1C2E-D60D-4E55-AA67-78B922809643}">
    <text>4kW allocation reduced due to live reading of 1.1kW</text>
  </threadedComment>
  <threadedComment ref="X302" dT="2023-12-19T09:11:28.09" personId="{F6E7EC2D-8E6E-4BA1-BCDD-6D7FECF08119}" id="{CEB75E16-D0FD-4AE9-BDDF-0709B19B4FEF}" parentId="{5DCE1C2E-D60D-4E55-AA67-78B922809643}">
    <text>4kW allocation reduced due to live reading of 1.1kW</text>
  </threadedComment>
  <threadedComment ref="X302" dT="2024-01-10T09:22:32.32" personId="{F6E7EC2D-8E6E-4BA1-BCDD-6D7FECF08119}" id="{E95510E9-E0EB-4B9F-8C70-AA4E01139DF2}" parentId="{5DCE1C2E-D60D-4E55-AA67-78B922809643}">
    <text>4kW allocation reduced due to live reading of 1.1kW</text>
  </threadedComment>
  <threadedComment ref="X302" dT="2024-02-14T12:47:55.05" personId="{F6E7EC2D-8E6E-4BA1-BCDD-6D7FECF08119}" id="{41D410A7-6A4F-49DA-B3D2-523D5AAE9606}" parentId="{5DCE1C2E-D60D-4E55-AA67-78B922809643}">
    <text>4kW allocation reduced due to live reading of 1.1kW</text>
  </threadedComment>
  <threadedComment ref="X302" dT="2024-03-14T08:02:30.17" personId="{F6E7EC2D-8E6E-4BA1-BCDD-6D7FECF08119}" id="{C8262AD1-041D-405D-8A32-BE34405B4E35}" parentId="{5DCE1C2E-D60D-4E55-AA67-78B922809643}">
    <text>4kW allocation reduced due to live reading of 1.1kW</text>
  </threadedComment>
  <threadedComment ref="X302" dT="2024-05-17T03:29:05.07" personId="{23875134-620F-49C7-896C-147D628FB6EA}" id="{14B1F67B-8587-41A6-9FC8-6FD6CF09A77B}" parentId="{5DCE1C2E-D60D-4E55-AA67-78B922809643}">
    <text>4kW allocation reduced due to live reading of 1.1kW</text>
  </threadedComment>
  <threadedComment ref="X302" dT="2024-08-19T11:32:54.07" personId="{23875134-620F-49C7-896C-147D628FB6EA}" id="{CCC0DED9-B254-40DC-86E3-1F243A313F1C}" parentId="{5DCE1C2E-D60D-4E55-AA67-78B922809643}">
    <text>4kW allocation reduced due to live reading of 1.1kW</text>
  </threadedComment>
  <threadedComment ref="X302" dT="2024-09-16T16:10:38.79" personId="{23875134-620F-49C7-896C-147D628FB6EA}" id="{6350455E-F110-41D3-B038-4012CA783C16}" parentId="{5DCE1C2E-D60D-4E55-AA67-78B922809643}">
    <text>4kW allocation reduced due to live reading of 1.1kW</text>
  </threadedComment>
  <threadedComment ref="Z302" dT="2023-09-12T08:04:33.71" personId="{4232887B-6F74-4501-885D-8735C5662726}" id="{06995634-479A-4738-BD62-7E6BA9C529D1}">
    <text>1kW allocation reduced due to live reading of 0.4kW</text>
  </threadedComment>
  <threadedComment ref="Z302" dT="2023-10-23T11:08:51.27" personId="{F6E7EC2D-8E6E-4BA1-BCDD-6D7FECF08119}" id="{0293217B-3312-4ADC-B9CC-CC62E9A15E1A}" parentId="{06995634-479A-4738-BD62-7E6BA9C529D1}">
    <text>1kW allocation reduced due to live reading of 0.4kW</text>
  </threadedComment>
  <threadedComment ref="Z302" dT="2023-11-14T11:44:34.13" personId="{4232887B-6F74-4501-885D-8735C5662726}" id="{B4A691B9-DA7B-4BA8-A274-393933A01FCE}" parentId="{06995634-479A-4738-BD62-7E6BA9C529D1}">
    <text>1kW allocation reduced due to live reading of 0.4kW</text>
  </threadedComment>
  <threadedComment ref="Z302" dT="2023-12-19T09:04:31.27" personId="{F6E7EC2D-8E6E-4BA1-BCDD-6D7FECF08119}" id="{5A295513-328A-4522-8E82-476F377B59F7}" parentId="{06995634-479A-4738-BD62-7E6BA9C529D1}">
    <text>1kW allocation reduced due to live reading of 0.4kW</text>
  </threadedComment>
  <threadedComment ref="Z302" dT="2024-01-10T09:19:00.85" personId="{F6E7EC2D-8E6E-4BA1-BCDD-6D7FECF08119}" id="{CD6CBAFA-1ABB-4377-BACF-33A87923F153}" parentId="{06995634-479A-4738-BD62-7E6BA9C529D1}">
    <text>1kW allocation reduced due to live reading of 0.4kW</text>
  </threadedComment>
  <threadedComment ref="Z302" dT="2024-02-14T12:46:12.65" personId="{F6E7EC2D-8E6E-4BA1-BCDD-6D7FECF08119}" id="{110F9299-46C9-465A-B706-C21547042649}" parentId="{06995634-479A-4738-BD62-7E6BA9C529D1}">
    <text>1kW allocation reduced due to live reading of 0.4kW</text>
  </threadedComment>
  <threadedComment ref="Z302" dT="2024-03-14T08:00:33.97" personId="{F6E7EC2D-8E6E-4BA1-BCDD-6D7FECF08119}" id="{FFE50C18-71F4-4A81-A375-78A537A6C7AF}" parentId="{06995634-479A-4738-BD62-7E6BA9C529D1}">
    <text>1kW allocation reduced due to live reading of 0.4kW</text>
  </threadedComment>
  <threadedComment ref="Z302" dT="2024-05-17T03:24:02.88" personId="{23875134-620F-49C7-896C-147D628FB6EA}" id="{CF5379A5-7505-4A1D-8696-CCA766694694}" parentId="{06995634-479A-4738-BD62-7E6BA9C529D1}">
    <text>1kW allocation reduced due to live reading of 0.4kW</text>
  </threadedComment>
  <threadedComment ref="Z302" dT="2024-08-19T11:30:33.93" personId="{23875134-620F-49C7-896C-147D628FB6EA}" id="{97FA6711-84C6-4518-A319-F4E410017E31}" parentId="{06995634-479A-4738-BD62-7E6BA9C529D1}">
    <text>1kW allocation reduced due to live reading of 0.4kW</text>
  </threadedComment>
  <threadedComment ref="Z302" dT="2024-09-16T16:06:25.94" personId="{23875134-620F-49C7-896C-147D628FB6EA}" id="{39AF22AD-D0C2-425F-A53F-E8B26EB17BD9}" parentId="{06995634-479A-4738-BD62-7E6BA9C529D1}">
    <text>1kW allocation reduced due to live reading of 0.4kW</text>
  </threadedComment>
  <threadedComment ref="AB302" dT="2023-11-14T11:54:47.77" personId="{4232887B-6F74-4501-885D-8735C5662726}" id="{19E19FF4-D24B-47ED-9D4C-DA88A662B649}">
    <text>4kW allocation reduced due to live reading of 0.4kW</text>
  </threadedComment>
  <threadedComment ref="AB302" dT="2023-12-19T09:12:11.69" personId="{F6E7EC2D-8E6E-4BA1-BCDD-6D7FECF08119}" id="{6DA0DF96-A955-442F-A73B-B45B76BCA769}" parentId="{19E19FF4-D24B-47ED-9D4C-DA88A662B649}">
    <text>4kW allocation reduced due to live reading of 0.4kW</text>
  </threadedComment>
  <threadedComment ref="AB302" dT="2024-01-10T09:23:33.24" personId="{F6E7EC2D-8E6E-4BA1-BCDD-6D7FECF08119}" id="{3E13DF07-876B-4B20-8E31-2D9B098F6C13}" parentId="{19E19FF4-D24B-47ED-9D4C-DA88A662B649}">
    <text>4kW allocation reduced due to live reading of 0.4kW</text>
  </threadedComment>
  <threadedComment ref="AB302" dT="2024-02-14T12:48:47.03" personId="{F6E7EC2D-8E6E-4BA1-BCDD-6D7FECF08119}" id="{C68349FE-A3D5-430A-964F-C8A0A1E63C65}" parentId="{19E19FF4-D24B-47ED-9D4C-DA88A662B649}">
    <text>4kW allocation reduced due to live reading of 0.4kW</text>
  </threadedComment>
  <threadedComment ref="AB302" dT="2024-03-14T08:03:20.31" personId="{F6E7EC2D-8E6E-4BA1-BCDD-6D7FECF08119}" id="{06C3E520-A063-424F-9911-EB477A66DEC1}" parentId="{19E19FF4-D24B-47ED-9D4C-DA88A662B649}">
    <text>4kW allocation reduced due to live reading of 0.4kW</text>
  </threadedComment>
  <threadedComment ref="AB302" dT="2024-05-17T03:31:58.28" personId="{23875134-620F-49C7-896C-147D628FB6EA}" id="{152093A8-84A9-4AE5-8447-C21792726481}" parentId="{19E19FF4-D24B-47ED-9D4C-DA88A662B649}">
    <text>4kW allocation reduced due to live reading of 0.4kW</text>
  </threadedComment>
  <threadedComment ref="AB302" dT="2024-08-19T11:33:53.36" personId="{23875134-620F-49C7-896C-147D628FB6EA}" id="{C9F7947A-9348-4848-823E-D29FEA81C809}" parentId="{19E19FF4-D24B-47ED-9D4C-DA88A662B649}">
    <text>4kW allocation reduced due to live reading of 0.4kW</text>
  </threadedComment>
  <threadedComment ref="AB302" dT="2024-09-16T16:19:56.56" personId="{23875134-620F-49C7-896C-147D628FB6EA}" id="{4A05A91E-FC6A-422F-B5F9-CC71FBE81B75}" parentId="{19E19FF4-D24B-47ED-9D4C-DA88A662B649}">
    <text>4kW allocation reduced due to live reading of 0.4kW</text>
  </threadedComment>
  <threadedComment ref="AD302" dT="2023-12-19T09:07:39.20" personId="{F6E7EC2D-8E6E-4BA1-BCDD-6D7FECF08119}" id="{1AFE4467-AAC4-4874-9B92-DB5AF3ED6D8C}">
    <text>4kW allocation reduced due to live reading of 0.5kW</text>
  </threadedComment>
  <threadedComment ref="AD302" dT="2024-01-10T09:20:06.06" personId="{F6E7EC2D-8E6E-4BA1-BCDD-6D7FECF08119}" id="{A40DB620-B485-4E23-B57E-06C0D89ED122}" parentId="{1AFE4467-AAC4-4874-9B92-DB5AF3ED6D8C}">
    <text>4kW allocation reduced due to live reading of 0.5kW</text>
  </threadedComment>
  <threadedComment ref="AL302" dT="2023-12-19T08:58:22.48" personId="{F6E7EC2D-8E6E-4BA1-BCDD-6D7FECF08119}" id="{77020F3B-34A3-4E17-A560-864F990A3631}">
    <text>2.5kW allocation reduced due to live reading of 0.6kW</text>
  </threadedComment>
  <threadedComment ref="AL302" dT="2024-01-10T09:09:27.83" personId="{F6E7EC2D-8E6E-4BA1-BCDD-6D7FECF08119}" id="{19EF707C-E4A8-4B3E-9C28-C324ED3F6D75}" parentId="{77020F3B-34A3-4E17-A560-864F990A3631}">
    <text>2.5kW allocation reduced due to live reading of 0.6kW</text>
  </threadedComment>
  <threadedComment ref="AN302" dT="2023-11-10T15:19:35.98" personId="{F6E7EC2D-8E6E-4BA1-BCDD-6D7FECF08119}" id="{8682351D-A0A5-4D3A-BBC9-323D3201B09C}">
    <text>Allocated under ORMT_SAP_220915_12_31256</text>
  </threadedComment>
  <threadedComment ref="AP302" dT="2023-11-10T15:20:02.71" personId="{F6E7EC2D-8E6E-4BA1-BCDD-6D7FECF08119}" id="{50EB2BFD-92AF-43F2-B8E4-946F5F5ADDAE}">
    <text>Allocated under ORMT_SAP_220915_12_31256</text>
  </threadedComment>
  <threadedComment ref="AR302" dT="2023-11-10T16:33:24.38" personId="{F6E7EC2D-8E6E-4BA1-BCDD-6D7FECF08119}" id="{4F80A61C-2EC7-487A-AB9E-8ED6B7C6579A}">
    <text>Allocated under ORMT_SAP_220915_12_31256</text>
  </threadedComment>
  <threadedComment ref="R309" dT="2024-09-16T13:25:20.76" personId="{A4663B00-DB85-420B-AE65-1E515148FDF2}" id="{DAF28F67-C5A2-426E-BAF5-63129CE9438F}">
    <text>Additional ADVA XG120 is planned under ORMT_SAP_240912_21_11268373</text>
  </threadedComment>
  <threadedComment ref="R310" personId="{31CF382B-C4A6-482E-AE04-28CACDB6A63A}" id="{C34FB8C9-3A91-4571-B267-134974EBA448}">
    <text>8kW allocated, currently 6kW live</text>
  </threadedComment>
  <threadedComment ref="T310" dT="2022-05-26T12:27:12.76" personId="{BC55F889-AFD3-4AD4-B814-0EDFA8411758}" id="{B958F529-EEFC-4519-846C-FB86E21096CD}">
    <text>4kW allocation reduced due to live reading of 1kW</text>
  </threadedComment>
  <threadedComment ref="T310" dT="2023-07-10T11:44:35.05" personId="{4232887B-6F74-4501-885D-8735C5662726}" id="{BD6F5885-431C-443C-9BEF-0AB6B912B7DC}" parentId="{B958F529-EEFC-4519-846C-FB86E21096CD}">
    <text>4kW allocation reduced due to live reading of 1kW</text>
  </threadedComment>
  <threadedComment ref="T310" dT="2023-08-03T10:52:33.46" personId="{4232887B-6F74-4501-885D-8735C5662726}" id="{348F9577-3106-47E6-AA57-3DD641B2663A}" parentId="{B958F529-EEFC-4519-846C-FB86E21096CD}">
    <text>4kW allocation reduced due to live reading of 1kW</text>
  </threadedComment>
  <threadedComment ref="T310" dT="2023-09-12T12:38:04.63" personId="{4232887B-6F74-4501-885D-8735C5662726}" id="{C1F37AD1-59CC-420E-BB55-91FD4B253A38}" parentId="{B958F529-EEFC-4519-846C-FB86E21096CD}">
    <text>4kW allocation reduced due to live reading of 1.1kW</text>
  </threadedComment>
  <threadedComment ref="T310" dT="2023-10-23T10:54:21.11" personId="{F6E7EC2D-8E6E-4BA1-BCDD-6D7FECF08119}" id="{869306D8-32B5-451B-9AD5-3B2EA744F7B8}" parentId="{B958F529-EEFC-4519-846C-FB86E21096CD}">
    <text>4kW allocation reduced due to live reading of 1.3kW</text>
  </threadedComment>
  <threadedComment ref="T310" dT="2023-11-22T10:03:17.88" personId="{4232887B-6F74-4501-885D-8735C5662726}" id="{C9A87DA8-95A2-4F68-BA14-8953CC1F2A05}" parentId="{B958F529-EEFC-4519-846C-FB86E21096CD}">
    <text>4kW allocation reduced due to live reading of 1.3kW</text>
  </threadedComment>
  <threadedComment ref="T310" dT="2023-12-18T16:59:49.28" personId="{F6E7EC2D-8E6E-4BA1-BCDD-6D7FECF08119}" id="{BAE13917-D1EB-4E9D-B828-C41638BECF25}" parentId="{B958F529-EEFC-4519-846C-FB86E21096CD}">
    <text>4kW allocation reduced due to live reading of 1.3kW</text>
  </threadedComment>
  <threadedComment ref="T310" dT="2024-01-10T10:21:10.08" personId="{F6E7EC2D-8E6E-4BA1-BCDD-6D7FECF08119}" id="{CC2262F6-6FF4-4712-8807-868FF90E9746}" parentId="{B958F529-EEFC-4519-846C-FB86E21096CD}">
    <text>4kW allocation reduced due to live reading of 1.3kW</text>
  </threadedComment>
  <threadedComment ref="T310" dT="2024-02-14T13:24:50.26" personId="{F6E7EC2D-8E6E-4BA1-BCDD-6D7FECF08119}" id="{A0000D6B-BA28-4179-BE31-994AB3921095}" parentId="{B958F529-EEFC-4519-846C-FB86E21096CD}">
    <text>4kW allocation reduced due to live reading of 1.3kW</text>
  </threadedComment>
  <threadedComment ref="T310" dT="2024-03-14T07:38:39.97" personId="{F6E7EC2D-8E6E-4BA1-BCDD-6D7FECF08119}" id="{E09BE1E9-2CFA-476F-A9FE-BA130892F148}" parentId="{B958F529-EEFC-4519-846C-FB86E21096CD}">
    <text>4kW allocation reduced due to live reading of 1.3kW</text>
  </threadedComment>
  <threadedComment ref="T310" dT="2024-05-17T13:20:59.14" personId="{23875134-620F-49C7-896C-147D628FB6EA}" id="{53E146C7-DFC5-4B61-9084-FD37F7DB378C}" parentId="{B958F529-EEFC-4519-846C-FB86E21096CD}">
    <text>4kW allocation reduced due to live reading of 1.5kW</text>
  </threadedComment>
  <threadedComment ref="T310" dT="2024-08-19T11:03:01.71" personId="{23875134-620F-49C7-896C-147D628FB6EA}" id="{BC54928F-555E-435E-A1A6-FAB6D35140C6}" parentId="{B958F529-EEFC-4519-846C-FB86E21096CD}">
    <text>4kW allocation reduced due to live reading of 1.7kW</text>
  </threadedComment>
  <threadedComment ref="T310" dT="2024-09-16T14:55:29.21" personId="{23875134-620F-49C7-896C-147D628FB6EA}" id="{7A641C52-640E-4CFA-892B-45065B7B8BF6}" parentId="{B958F529-EEFC-4519-846C-FB86E21096CD}">
    <text>4kW allocation reduced due to live reading of 1.8kW</text>
  </threadedComment>
  <threadedComment ref="V310" dT="2022-05-26T12:27:12.76" personId="{BC55F889-AFD3-4AD4-B814-0EDFA8411758}" id="{80E2C4AC-AA66-4256-AA7C-27224104C635}">
    <text>4kW allocation reduced due to live reading of 1kW</text>
  </threadedComment>
  <threadedComment ref="V310" dT="2023-07-10T11:48:16.02" personId="{4232887B-6F74-4501-885D-8735C5662726}" id="{3A9F8674-A39C-4D0A-B54E-A1BBF54EE09B}" parentId="{80E2C4AC-AA66-4256-AA7C-27224104C635}">
    <text>4kW allocation reduced due to live reading of 1.1kW</text>
  </threadedComment>
  <threadedComment ref="V310" dT="2023-08-03T10:53:34.98" personId="{4232887B-6F74-4501-885D-8735C5662726}" id="{5FCD3FB5-97E6-43C3-ADD5-F291FDF317F9}" parentId="{80E2C4AC-AA66-4256-AA7C-27224104C635}">
    <text>4kW allocation reduced due to live reading of 1.1kW</text>
  </threadedComment>
  <threadedComment ref="V310" dT="2023-09-12T12:39:19.54" personId="{4232887B-6F74-4501-885D-8735C5662726}" id="{60E637A4-425D-4F64-98CD-E6167A7E5000}" parentId="{80E2C4AC-AA66-4256-AA7C-27224104C635}">
    <text>4kW allocation reduced due to live reading of 1.1kW</text>
  </threadedComment>
  <threadedComment ref="V310" dT="2023-10-23T10:55:28.61" personId="{F6E7EC2D-8E6E-4BA1-BCDD-6D7FECF08119}" id="{F3F5AD2C-E903-4BE1-8DDB-29F61DE11C66}" parentId="{80E2C4AC-AA66-4256-AA7C-27224104C635}">
    <text>4kW allocation reduced due to live reading of 1.1kW</text>
  </threadedComment>
  <threadedComment ref="V310" dT="2023-11-22T10:03:48.91" personId="{4232887B-6F74-4501-885D-8735C5662726}" id="{353DFC34-07E4-46A7-9C21-47E4766BD4D9}" parentId="{80E2C4AC-AA66-4256-AA7C-27224104C635}">
    <text>4kW allocation reduced due to live reading of 1.1kW</text>
  </threadedComment>
  <threadedComment ref="V310" dT="2023-12-18T16:59:16.45" personId="{F6E7EC2D-8E6E-4BA1-BCDD-6D7FECF08119}" id="{C22C46E0-7A37-4D64-9CD3-43881D862679}" parentId="{80E2C4AC-AA66-4256-AA7C-27224104C635}">
    <text>4kW allocation reduced due to live reading of 1.1kW</text>
  </threadedComment>
  <threadedComment ref="V310" dT="2024-01-10T10:21:53.48" personId="{F6E7EC2D-8E6E-4BA1-BCDD-6D7FECF08119}" id="{6AA10C36-ADD2-4819-9FBC-65236745D36C}" parentId="{80E2C4AC-AA66-4256-AA7C-27224104C635}">
    <text>4kW allocation reduced due to live reading of 1.1kW</text>
  </threadedComment>
  <threadedComment ref="V310" dT="2024-02-14T13:25:36.81" personId="{F6E7EC2D-8E6E-4BA1-BCDD-6D7FECF08119}" id="{B96484C2-C4B0-411D-AF89-028452B990FC}" parentId="{80E2C4AC-AA66-4256-AA7C-27224104C635}">
    <text>4kW allocation reduced due to live reading of 1.1kW</text>
  </threadedComment>
  <threadedComment ref="V310" dT="2024-03-14T07:39:26.60" personId="{F6E7EC2D-8E6E-4BA1-BCDD-6D7FECF08119}" id="{B98579DB-F133-4A16-830B-018D89DBB419}" parentId="{80E2C4AC-AA66-4256-AA7C-27224104C635}">
    <text>4kW allocation reduced due to live reading of 1.1kW</text>
  </threadedComment>
  <threadedComment ref="V310" dT="2024-05-17T13:23:05.02" personId="{23875134-620F-49C7-896C-147D628FB6EA}" id="{D5564403-11F5-42BD-ABC4-A948EF786B2D}" parentId="{80E2C4AC-AA66-4256-AA7C-27224104C635}">
    <text>4kW allocation reduced due to live reading of 1.1kW</text>
  </threadedComment>
  <threadedComment ref="V310" dT="2024-08-19T11:04:47.69" personId="{23875134-620F-49C7-896C-147D628FB6EA}" id="{1E6EC9D4-1936-41EB-A177-956EB2812465}" parentId="{80E2C4AC-AA66-4256-AA7C-27224104C635}">
    <text>4kW allocation reduced due to live reading of 1.1kW</text>
  </threadedComment>
  <threadedComment ref="V310" dT="2024-09-16T14:57:32.62" personId="{23875134-620F-49C7-896C-147D628FB6EA}" id="{E82F8D01-D14D-4390-934A-12E443E5BFE2}" parentId="{80E2C4AC-AA66-4256-AA7C-27224104C635}">
    <text>4kW allocation reduced due to live reading of 1.1kW</text>
  </threadedComment>
  <threadedComment ref="X310" dT="2022-05-26T12:28:35.72" personId="{BC55F889-AFD3-4AD4-B814-0EDFA8411758}" id="{139254FD-EB82-4DF6-B619-640D5D94C820}">
    <text>5kW allocation reduced due to live reading of 2.5kW</text>
  </threadedComment>
  <threadedComment ref="X310" dT="2023-07-10T11:29:26.79" personId="{4232887B-6F74-4501-885D-8735C5662726}" id="{13E8903F-88F3-4F2B-8BC7-300CD1A0BE4B}" parentId="{139254FD-EB82-4DF6-B619-640D5D94C820}">
    <text>5kW allocation reduced due to live reading of 2.9kW</text>
  </threadedComment>
  <threadedComment ref="X310" dT="2023-08-03T10:47:23.92" personId="{4232887B-6F74-4501-885D-8735C5662726}" id="{239CE448-1390-4BC5-A0EF-B97F4D2B82F9}" parentId="{139254FD-EB82-4DF6-B619-640D5D94C820}">
    <text>5kW allocation reduced due to live reading of 2.9kW</text>
  </threadedComment>
  <threadedComment ref="X310" dT="2023-09-12T12:33:08.76" personId="{4232887B-6F74-4501-885D-8735C5662726}" id="{94E6205F-EB39-4398-A165-8C7ED0D9D951}" parentId="{139254FD-EB82-4DF6-B619-640D5D94C820}">
    <text>5kW allocation reduced due to live reading of 2.8kW</text>
  </threadedComment>
  <threadedComment ref="X310" dT="2023-10-23T10:51:30.59" personId="{F6E7EC2D-8E6E-4BA1-BCDD-6D7FECF08119}" id="{5C7B9432-9C8D-4F3C-A731-DBA607A8A710}" parentId="{139254FD-EB82-4DF6-B619-640D5D94C820}">
    <text>5kW allocation reduced due to live reading of 2.9kW</text>
  </threadedComment>
  <threadedComment ref="X310" dT="2023-11-22T10:04:03.44" personId="{4232887B-6F74-4501-885D-8735C5662726}" id="{440BC9F5-52A3-4C0D-8CED-83DA8BA05EF6}" parentId="{139254FD-EB82-4DF6-B619-640D5D94C820}">
    <text>5kW allocation reduced due to live reading of 2.9kW</text>
  </threadedComment>
  <threadedComment ref="X310" dT="2023-12-18T17:05:27.83" personId="{F6E7EC2D-8E6E-4BA1-BCDD-6D7FECF08119}" id="{1B77BC0C-C085-4560-8F23-70CCF05582F9}" parentId="{139254FD-EB82-4DF6-B619-640D5D94C820}">
    <text>5kW allocation reduced due to live reading of 2.9kW</text>
  </threadedComment>
  <threadedComment ref="X310" dT="2024-01-10T10:17:28.42" personId="{F6E7EC2D-8E6E-4BA1-BCDD-6D7FECF08119}" id="{02D13314-43A3-43D1-9EF9-04466F4CDABD}" parentId="{139254FD-EB82-4DF6-B619-640D5D94C820}">
    <text>5kW allocation reduced due to live reading of 2.9kW</text>
  </threadedComment>
  <threadedComment ref="X310" dT="2024-02-14T13:01:54.44" personId="{F6E7EC2D-8E6E-4BA1-BCDD-6D7FECF08119}" id="{A0D69A16-9CA9-46DB-8FC9-A1CBCE2892F4}" parentId="{139254FD-EB82-4DF6-B619-640D5D94C820}">
    <text>5kW allocation reduced due to live reading of 2.8kW</text>
  </threadedComment>
  <threadedComment ref="X310" dT="2024-03-14T07:36:26.58" personId="{F6E7EC2D-8E6E-4BA1-BCDD-6D7FECF08119}" id="{5ED9182B-8E14-4F43-A454-535C822B88CD}" parentId="{139254FD-EB82-4DF6-B619-640D5D94C820}">
    <text>5kW allocation reduced due to live reading of 2.9kW</text>
  </threadedComment>
  <threadedComment ref="X310" dT="2024-05-17T13:11:47.83" personId="{23875134-620F-49C7-896C-147D628FB6EA}" id="{2F48549A-8477-4315-9AA8-2A0EAE42AE40}" parentId="{139254FD-EB82-4DF6-B619-640D5D94C820}">
    <text>5kW allocation reduced due to live reading of 2.9kW</text>
  </threadedComment>
  <threadedComment ref="X310" dT="2024-08-19T10:58:14.64" personId="{23875134-620F-49C7-896C-147D628FB6EA}" id="{598C1A2B-EE8F-4DD3-982F-1F4F177B7FDC}" parentId="{139254FD-EB82-4DF6-B619-640D5D94C820}">
    <text>5kW allocation reduced due to live reading of 2.9kW</text>
  </threadedComment>
  <threadedComment ref="X310" dT="2024-09-16T14:44:20.44" personId="{23875134-620F-49C7-896C-147D628FB6EA}" id="{EF1AB676-BA3C-4506-96DD-166EB8A4026D}" parentId="{139254FD-EB82-4DF6-B619-640D5D94C820}">
    <text>5kW allocation reduced due to live reading of 2.9kW</text>
  </threadedComment>
  <threadedComment ref="Z310" dT="2023-07-10T11:52:06.06" personId="{4232887B-6F74-4501-885D-8735C5662726}" id="{2A1783B0-7AE3-4E60-A9B1-756F8597CAC8}">
    <text>2kW allocation reduced due to live reading of 0.4kW</text>
  </threadedComment>
  <threadedComment ref="Z310" dT="2023-08-03T10:55:29.97" personId="{4232887B-6F74-4501-885D-8735C5662726}" id="{2438C2E0-ABD6-4AE6-9323-AAD7D9AF7DB8}" parentId="{2A1783B0-7AE3-4E60-A9B1-756F8597CAC8}">
    <text>2kW allocation reduced due to live reading of 0.5kW</text>
  </threadedComment>
  <threadedComment ref="Z310" dT="2023-09-12T12:42:22.42" personId="{4232887B-6F74-4501-885D-8735C5662726}" id="{553E54AB-54B4-4FBA-8120-64673A649C17}" parentId="{2A1783B0-7AE3-4E60-A9B1-756F8597CAC8}">
    <text>2kW allocation reduced due to live reading of 0.4kW</text>
  </threadedComment>
  <threadedComment ref="Z310" dT="2023-10-23T10:49:56.18" personId="{F6E7EC2D-8E6E-4BA1-BCDD-6D7FECF08119}" id="{53F86E75-B235-4257-98AB-5EBE3E5664EB}" parentId="{2A1783B0-7AE3-4E60-A9B1-756F8597CAC8}">
    <text>2kW allocation reduced due to live reading of 0.4kW</text>
  </threadedComment>
  <threadedComment ref="Z310" dT="2023-11-22T10:04:12.68" personId="{4232887B-6F74-4501-885D-8735C5662726}" id="{9C7A692B-239A-45FD-9242-10CB49363AAC}" parentId="{2A1783B0-7AE3-4E60-A9B1-756F8597CAC8}">
    <text>2kW allocation reduced due to live reading of 0.4kW</text>
  </threadedComment>
  <threadedComment ref="Z310" dT="2023-12-18T17:06:39.43" personId="{F6E7EC2D-8E6E-4BA1-BCDD-6D7FECF08119}" id="{A68D00FD-77FE-4BBF-B7B3-3725501F4D63}" parentId="{2A1783B0-7AE3-4E60-A9B1-756F8597CAC8}">
    <text>2kW allocation reduced due to live reading of 0.4kW</text>
  </threadedComment>
  <threadedComment ref="Z310" dT="2024-01-10T10:23:07.45" personId="{F6E7EC2D-8E6E-4BA1-BCDD-6D7FECF08119}" id="{636CDA92-B9DA-48BE-9C2E-1475BF8E4DB9}" parentId="{2A1783B0-7AE3-4E60-A9B1-756F8597CAC8}">
    <text>2kW allocation reduced due to live reading of 0.4kW</text>
  </threadedComment>
  <threadedComment ref="Z310" dT="2024-02-14T13:26:43.31" personId="{F6E7EC2D-8E6E-4BA1-BCDD-6D7FECF08119}" id="{D11644DC-0CDF-4731-80AD-F6D8F7C49C75}" parentId="{2A1783B0-7AE3-4E60-A9B1-756F8597CAC8}">
    <text>2kW allocation reduced due to live reading of 0.4kW</text>
  </threadedComment>
  <threadedComment ref="Z310" dT="2024-03-14T07:40:29.49" personId="{F6E7EC2D-8E6E-4BA1-BCDD-6D7FECF08119}" id="{872F1FB4-3781-4721-AB4D-A99857D5D5B8}" parentId="{2A1783B0-7AE3-4E60-A9B1-756F8597CAC8}">
    <text>2kW allocation reduced due to live reading of 0.4kW</text>
  </threadedComment>
  <threadedComment ref="Z310" dT="2024-05-17T13:26:42.49" personId="{23875134-620F-49C7-896C-147D628FB6EA}" id="{F6824CEE-BEDF-4AD8-A46A-06597A12251B}" parentId="{2A1783B0-7AE3-4E60-A9B1-756F8597CAC8}">
    <text>2kW allocation reduced due to live reading of 0.5kW</text>
  </threadedComment>
  <threadedComment ref="Z310" dT="2024-08-19T11:06:20.88" personId="{23875134-620F-49C7-896C-147D628FB6EA}" id="{9A3E99A4-5E45-467B-A44D-C8FB01848DAE}" parentId="{2A1783B0-7AE3-4E60-A9B1-756F8597CAC8}">
    <text>2kW allocation reduced due to live reading of 0.5kW</text>
  </threadedComment>
  <threadedComment ref="Z310" dT="2024-09-16T15:01:02.72" personId="{23875134-620F-49C7-896C-147D628FB6EA}" id="{41B0D493-1A9D-4CE7-97BA-BBA6EA751690}" parentId="{2A1783B0-7AE3-4E60-A9B1-756F8597CAC8}">
    <text>2kW allocation reduced due to live reading of 0.4W</text>
  </threadedComment>
  <threadedComment ref="AB310" dT="2024-05-17T13:33:37.07" personId="{23875134-620F-49C7-896C-147D628FB6EA}" id="{2A693BB5-33A7-4380-9AF1-FB0B636BDD4E}">
    <text>4kW allocation reduced due to live reading of 0.5kW</text>
  </threadedComment>
  <threadedComment ref="AB310" dT="2024-08-19T11:13:56.33" personId="{23875134-620F-49C7-896C-147D628FB6EA}" id="{A3665293-7279-4034-AE78-F2AC5E388183}" parentId="{2A693BB5-33A7-4380-9AF1-FB0B636BDD4E}">
    <text>4kW allocation reduced due to live reading of 0.5kW</text>
  </threadedComment>
  <threadedComment ref="AB310" dT="2024-09-16T15:04:33.53" personId="{23875134-620F-49C7-896C-147D628FB6EA}" id="{EDF8E1C9-7448-4D37-B821-4430246CB9CB}" parentId="{2A693BB5-33A7-4380-9AF1-FB0B636BDD4E}">
    <text>4kW allocation reduced due to live reading of 0.3kW</text>
  </threadedComment>
  <threadedComment ref="AD310" dT="2023-07-10T11:40:24.61" personId="{4232887B-6F74-4501-885D-8735C5662726}" id="{50107363-27E4-4693-A1A1-11AFD3B6D63A}">
    <text>8kW allocation reduced due to live reading of 6.6kW</text>
  </threadedComment>
  <threadedComment ref="AD310" dT="2023-08-03T10:50:47.31" personId="{4232887B-6F74-4501-885D-8735C5662726}" id="{CDCDA369-BFD7-4549-A401-1D119C0262A4}" parentId="{50107363-27E4-4693-A1A1-11AFD3B6D63A}">
    <text>8kW allocation reduced due to live reading of 6.6kW</text>
  </threadedComment>
  <threadedComment ref="AD310" dT="2023-09-12T12:35:21.61" personId="{4232887B-6F74-4501-885D-8735C5662726}" id="{78DD2270-1C6C-4410-AB88-1803E28E3C06}" parentId="{50107363-27E4-4693-A1A1-11AFD3B6D63A}">
    <text>8kW allocation reduced due to live reading of 6.6kW</text>
  </threadedComment>
  <threadedComment ref="AD310" dT="2023-10-23T10:53:01.36" personId="{F6E7EC2D-8E6E-4BA1-BCDD-6D7FECF08119}" id="{17CF5AE4-CDA4-4535-BA48-328F46B03081}" parentId="{50107363-27E4-4693-A1A1-11AFD3B6D63A}">
    <text>8kW allocation reduced due to live reading of 6.6kW</text>
  </threadedComment>
  <threadedComment ref="AD310" dT="2023-11-22T10:04:44.55" personId="{4232887B-6F74-4501-885D-8735C5662726}" id="{80B72A0B-07EB-49D3-A579-408B26E555F2}" parentId="{50107363-27E4-4693-A1A1-11AFD3B6D63A}">
    <text>8kW allocation reduced due to live reading of 6.6kW</text>
  </threadedComment>
  <threadedComment ref="AD310" dT="2023-12-18T17:02:10.42" personId="{F6E7EC2D-8E6E-4BA1-BCDD-6D7FECF08119}" id="{122798B5-5536-474C-A257-3F2DF16936C9}" parentId="{50107363-27E4-4693-A1A1-11AFD3B6D63A}">
    <text>8kW allocation reduced due to live reading of 6.6kW</text>
  </threadedComment>
  <threadedComment ref="AD310" dT="2024-01-10T10:18:42.60" personId="{F6E7EC2D-8E6E-4BA1-BCDD-6D7FECF08119}" id="{3580B69C-B036-4F65-A12D-B7D09D3ABAC5}" parentId="{50107363-27E4-4693-A1A1-11AFD3B6D63A}">
    <text>8kW allocation reduced due to live reading of 6.5kW</text>
  </threadedComment>
  <threadedComment ref="AD310" dT="2024-02-14T13:03:50.24" personId="{F6E7EC2D-8E6E-4BA1-BCDD-6D7FECF08119}" id="{E1CE8C7A-8F2B-424F-89C7-271194F1C840}" parentId="{50107363-27E4-4693-A1A1-11AFD3B6D63A}">
    <text>8kW allocation reduced due to live reading of 6.6kW</text>
  </threadedComment>
  <threadedComment ref="AD310" dT="2024-03-14T07:37:44.42" personId="{F6E7EC2D-8E6E-4BA1-BCDD-6D7FECF08119}" id="{D09BC316-CCEF-4976-9449-2F719198DA91}" parentId="{50107363-27E4-4693-A1A1-11AFD3B6D63A}">
    <text>8kW allocation reduced due to live reading of 6.6kW</text>
  </threadedComment>
  <threadedComment ref="AD310" dT="2024-05-17T13:15:23.08" personId="{23875134-620F-49C7-896C-147D628FB6EA}" id="{05899423-8548-4ACF-BCBD-C431D6B1060A}" parentId="{50107363-27E4-4693-A1A1-11AFD3B6D63A}">
    <text>8kW allocation reduced due to live reading of 6.8kW</text>
  </threadedComment>
  <threadedComment ref="AD310" dT="2024-08-19T11:00:37.13" personId="{23875134-620F-49C7-896C-147D628FB6EA}" id="{3692B043-DEE6-4B2D-AA65-A3A8B1244B3B}" parentId="{50107363-27E4-4693-A1A1-11AFD3B6D63A}">
    <text>8kW allocation reduced due to live reading of 6.8kW</text>
  </threadedComment>
  <threadedComment ref="AD310" dT="2024-09-16T14:50:46.80" personId="{23875134-620F-49C7-896C-147D628FB6EA}" id="{27843E97-F9FE-4D2E-8C39-32A9A38934B9}" parentId="{50107363-27E4-4693-A1A1-11AFD3B6D63A}">
    <text>8kW allocation reduced due to live reading of 6.8kW</text>
  </threadedComment>
  <threadedComment ref="AF310" dT="2023-07-10T11:58:03.68" personId="{4232887B-6F74-4501-885D-8735C5662726}" id="{2CC64C0D-107B-48B8-841B-6A8C135B675D}">
    <text>2kW allocation reduced due to live reading of 0.3kW</text>
  </threadedComment>
  <threadedComment ref="AF310" dT="2023-08-03T11:00:06.35" personId="{4232887B-6F74-4501-885D-8735C5662726}" id="{4BA25963-6C54-4FAA-88CF-B4F49281611A}" parentId="{2CC64C0D-107B-48B8-841B-6A8C135B675D}">
    <text>2kW allocation reduced due to live reading of 0.3kW</text>
  </threadedComment>
  <threadedComment ref="AF310" dT="2023-09-12T12:43:55.39" personId="{4232887B-6F74-4501-885D-8735C5662726}" id="{97D67935-BB8E-48F3-A5FC-31090C789B5B}" parentId="{2CC64C0D-107B-48B8-841B-6A8C135B675D}">
    <text>2kW allocation reduced due to live reading of 0.3kW</text>
  </threadedComment>
  <threadedComment ref="AF310" dT="2023-10-23T10:56:34.81" personId="{F6E7EC2D-8E6E-4BA1-BCDD-6D7FECF08119}" id="{63089C9B-F050-449A-83A6-D623C924076F}" parentId="{2CC64C0D-107B-48B8-841B-6A8C135B675D}">
    <text>2kW allocation reduced due to live reading of 0.3kW</text>
  </threadedComment>
  <threadedComment ref="AF310" dT="2023-11-22T10:05:05.41" personId="{4232887B-6F74-4501-885D-8735C5662726}" id="{CBE489F4-FD2D-4350-BF9C-0C4EE6A23288}" parentId="{2CC64C0D-107B-48B8-841B-6A8C135B675D}">
    <text>2kW allocation reduced due to live reading of 0.3kW</text>
  </threadedComment>
  <threadedComment ref="AF310" dT="2023-12-18T17:07:58.07" personId="{F6E7EC2D-8E6E-4BA1-BCDD-6D7FECF08119}" id="{6890BF18-ED1B-4960-9C73-9AE171E5A244}" parentId="{2CC64C0D-107B-48B8-841B-6A8C135B675D}">
    <text>2kW allocation reduced due to live reading of 0.2kW</text>
  </threadedComment>
  <threadedComment ref="AF310" dT="2024-01-10T10:31:37.06" personId="{F6E7EC2D-8E6E-4BA1-BCDD-6D7FECF08119}" id="{C4FEF08D-02D4-4A7D-9F75-385FEA1F2F55}" parentId="{2CC64C0D-107B-48B8-841B-6A8C135B675D}">
    <text>2kW allocation reduced due to live reading of 0.2kW</text>
  </threadedComment>
  <threadedComment ref="AF310" dT="2024-03-14T07:42:35.70" personId="{F6E7EC2D-8E6E-4BA1-BCDD-6D7FECF08119}" id="{7C86F0FF-35B9-4BFA-B45C-602036B60792}" parentId="{2CC64C0D-107B-48B8-841B-6A8C135B675D}">
    <text>2kW allocation reduced due to live reading of 0.2kW</text>
  </threadedComment>
  <threadedComment ref="AF310" dT="2024-05-17T13:29:54.30" personId="{23875134-620F-49C7-896C-147D628FB6EA}" id="{6D148740-82F1-477C-8127-BCDFE7B607FF}" parentId="{2CC64C0D-107B-48B8-841B-6A8C135B675D}">
    <text>2kW allocation reduced due to live reading of 0.2kW</text>
  </threadedComment>
  <threadedComment ref="AF310" dT="2024-08-19T11:08:21.49" personId="{23875134-620F-49C7-896C-147D628FB6EA}" id="{6B34B3F5-5B90-44BE-B5B1-0AEE94AFB513}" parentId="{2CC64C0D-107B-48B8-841B-6A8C135B675D}">
    <text>2kW allocation reduced due to live reading of 0.2kW</text>
  </threadedComment>
  <threadedComment ref="AF310" dT="2024-09-16T15:02:53.97" personId="{23875134-620F-49C7-896C-147D628FB6EA}" id="{D34E6E8E-7D71-4D3D-8AE6-091000CA4428}" parentId="{2CC64C0D-107B-48B8-841B-6A8C135B675D}">
    <text>2kW allocation reduced due to live reading of 0.2kW</text>
  </threadedComment>
  <threadedComment ref="AG310" dT="2023-11-07T10:34:14.06" personId="{A4663B00-DB85-420B-AE65-1E515148FDF2}" id="{DF775FD1-78BD-44AA-A03C-9FCC1A7F3C21}">
    <text>RLS &amp; Waveserver rack is planned under CPL removal project.</text>
  </threadedComment>
  <threadedComment ref="AH310" dT="2024-05-17T13:08:17.32" personId="{23875134-620F-49C7-896C-147D628FB6EA}" id="{6FA797A3-07B5-4C60-9DF4-664ADD43DD2F}">
    <text>5kW allocation reduced due to live reading of 0.9kW</text>
  </threadedComment>
  <threadedComment ref="AH310" dT="2024-08-19T10:53:30.01" personId="{23875134-620F-49C7-896C-147D628FB6EA}" id="{5484F665-BDC6-42D3-AFE9-827E8FC63A36}" parentId="{6FA797A3-07B5-4C60-9DF4-664ADD43DD2F}">
    <text>5kW allocation reduced due to live reading of 0.9kW</text>
  </threadedComment>
  <threadedComment ref="AH310" dT="2024-09-16T14:39:01.78" personId="{23875134-620F-49C7-896C-147D628FB6EA}" id="{1B09F73E-23AC-4275-BC64-5604F57C9BA2}" parentId="{6FA797A3-07B5-4C60-9DF4-664ADD43DD2F}">
    <text>5kW allocation reduced due to live reading of 0.9kW</text>
  </threadedComment>
  <threadedComment ref="AI310" dT="2023-11-14T13:19:55.51" personId="{A4663B00-DB85-420B-AE65-1E515148FDF2}" id="{5A63F42E-57E1-4327-A97C-F75D7290208B}">
    <text>WAVESERVER 5 Rack is planned- ORMT_SAP_231110_8_w014433</text>
  </threadedComment>
  <threadedComment ref="AJ310" dT="2024-05-17T13:08:35.82" personId="{23875134-620F-49C7-896C-147D628FB6EA}" id="{F770FF4C-B0CC-4F52-B346-BE3F08D02340}">
    <text>5kW allocation reduced due to live reading of 0.4kW</text>
  </threadedComment>
  <threadedComment ref="AJ310" dT="2024-08-19T10:55:50.39" personId="{23875134-620F-49C7-896C-147D628FB6EA}" id="{069B4BAC-DE21-499C-98C8-EA2AE107D08B}" parentId="{F770FF4C-B0CC-4F52-B346-BE3F08D02340}">
    <text>5kW allocation reduced due to live reading of 0.6kW</text>
  </threadedComment>
  <threadedComment ref="AJ310" dT="2024-09-16T14:41:21.08" personId="{23875134-620F-49C7-896C-147D628FB6EA}" id="{2BBF39C8-03A0-47EA-B6AA-535A697B654A}" parentId="{F770FF4C-B0CC-4F52-B346-BE3F08D02340}">
    <text>5kW allocation reduced due to live reading of 0.6kW</text>
  </threadedComment>
  <threadedComment ref="R320" dT="2022-02-15T11:28:56.31" personId="{BA2F53B7-A3C1-42BC-BA3B-8FB69390D064}" id="{91C6E42B-E973-4670-B4D7-3119C82F4246}">
    <text>Estimated 2kW reduction as box now in service. Reduced from 5kW to 3kW</text>
  </threadedComment>
  <threadedComment ref="R333" dT="2022-03-18T12:13:33.89" personId="{ABF5BCE6-B512-42E2-8B64-A070C9ED38DE}" id="{0CDA000C-8BAB-444C-8FFF-F497C4FD1D9C}">
    <text>reduced from 5kW to 3kW estimated</text>
  </threadedComment>
  <threadedComment ref="R339" dT="2024-02-12T14:54:04.74" personId="{A4663B00-DB85-420B-AE65-1E515148FDF2}" id="{07706CD8-6FFD-4C32-A59F-8117F936698C}">
    <text>Additional XG210 is planned in existing rack E10 under ORMT_SAP_240212_3_w019357</text>
  </threadedComment>
  <threadedComment ref="T339" dT="2024-08-16T15:36:12.91" personId="{A4663B00-DB85-420B-AE65-1E515148FDF2}" id="{C6F93FC6-8B97-440B-BE30-A65A9A046C3C}">
    <text>Additional ADVA FSP is planned under ORMT_SAP_240814_13_Y857420</text>
  </threadedComment>
  <threadedComment ref="R359" personId="{31CF382B-C4A6-482E-AE04-28CACDB6A63A}" id="{8FE0E1C2-0E20-4A6B-B1C6-E78208AA8FD6}">
    <text>Jul-21 Was 5kW but confirmed currently running at 3.5kW</text>
  </threadedComment>
  <threadedComment ref="R359" dT="2023-07-11T10:09:22.58" personId="{F6E7EC2D-8E6E-4BA1-BCDD-6D7FECF08119}" id="{081F316E-6915-4F33-AB52-01C2B5C8D1CF}" parentId="{8FE0E1C2-0E20-4A6B-B1C6-E78208AA8FD6}">
    <text>5kW allocation reduced due to live reading of 2.9KW</text>
  </threadedComment>
  <threadedComment ref="R359" dT="2023-08-02T11:36:51.64" personId="{4232887B-6F74-4501-885D-8735C5662726}" id="{7470CE93-1071-4030-9EAF-52C754581061}" parentId="{8FE0E1C2-0E20-4A6B-B1C6-E78208AA8FD6}">
    <text>5kW allocation reduced due to live reading of 2.9KW</text>
  </threadedComment>
  <threadedComment ref="R359" dT="2023-09-07T09:59:48.02" personId="{4232887B-6F74-4501-885D-8735C5662726}" id="{79375F85-8517-496B-8D3D-921F94B5856B}" parentId="{8FE0E1C2-0E20-4A6B-B1C6-E78208AA8FD6}">
    <text>5kW allocation reduced due to live reading of 2.9KW</text>
  </threadedComment>
  <threadedComment ref="R359" dT="2023-10-23T11:15:54.33" personId="{F6E7EC2D-8E6E-4BA1-BCDD-6D7FECF08119}" id="{4B3632E2-9041-4F5D-8992-30ACDD378BC8}" parentId="{8FE0E1C2-0E20-4A6B-B1C6-E78208AA8FD6}">
    <text>5kW allocation reduced due to live reading of 2.9KW</text>
  </threadedComment>
  <threadedComment ref="R359" dT="2023-11-14T09:34:52.80" personId="{4232887B-6F74-4501-885D-8735C5662726}" id="{C6F6056B-18FD-43D3-BAFD-1AD23DDD9490}" parentId="{8FE0E1C2-0E20-4A6B-B1C6-E78208AA8FD6}">
    <text>5kW allocation reduced due to live reading of 2.9KW</text>
  </threadedComment>
  <threadedComment ref="R359" dT="2023-12-19T12:47:22.78" personId="{4232887B-6F74-4501-885D-8735C5662726}" id="{73357B24-C10E-4A63-A79A-799C93EF792C}" parentId="{8FE0E1C2-0E20-4A6B-B1C6-E78208AA8FD6}">
    <text>5kW allocation reduced due to live reading of 2.9KW</text>
  </threadedComment>
  <threadedComment ref="R359" dT="2024-01-11T08:54:50.76" personId="{4232887B-6F74-4501-885D-8735C5662726}" id="{DD512A6A-47C0-4DC8-87CE-866194D35AB5}" parentId="{8FE0E1C2-0E20-4A6B-B1C6-E78208AA8FD6}">
    <text>5kW allocation reduced due to live reading of 2.9KW</text>
  </threadedComment>
  <threadedComment ref="R359" dT="2024-02-15T18:44:50.67" personId="{F6E7EC2D-8E6E-4BA1-BCDD-6D7FECF08119}" id="{7DD4F74C-B929-4480-99E5-22C760C2AFAC}" parentId="{8FE0E1C2-0E20-4A6B-B1C6-E78208AA8FD6}">
    <text>5kW allocation reduced due to live reading of 2.9KW</text>
  </threadedComment>
  <threadedComment ref="R359" dT="2024-03-14T18:26:56.59" personId="{F6E7EC2D-8E6E-4BA1-BCDD-6D7FECF08119}" id="{88D05C42-D806-47B2-9F18-D06F9A5C8799}" parentId="{8FE0E1C2-0E20-4A6B-B1C6-E78208AA8FD6}">
    <text>5kW allocation reduced due to live reading of 3.2KW</text>
  </threadedComment>
  <threadedComment ref="R359" dT="2024-04-18T13:54:43.04" personId="{4232887B-6F74-4501-885D-8735C5662726}" id="{8B3417F6-266B-4957-ADA0-4DD8F0C812E0}" parentId="{8FE0E1C2-0E20-4A6B-B1C6-E78208AA8FD6}">
    <text>5kW allocation reduced due to live reading of 3.2KW</text>
  </threadedComment>
  <threadedComment ref="T359" personId="{31CF382B-C4A6-482E-AE04-28CACDB6A63A}" id="{CF342E8F-5165-476B-A633-5F97C1D14B9D}">
    <text>Jul-21 Was 8kW, confirmed running at 6kW at the moment</text>
  </threadedComment>
  <threadedComment ref="T359" dT="2023-07-11T10:11:57.73" personId="{F6E7EC2D-8E6E-4BA1-BCDD-6D7FECF08119}" id="{D1C905C3-AFB6-41AE-8775-BF44350D2DCB}" parentId="{CF342E8F-5165-476B-A633-5F97C1D14B9D}">
    <text>8kW allocation reduced due to live reading of 6.8KW</text>
  </threadedComment>
  <threadedComment ref="T359" dT="2023-08-02T11:38:06.82" personId="{4232887B-6F74-4501-885D-8735C5662726}" id="{DAA7E190-55D6-40AA-B1F2-F2A1743807C0}" parentId="{CF342E8F-5165-476B-A633-5F97C1D14B9D}">
    <text>8kW allocation reduced due to live reading of 6.8KW</text>
  </threadedComment>
  <threadedComment ref="T359" dT="2023-09-07T10:00:46.58" personId="{4232887B-6F74-4501-885D-8735C5662726}" id="{6A70CA8E-9E45-4B25-8D98-7865A5C0C20B}" parentId="{CF342E8F-5165-476B-A633-5F97C1D14B9D}">
    <text>8kW allocation reduced due to live reading of 6.8KW</text>
  </threadedComment>
  <threadedComment ref="T359" dT="2023-10-23T11:16:52.83" personId="{F6E7EC2D-8E6E-4BA1-BCDD-6D7FECF08119}" id="{D04F5AFB-1689-4D87-95E7-369025F1F22B}" parentId="{CF342E8F-5165-476B-A633-5F97C1D14B9D}">
    <text>8kW allocation reduced due to live reading of 6.9KW</text>
  </threadedComment>
  <threadedComment ref="T359" dT="2023-11-14T09:36:01.64" personId="{4232887B-6F74-4501-885D-8735C5662726}" id="{760B26B5-E6FB-41A3-AE1E-EC8CCCCDB813}" parentId="{CF342E8F-5165-476B-A633-5F97C1D14B9D}">
    <text>8kW allocation reduced due to live reading of 6.8KW</text>
  </threadedComment>
  <threadedComment ref="T359" dT="2023-12-19T12:47:54.28" personId="{4232887B-6F74-4501-885D-8735C5662726}" id="{37AC0C09-C10A-43EC-B957-F16AB2F416F4}" parentId="{CF342E8F-5165-476B-A633-5F97C1D14B9D}">
    <text>8kW allocation reduced due to live reading of 6.8KW</text>
  </threadedComment>
  <threadedComment ref="T359" dT="2024-01-11T08:55:39.79" personId="{4232887B-6F74-4501-885D-8735C5662726}" id="{872E1063-5A39-48EE-BEB5-147429D0A19A}" parentId="{CF342E8F-5165-476B-A633-5F97C1D14B9D}">
    <text>8kW allocation reduced due to live reading of 6.8KW</text>
  </threadedComment>
  <threadedComment ref="T359" dT="2024-02-15T18:46:08.94" personId="{F6E7EC2D-8E6E-4BA1-BCDD-6D7FECF08119}" id="{3613B08F-FA06-451E-B2BA-768D193CE73E}" parentId="{CF342E8F-5165-476B-A633-5F97C1D14B9D}">
    <text>8kW allocation reduced due to live reading of 6.8KW</text>
  </threadedComment>
  <threadedComment ref="T359" dT="2024-03-14T18:27:45.20" personId="{F6E7EC2D-8E6E-4BA1-BCDD-6D7FECF08119}" id="{C13BA7A0-D559-4823-B808-2395CC38523F}" parentId="{CF342E8F-5165-476B-A633-5F97C1D14B9D}">
    <text>8kW allocation reduced due to live reading of 6.8KW</text>
  </threadedComment>
  <threadedComment ref="T359" dT="2024-04-18T13:55:12.87" personId="{4232887B-6F74-4501-885D-8735C5662726}" id="{65F93BED-35B0-45F7-81BA-0E4F0A7803A9}" parentId="{CF342E8F-5165-476B-A633-5F97C1D14B9D}">
    <text>8kW allocation reduced due to live reading of 6.8KW</text>
  </threadedComment>
  <threadedComment ref="V359" dT="2022-05-26T09:25:28.75" personId="{A2EEB511-B106-4ABB-A0A9-198E22579A21}" id="{7BEA0FCE-52F0-4F2B-90D6-810BC22767B3}">
    <text>Updated actual load readings from AxScada; 3.4kW used; 10.3kW remaining</text>
  </threadedComment>
  <threadedComment ref="V359" dT="2023-07-11T10:19:54.59" personId="{F6E7EC2D-8E6E-4BA1-BCDD-6D7FECF08119}" id="{B5514E48-BF04-49BB-8D82-A0D4B71A1051}" parentId="{7BEA0FCE-52F0-4F2B-90D6-810BC22767B3}">
    <text>14kW allocation reduced due to live reading of 5KW</text>
  </threadedComment>
  <threadedComment ref="V359" dT="2023-08-02T12:10:26.27" personId="{4232887B-6F74-4501-885D-8735C5662726}" id="{C76C1CBD-962D-4936-9019-7747D0864E35}" parentId="{7BEA0FCE-52F0-4F2B-90D6-810BC22767B3}">
    <text>14kW allocation reduced due to live reading of 5KW</text>
  </threadedComment>
  <threadedComment ref="V359" dT="2023-09-07T10:08:22.50" personId="{4232887B-6F74-4501-885D-8735C5662726}" id="{02DC8D17-261C-4B6A-A17E-C444A58A153E}" parentId="{7BEA0FCE-52F0-4F2B-90D6-810BC22767B3}">
    <text>14kW allocation reduced due to live reading of 5KW</text>
  </threadedComment>
  <threadedComment ref="V359" dT="2023-10-23T11:21:17.93" personId="{F6E7EC2D-8E6E-4BA1-BCDD-6D7FECF08119}" id="{4466FFC8-C3B2-4C73-8602-2BCF1F363816}" parentId="{7BEA0FCE-52F0-4F2B-90D6-810BC22767B3}">
    <text>14kW allocation reduced due to live reading of 5.1KW</text>
  </threadedComment>
  <threadedComment ref="V359" dT="2023-11-14T10:20:17.71" personId="{4232887B-6F74-4501-885D-8735C5662726}" id="{9A948D4A-6ECB-42D7-990C-2B3F156D248B}" parentId="{7BEA0FCE-52F0-4F2B-90D6-810BC22767B3}">
    <text>14kW allocation reduced due to live reading of 5.1KW</text>
  </threadedComment>
  <threadedComment ref="V359" dT="2023-12-19T12:55:22.70" personId="{4232887B-6F74-4501-885D-8735C5662726}" id="{729848A8-F5F6-4350-A9F4-584B19F618AA}" parentId="{7BEA0FCE-52F0-4F2B-90D6-810BC22767B3}">
    <text>11kW allocation reduced due to live reading of 5.1KW</text>
  </threadedComment>
  <threadedComment ref="V359" dT="2024-01-11T09:01:08.97" personId="{4232887B-6F74-4501-885D-8735C5662726}" id="{68A3194E-EA2D-46EE-A4B5-AE644B14DEC4}" parentId="{7BEA0FCE-52F0-4F2B-90D6-810BC22767B3}">
    <text>11kW allocation reduced due to live reading of 5.4KW</text>
  </threadedComment>
  <threadedComment ref="V359" dT="2024-02-15T18:49:56.75" personId="{F6E7EC2D-8E6E-4BA1-BCDD-6D7FECF08119}" id="{BA3F0176-2031-4C09-A226-55924E828D4C}" parentId="{7BEA0FCE-52F0-4F2B-90D6-810BC22767B3}">
    <text>11kW allocation reduced due to live reading of 5.6KW</text>
  </threadedComment>
  <threadedComment ref="V359" dT="2024-03-14T18:32:17.41" personId="{F6E7EC2D-8E6E-4BA1-BCDD-6D7FECF08119}" id="{662F49BC-7CB3-4C0C-B66C-D520C64802B2}" parentId="{7BEA0FCE-52F0-4F2B-90D6-810BC22767B3}">
    <text>11kW allocation reduced due to live reading of 6.2KW</text>
  </threadedComment>
  <threadedComment ref="V359" dT="2024-04-18T14:00:14.07" personId="{4232887B-6F74-4501-885D-8735C5662726}" id="{EAD35DBF-06C2-495D-AF8F-FB6C4C4E1626}" parentId="{7BEA0FCE-52F0-4F2B-90D6-810BC22767B3}">
    <text>11kW allocation reduced due to live reading of 6.3KW</text>
  </threadedComment>
  <threadedComment ref="X359" dT="2022-05-26T10:27:55.99" personId="{BC55F889-AFD3-4AD4-B814-0EDFA8411758}" id="{3432138C-8BBE-48FE-9D10-63361C9FE8EF}">
    <text>Reduced from 4kW due to live reading of 2.6kW</text>
  </threadedComment>
  <threadedComment ref="X359" dT="2023-07-11T10:32:21.18" personId="{F6E7EC2D-8E6E-4BA1-BCDD-6D7FECF08119}" id="{598D0CCC-E020-4400-869B-CF322CEAE957}" parentId="{3432138C-8BBE-48FE-9D10-63361C9FE8EF}">
    <text>4kW allocation reduced due to live reading of 2.6KW</text>
  </threadedComment>
  <threadedComment ref="X359" dT="2023-08-02T12:15:57.60" personId="{4232887B-6F74-4501-885D-8735C5662726}" id="{4A565C1A-4358-4E36-B500-243B372BCC6B}" parentId="{3432138C-8BBE-48FE-9D10-63361C9FE8EF}">
    <text>4kW allocation reduced due to live reading of 2.4KW</text>
  </threadedComment>
  <threadedComment ref="X359" dT="2023-09-07T10:11:17.71" personId="{4232887B-6F74-4501-885D-8735C5662726}" id="{1D8B5DF8-5D46-420A-AE8E-195CE1D020E9}" parentId="{3432138C-8BBE-48FE-9D10-63361C9FE8EF}">
    <text>4kW allocation reduced due to live reading of 2.8KW</text>
  </threadedComment>
  <threadedComment ref="X359" dT="2023-10-23T11:23:56.95" personId="{F6E7EC2D-8E6E-4BA1-BCDD-6D7FECF08119}" id="{2C3EBEAB-78B6-44B5-91D0-1BE81635DF2F}" parentId="{3432138C-8BBE-48FE-9D10-63361C9FE8EF}">
    <text>4kW allocation reduced due to live reading of 2.5KW</text>
  </threadedComment>
  <threadedComment ref="X359" dT="2023-11-14T10:21:49.36" personId="{4232887B-6F74-4501-885D-8735C5662726}" id="{65D5C595-7F3E-40D8-9438-09C7ACAE544F}" parentId="{3432138C-8BBE-48FE-9D10-63361C9FE8EF}">
    <text>4kW allocation reduced due to live reading of 2.6KW</text>
  </threadedComment>
  <threadedComment ref="X359" dT="2023-12-19T13:02:58.70" personId="{4232887B-6F74-4501-885D-8735C5662726}" id="{B5CA3069-321D-4841-AFC0-147495D0C487}" parentId="{3432138C-8BBE-48FE-9D10-63361C9FE8EF}">
    <text>4kW allocation reduced due to live reading of 2.6KW</text>
  </threadedComment>
  <threadedComment ref="X359" dT="2024-01-11T09:03:05.22" personId="{4232887B-6F74-4501-885D-8735C5662726}" id="{0165219F-984B-46BF-93B0-17DCFD74001A}" parentId="{3432138C-8BBE-48FE-9D10-63361C9FE8EF}">
    <text>4kW allocation reduced due to live reading of 2.7KW</text>
  </threadedComment>
  <threadedComment ref="X359" dT="2024-02-15T18:51:43.11" personId="{F6E7EC2D-8E6E-4BA1-BCDD-6D7FECF08119}" id="{5EB1A34A-3EA0-4746-92A2-640857AA66FD}" parentId="{3432138C-8BBE-48FE-9D10-63361C9FE8EF}">
    <text>4kW allocation reduced due to live reading of 2.8KW</text>
  </threadedComment>
  <threadedComment ref="X359" dT="2024-03-14T18:33:59.02" personId="{F6E7EC2D-8E6E-4BA1-BCDD-6D7FECF08119}" id="{00998EBA-AE5A-41DB-9A5A-0840B18E6540}" parentId="{3432138C-8BBE-48FE-9D10-63361C9FE8EF}">
    <text>4kW allocation reduced due to live reading of 2.3KW</text>
  </threadedComment>
  <threadedComment ref="X359" dT="2024-04-18T14:02:03.24" personId="{4232887B-6F74-4501-885D-8735C5662726}" id="{2C4EC108-D44A-4D14-9BD9-60295C9D4C38}" parentId="{3432138C-8BBE-48FE-9D10-63361C9FE8EF}">
    <text>4kW allocation reduced due to live reading of 2.1KW</text>
  </threadedComment>
  <threadedComment ref="Z359" dT="2022-05-26T10:26:47.07" personId="{BC55F889-AFD3-4AD4-B814-0EDFA8411758}" id="{6FC40B69-2FC7-4DA1-8F99-0946639E9028}">
    <text>Reduced from 4kW due to live reading of 2.3kW</text>
  </threadedComment>
  <threadedComment ref="Z359" dT="2023-07-11T10:28:33.61" personId="{F6E7EC2D-8E6E-4BA1-BCDD-6D7FECF08119}" id="{3F0736CA-0B1A-4FD7-9CBF-4CBFFE6FC504}" parentId="{6FC40B69-2FC7-4DA1-8F99-0946639E9028}">
    <text>4kW allocation reduced due to live reading of 1.9KW</text>
  </threadedComment>
  <threadedComment ref="Z359" dT="2023-08-02T12:12:56.81" personId="{4232887B-6F74-4501-885D-8735C5662726}" id="{2D16F5AC-48C4-4910-9210-5A76DA86E916}" parentId="{6FC40B69-2FC7-4DA1-8F99-0946639E9028}">
    <text>4kW allocation reduced due to live reading of 1.9KW</text>
  </threadedComment>
  <threadedComment ref="Z359" dT="2023-09-07T10:09:55.56" personId="{4232887B-6F74-4501-885D-8735C5662726}" id="{BC7998FB-F03C-4F70-8557-CB7801A149A3}" parentId="{6FC40B69-2FC7-4DA1-8F99-0946639E9028}">
    <text>4kW allocation reduced due to live reading of 1.9KW</text>
  </threadedComment>
  <threadedComment ref="Z359" dT="2023-10-23T11:22:59.64" personId="{F6E7EC2D-8E6E-4BA1-BCDD-6D7FECF08119}" id="{8AD8E88F-5EDA-4C60-89E2-708023EEE465}" parentId="{6FC40B69-2FC7-4DA1-8F99-0946639E9028}">
    <text>4kW allocation reduced due to live reading of 2.2KW</text>
  </threadedComment>
  <threadedComment ref="Z359" dT="2023-11-14T10:20:54.03" personId="{4232887B-6F74-4501-885D-8735C5662726}" id="{1878EC39-E6DB-48EE-9E1D-7998753F2D1F}" parentId="{6FC40B69-2FC7-4DA1-8F99-0946639E9028}">
    <text>4kW allocation reduced due to live reading of 2.2KW</text>
  </threadedComment>
  <threadedComment ref="Z359" dT="2023-12-19T13:02:10.22" personId="{4232887B-6F74-4501-885D-8735C5662726}" id="{94699F7A-DECB-40D4-99C6-D28BB13CC300}" parentId="{6FC40B69-2FC7-4DA1-8F99-0946639E9028}">
    <text>4kW allocation reduced due to live reading of 2.3KW</text>
  </threadedComment>
  <threadedComment ref="Z359" dT="2024-01-11T09:02:06.05" personId="{4232887B-6F74-4501-885D-8735C5662726}" id="{1BBDEB5F-4DF8-42E6-8E6E-34A99D89197A}" parentId="{6FC40B69-2FC7-4DA1-8F99-0946639E9028}">
    <text>4kW allocation reduced due to live reading of 2.2KW</text>
  </threadedComment>
  <threadedComment ref="Z359" dT="2024-02-15T18:50:48.20" personId="{F6E7EC2D-8E6E-4BA1-BCDD-6D7FECF08119}" id="{66255A1D-1736-40AE-8EA9-D868D9AB7562}" parentId="{6FC40B69-2FC7-4DA1-8F99-0946639E9028}">
    <text>4kW allocation reduced due to live reading of 2.2KW</text>
  </threadedComment>
  <threadedComment ref="Z359" dT="2024-03-14T18:33:13.44" personId="{F6E7EC2D-8E6E-4BA1-BCDD-6D7FECF08119}" id="{9E51B8D6-4E5F-495A-9859-4B35D3C29ECB}" parentId="{6FC40B69-2FC7-4DA1-8F99-0946639E9028}">
    <text>4kW allocation reduced due to live reading of 2.2KW</text>
  </threadedComment>
  <threadedComment ref="Z359" dT="2024-04-18T14:01:11.46" personId="{4232887B-6F74-4501-885D-8735C5662726}" id="{AC255E36-096B-4584-888B-22922D1B82E6}" parentId="{6FC40B69-2FC7-4DA1-8F99-0946639E9028}">
    <text>4kW allocation reduced due to live reading of 2.2KW</text>
  </threadedComment>
  <threadedComment ref="AB359" dT="2023-07-11T11:58:09.72" personId="{F6E7EC2D-8E6E-4BA1-BCDD-6D7FECF08119}" id="{6CC6AFB8-42C7-4242-88E9-44D52B2B8FD9}">
    <text>12kW allocation reduced due to live reading of 0.1KW</text>
  </threadedComment>
  <threadedComment ref="AB359" dT="2023-08-02T12:17:33.99" personId="{4232887B-6F74-4501-885D-8735C5662726}" id="{994490F6-ECC1-4E94-847F-CD23C66ABC34}" parentId="{6CC6AFB8-42C7-4242-88E9-44D52B2B8FD9}">
    <text>12kW allocation reduced due to live reading of 0.1KW</text>
  </threadedComment>
  <threadedComment ref="AB359" dT="2023-09-07T10:16:27.79" personId="{4232887B-6F74-4501-885D-8735C5662726}" id="{6ED416A8-2B36-45C3-A50A-9D891488DCC4}" parentId="{6CC6AFB8-42C7-4242-88E9-44D52B2B8FD9}">
    <text>12kW allocation reduced due to live reading of 0.1KW</text>
  </threadedComment>
  <threadedComment ref="AB359" dT="2023-10-23T11:24:52.28" personId="{F6E7EC2D-8E6E-4BA1-BCDD-6D7FECF08119}" id="{7A527639-2B59-4F4A-836B-FB3030C1A8AC}" parentId="{6CC6AFB8-42C7-4242-88E9-44D52B2B8FD9}">
    <text>12kW allocation reduced due to live reading of 0.3KW</text>
  </threadedComment>
  <threadedComment ref="AB359" dT="2023-11-14T10:23:03.17" personId="{4232887B-6F74-4501-885D-8735C5662726}" id="{7741A182-109C-41A8-94E7-8C7CD41851A4}" parentId="{6CC6AFB8-42C7-4242-88E9-44D52B2B8FD9}">
    <text>12kW allocation reduced due to live reading of 0.3KW</text>
  </threadedComment>
  <threadedComment ref="AB359" dT="2023-12-19T13:04:10.02" personId="{4232887B-6F74-4501-885D-8735C5662726}" id="{3C4E2361-96A6-4C4A-9211-E1A2EC05A05C}" parentId="{6CC6AFB8-42C7-4242-88E9-44D52B2B8FD9}">
    <text>12kW allocation reduced due to live reading of 0.3KW</text>
  </threadedComment>
  <threadedComment ref="AB359" dT="2024-01-11T09:04:11.40" personId="{4232887B-6F74-4501-885D-8735C5662726}" id="{747EB34C-A83A-43AA-BAD3-4C572AEFE3BE}" parentId="{6CC6AFB8-42C7-4242-88E9-44D52B2B8FD9}">
    <text>12kW allocation reduced due to live reading of 0.3KW</text>
  </threadedComment>
  <threadedComment ref="AB359" dT="2024-02-15T18:52:55.88" personId="{F6E7EC2D-8E6E-4BA1-BCDD-6D7FECF08119}" id="{FD00AA68-4852-4CCC-812D-4DD364AB79B5}" parentId="{6CC6AFB8-42C7-4242-88E9-44D52B2B8FD9}">
    <text>12kW allocation reduced due to live reading of 0.3KW</text>
  </threadedComment>
  <threadedComment ref="AB359" dT="2024-03-14T18:34:56.63" personId="{F6E7EC2D-8E6E-4BA1-BCDD-6D7FECF08119}" id="{CA151C31-AE20-4A4B-AAA3-DDAA36E85C82}" parentId="{6CC6AFB8-42C7-4242-88E9-44D52B2B8FD9}">
    <text>12kW allocation reduced due to live reading of 0.3KW</text>
  </threadedComment>
  <threadedComment ref="AB359" dT="2024-04-18T14:03:02.62" personId="{4232887B-6F74-4501-885D-8735C5662726}" id="{B390DF7B-9401-4A15-99A2-95478540F7BA}" parentId="{6CC6AFB8-42C7-4242-88E9-44D52B2B8FD9}">
    <text>12kW allocation reduced due to live reading of 0.3KW</text>
  </threadedComment>
  <threadedComment ref="AD359" dT="2022-05-26T10:25:09.95" personId="{BC55F889-AFD3-4AD4-B814-0EDFA8411758}" id="{55C5CFA6-DC94-414D-A6D5-80767812D784}">
    <text>Reduced from 7kW after live readings of 3.5kW</text>
  </threadedComment>
  <threadedComment ref="AD359" dT="2023-07-11T10:16:15.71" personId="{F6E7EC2D-8E6E-4BA1-BCDD-6D7FECF08119}" id="{E6283C0A-6D96-4F4E-908C-BEDE954ABB83}" parentId="{55C5CFA6-DC94-414D-A6D5-80767812D784}">
    <text>7kW allocation reduced due to live reading of 4KW</text>
  </threadedComment>
  <threadedComment ref="AD359" dT="2023-08-02T12:01:35.40" personId="{4232887B-6F74-4501-885D-8735C5662726}" id="{4032D45C-5488-484C-810D-503D37290FEF}" parentId="{55C5CFA6-DC94-414D-A6D5-80767812D784}">
    <text>7kW allocation reduced due to live reading of 4.1KW</text>
  </threadedComment>
  <threadedComment ref="AD359" dT="2023-09-07T10:05:55.10" personId="{4232887B-6F74-4501-885D-8735C5662726}" id="{60C24133-80ED-4BEC-9112-2811C4D58ED5}" parentId="{55C5CFA6-DC94-414D-A6D5-80767812D784}">
    <text>7kW allocation reduced due to live reading of 4.1KW</text>
  </threadedComment>
  <threadedComment ref="AD359" dT="2023-10-23T11:19:46.84" personId="{F6E7EC2D-8E6E-4BA1-BCDD-6D7FECF08119}" id="{7154B48B-FEA9-4CC5-86E7-B393C4115FFC}" parentId="{55C5CFA6-DC94-414D-A6D5-80767812D784}">
    <text>7kW allocation reduced due to live reading of 4.6KW</text>
  </threadedComment>
  <threadedComment ref="AD359" dT="2023-11-14T10:19:30.81" personId="{4232887B-6F74-4501-885D-8735C5662726}" id="{1D741232-6440-43F1-95DF-B50C11860BBC}" parentId="{55C5CFA6-DC94-414D-A6D5-80767812D784}">
    <text>7kW allocation reduced due to live reading of 4.5KW</text>
  </threadedComment>
  <threadedComment ref="AD359" dT="2023-12-19T12:52:10.36" personId="{4232887B-6F74-4501-885D-8735C5662726}" id="{1A5A7631-AD55-4FDB-8A2E-928727B945A9}" parentId="{55C5CFA6-DC94-414D-A6D5-80767812D784}">
    <text>7kW allocation reduced due to live reading of 4.6KW</text>
  </threadedComment>
  <threadedComment ref="AD359" dT="2024-01-11T08:59:54.56" personId="{4232887B-6F74-4501-885D-8735C5662726}" id="{F3E1C0C3-883A-4EFE-B704-3A9301427022}" parentId="{55C5CFA6-DC94-414D-A6D5-80767812D784}">
    <text>7kW allocation reduced due to live reading of 4.6KW</text>
  </threadedComment>
  <threadedComment ref="AD359" dT="2024-02-15T18:48:57.69" personId="{F6E7EC2D-8E6E-4BA1-BCDD-6D7FECF08119}" id="{0B86043C-EB0F-4AB4-A777-465A482C37EC}" parentId="{55C5CFA6-DC94-414D-A6D5-80767812D784}">
    <text>7kW allocation reduced due to live reading of 4.6KW</text>
  </threadedComment>
  <threadedComment ref="AD359" dT="2024-03-14T18:31:02.86" personId="{F6E7EC2D-8E6E-4BA1-BCDD-6D7FECF08119}" id="{EFA3518A-1E79-449A-AB6A-183E210C61DE}" parentId="{55C5CFA6-DC94-414D-A6D5-80767812D784}">
    <text>7kW allocation reduced due to live reading of 4.7KW</text>
  </threadedComment>
  <threadedComment ref="AD359" dT="2024-04-18T13:58:53.89" personId="{4232887B-6F74-4501-885D-8735C5662726}" id="{6C3EF07D-FFA4-481C-9C8A-B28DAAF94B2E}" parentId="{55C5CFA6-DC94-414D-A6D5-80767812D784}">
    <text>7kW allocation reduced due to live reading of 5.1KW</text>
  </threadedComment>
  <threadedComment ref="AF359" dT="2022-05-26T10:28:59.52" personId="{BC55F889-AFD3-4AD4-B814-0EDFA8411758}" id="{D4283106-9471-4689-9C79-ECEE2015389B}">
    <text>Reduced from 3.7kW due to live reading of 1.1kW</text>
  </threadedComment>
  <threadedComment ref="AF359" dT="2023-07-11T10:14:49.18" personId="{F6E7EC2D-8E6E-4BA1-BCDD-6D7FECF08119}" id="{6A40D7B3-C55C-4DFC-B0C4-0175C7D1BAED}" parentId="{D4283106-9471-4689-9C79-ECEE2015389B}">
    <text>3.7kW allocation reduced due to live reading of 1.3KW</text>
  </threadedComment>
  <threadedComment ref="AF359" dT="2023-08-02T11:42:13.84" personId="{4232887B-6F74-4501-885D-8735C5662726}" id="{117B2FF9-590F-45BF-84C7-6D3077DFBCCD}" parentId="{D4283106-9471-4689-9C79-ECEE2015389B}">
    <text>3.7kW allocation reduced due to live reading of 1.4KW</text>
  </threadedComment>
  <threadedComment ref="AF359" dT="2023-09-07T10:04:47.98" personId="{4232887B-6F74-4501-885D-8735C5662726}" id="{2FC33B94-185B-4103-9E5C-DF4989491141}" parentId="{D4283106-9471-4689-9C79-ECEE2015389B}">
    <text>3.7kW allocation reduced due to live reading of 1.4KW</text>
  </threadedComment>
  <threadedComment ref="AF359" dT="2023-10-23T11:18:49.13" personId="{F6E7EC2D-8E6E-4BA1-BCDD-6D7FECF08119}" id="{709BFE6C-5035-4783-8CE5-B5800C067BCB}" parentId="{D4283106-9471-4689-9C79-ECEE2015389B}">
    <text>3.7kW allocation reduced due to live reading of 1.6KW</text>
  </threadedComment>
  <threadedComment ref="AF359" dT="2023-11-14T10:17:48.74" personId="{4232887B-6F74-4501-885D-8735C5662726}" id="{8DCFB92D-6526-4480-996F-CB0D8E9F39E0}" parentId="{D4283106-9471-4689-9C79-ECEE2015389B}">
    <text>3.7kW allocation reduced due to live reading of 1.4KW</text>
  </threadedComment>
  <threadedComment ref="AF359" dT="2023-12-19T12:51:14.48" personId="{4232887B-6F74-4501-885D-8735C5662726}" id="{13656EFB-8004-4D97-BC94-A3A899781E90}" parentId="{D4283106-9471-4689-9C79-ECEE2015389B}">
    <text>3.7kW allocation reduced due to live reading of 1.5KW</text>
  </threadedComment>
  <threadedComment ref="AF359" dT="2024-01-11T08:58:47.25" personId="{4232887B-6F74-4501-885D-8735C5662726}" id="{4FDAAA2F-7388-4EC2-B565-D1797DCB242E}" parentId="{D4283106-9471-4689-9C79-ECEE2015389B}">
    <text>3.7kW allocation reduced due to live reading of 1.4KW</text>
  </threadedComment>
  <threadedComment ref="AF359" dT="2024-02-15T18:48:11.85" personId="{F6E7EC2D-8E6E-4BA1-BCDD-6D7FECF08119}" id="{DC76784A-3491-4B26-9A95-8CC03DB594A5}" parentId="{D4283106-9471-4689-9C79-ECEE2015389B}">
    <text>3.7kW allocation reduced due to live reading of 1.5KW</text>
  </threadedComment>
  <threadedComment ref="AF359" dT="2024-03-14T18:30:01.62" personId="{F6E7EC2D-8E6E-4BA1-BCDD-6D7FECF08119}" id="{AC22D988-646D-41AA-84E9-2B87B24DBAA4}" parentId="{D4283106-9471-4689-9C79-ECEE2015389B}">
    <text>3.7kW allocation reduced due to live reading of 1.6KW</text>
  </threadedComment>
  <threadedComment ref="AF359" dT="2024-04-18T13:57:39.34" personId="{4232887B-6F74-4501-885D-8735C5662726}" id="{1098B713-BAFD-4DB9-BCF1-30982293768B}" parentId="{D4283106-9471-4689-9C79-ECEE2015389B}">
    <text>3.7kW allocation reduced due to live reading of 1.4KW</text>
  </threadedComment>
  <threadedComment ref="AH359" dT="2022-05-26T10:30:53.56" personId="{BC55F889-AFD3-4AD4-B814-0EDFA8411758}" id="{49C5CD2B-0DED-4589-A0F9-396F2235ACD4}">
    <text>Reduced from 2.6kW due to live reading of 1.2kW</text>
  </threadedComment>
  <threadedComment ref="AH359" dT="2023-07-11T10:06:24.74" personId="{F6E7EC2D-8E6E-4BA1-BCDD-6D7FECF08119}" id="{4C80B904-10A1-4BC1-8696-2AEAC0FFE4D5}" parentId="{49C5CD2B-0DED-4589-A0F9-396F2235ACD4}">
    <text>2.6kW allocation reduced due to live reading of 1.2KW</text>
  </threadedComment>
  <threadedComment ref="AH359" dT="2023-08-02T11:17:41.61" personId="{4232887B-6F74-4501-885D-8735C5662726}" id="{8B94C9D5-9821-4B88-A07C-C4F6DDCB9762}" parentId="{49C5CD2B-0DED-4589-A0F9-396F2235ACD4}">
    <text>2.6kW allocation reduced due to live reading of 1.2kW</text>
  </threadedComment>
  <threadedComment ref="AH359" dT="2023-09-07T09:58:52.17" personId="{4232887B-6F74-4501-885D-8735C5662726}" id="{70846E7D-D424-4B17-A04C-0184ABEC0674}" parentId="{49C5CD2B-0DED-4589-A0F9-396F2235ACD4}">
    <text>2.6kW allocation reduced due to live reading of 1.4kW</text>
  </threadedComment>
  <threadedComment ref="AH359" dT="2023-10-23T11:15:12.92" personId="{F6E7EC2D-8E6E-4BA1-BCDD-6D7FECF08119}" id="{69EBC767-592C-4F07-97D5-585452F19EC8}" parentId="{49C5CD2B-0DED-4589-A0F9-396F2235ACD4}">
    <text>2.6kW allocation reduced due to live reading of 1.5kW</text>
  </threadedComment>
  <threadedComment ref="AH359" dT="2023-11-14T09:33:39.66" personId="{4232887B-6F74-4501-885D-8735C5662726}" id="{115B667B-B672-4C1F-AEFC-E7ACA9511D27}" parentId="{49C5CD2B-0DED-4589-A0F9-396F2235ACD4}">
    <text>2.6kW allocation reduced due to live reading of 1.2kW</text>
  </threadedComment>
  <threadedComment ref="AH359" dT="2023-12-19T12:46:35.12" personId="{4232887B-6F74-4501-885D-8735C5662726}" id="{F4166043-6471-41D3-B1EE-E99703681B6E}" parentId="{49C5CD2B-0DED-4589-A0F9-396F2235ACD4}">
    <text>2.6kW allocation reduced due to live reading of 1.3kW</text>
  </threadedComment>
  <threadedComment ref="AH359" dT="2024-01-11T08:53:56.71" personId="{4232887B-6F74-4501-885D-8735C5662726}" id="{91998BB9-6066-45A6-A855-431E10F422E5}" parentId="{49C5CD2B-0DED-4589-A0F9-396F2235ACD4}">
    <text>2.6kW allocation reduced due to live reading of 1.3kW</text>
  </threadedComment>
  <threadedComment ref="AH359" dT="2024-02-15T18:43:51.19" personId="{F6E7EC2D-8E6E-4BA1-BCDD-6D7FECF08119}" id="{C6DEF6F0-F2CB-4A87-A801-54AC7ACB2603}" parentId="{49C5CD2B-0DED-4589-A0F9-396F2235ACD4}">
    <text>2.6kW allocation reduced due to live reading of 1.5kW</text>
  </threadedComment>
  <threadedComment ref="AH359" dT="2024-03-14T18:25:40.83" personId="{F6E7EC2D-8E6E-4BA1-BCDD-6D7FECF08119}" id="{86653DFD-D411-4A9C-B317-03DF5F70EB00}" parentId="{49C5CD2B-0DED-4589-A0F9-396F2235ACD4}">
    <text>2.6kW allocation reduced due to live reading of 1.5kW</text>
  </threadedComment>
  <threadedComment ref="AH359" dT="2024-04-18T13:53:25.30" personId="{4232887B-6F74-4501-885D-8735C5662726}" id="{E27500D4-4F71-4936-BD33-51D5C726A89F}" parentId="{49C5CD2B-0DED-4589-A0F9-396F2235ACD4}">
    <text>2.6kW allocation reduced due to live reading of 1.4kW</text>
  </threadedComment>
  <threadedComment ref="AL359" dT="2023-07-11T10:13:34.78" personId="{F6E7EC2D-8E6E-4BA1-BCDD-6D7FECF08119}" id="{6AB43DDE-E856-4C2F-936B-FCB5F09D8239}">
    <text>1kW allocation reduced due to live reading of 0.1KW</text>
  </threadedComment>
  <threadedComment ref="AL359" dT="2023-08-02T11:40:00.65" personId="{4232887B-6F74-4501-885D-8735C5662726}" id="{2545AC33-DB9D-43FB-AADD-2AE3B0F6432B}" parentId="{6AB43DDE-E856-4C2F-936B-FCB5F09D8239}">
    <text>1kW allocation reduced due to live reading of 0.1KW</text>
  </threadedComment>
  <threadedComment ref="AL359" dT="2023-09-07T10:01:46.75" personId="{4232887B-6F74-4501-885D-8735C5662726}" id="{0C8E2518-E55A-43D9-99FE-A1231F5B94EE}" parentId="{6AB43DDE-E856-4C2F-936B-FCB5F09D8239}">
    <text>1kW allocation reduced due to live reading of 0.1KW</text>
  </threadedComment>
  <threadedComment ref="AL359" dT="2023-10-23T11:17:41.02" personId="{F6E7EC2D-8E6E-4BA1-BCDD-6D7FECF08119}" id="{34203682-31C5-44A2-8049-430C7738EABE}" parentId="{6AB43DDE-E856-4C2F-936B-FCB5F09D8239}">
    <text>1kW allocation reduced due to live reading of 0.1KW</text>
  </threadedComment>
  <threadedComment ref="AL359" dT="2023-11-14T09:37:47.96" personId="{4232887B-6F74-4501-885D-8735C5662726}" id="{DB0EF063-E2DD-47F3-96C7-0E405AD6D0FA}" parentId="{6AB43DDE-E856-4C2F-936B-FCB5F09D8239}">
    <text>1kW allocation reduced due to live reading of 0.1KW</text>
  </threadedComment>
  <threadedComment ref="AL359" dT="2023-12-19T12:49:51.20" personId="{4232887B-6F74-4501-885D-8735C5662726}" id="{6CFC2C7B-AAF3-408B-971C-CCA3FD86514C}" parentId="{6AB43DDE-E856-4C2F-936B-FCB5F09D8239}">
    <text>1kW allocation reduced due to live reading of 0.1KW</text>
  </threadedComment>
  <threadedComment ref="AL359" dT="2024-01-11T08:56:55.32" personId="{4232887B-6F74-4501-885D-8735C5662726}" id="{B3A6D4EE-4057-4304-8911-07DC4321B9EC}" parentId="{6AB43DDE-E856-4C2F-936B-FCB5F09D8239}">
    <text>1kW allocation reduced due to live reading of 0.1KW</text>
  </threadedComment>
  <threadedComment ref="AL359" dT="2024-02-15T18:46:55.73" personId="{F6E7EC2D-8E6E-4BA1-BCDD-6D7FECF08119}" id="{DCAEC57F-61E7-41F7-ACEC-F70EE4B9FE4C}" parentId="{6AB43DDE-E856-4C2F-936B-FCB5F09D8239}">
    <text>1kW allocation reduced due to live reading of 0.1KW</text>
  </threadedComment>
  <threadedComment ref="AL359" dT="2024-03-14T18:28:47.26" personId="{F6E7EC2D-8E6E-4BA1-BCDD-6D7FECF08119}" id="{4B30F143-1728-441E-9FE3-3D0EAB8E19F7}" parentId="{6AB43DDE-E856-4C2F-936B-FCB5F09D8239}">
    <text>1kW allocation reduced due to live reading of 0.1KW</text>
  </threadedComment>
  <threadedComment ref="AL359" dT="2024-04-18T13:56:06.62" personId="{4232887B-6F74-4501-885D-8735C5662726}" id="{A76BD5C7-2B6D-45CE-ABAB-8E7D7D028775}" parentId="{6AB43DDE-E856-4C2F-936B-FCB5F09D8239}">
    <text>1kW allocation reduced due to live reading of 0.1KW</text>
  </threadedComment>
  <threadedComment ref="S363" dT="2024-09-03T16:14:51.49" personId="{23875134-620F-49C7-896C-147D628FB6EA}" id="{18B172DA-42E1-4491-8BC3-AFEE1E4109BC}">
    <text>ORMT_SAP_240822_8_26167987 allocated additional power 2*Ciena 6500 R4</text>
  </threadedComment>
  <threadedComment ref="R365" dT="2024-01-15T11:01:08.00" personId="{4232887B-6F74-4501-885D-8735C5662726}" id="{846E2441-ABB5-4942-8446-5A9D4DB0A71D}">
    <text>7kW allocation reduced due to live reading of 0.8kW</text>
  </threadedComment>
  <threadedComment ref="R365" dT="2024-06-21T08:42:41.61" personId="{4232887B-6F74-4501-885D-8735C5662726}" id="{994FA916-4D13-4F8F-8C74-0C3F455376C5}" parentId="{846E2441-ABB5-4942-8446-5A9D4DB0A71D}">
    <text>7kW allocation reduced due to live reading of 1.1kW</text>
  </threadedComment>
  <threadedComment ref="R365" dT="2024-09-18T08:25:56.19" personId="{4232887B-6F74-4501-885D-8735C5662726}" id="{E48C2DA9-EC61-4C7B-BE5E-201885DFA85F}" parentId="{846E2441-ABB5-4942-8446-5A9D4DB0A71D}">
    <text>7kW allocation reduced due to live reading of 1.2kW</text>
  </threadedComment>
  <threadedComment ref="R369" dT="2023-08-03T10:46:19.51" personId="{F6E7EC2D-8E6E-4BA1-BCDD-6D7FECF08119}" id="{641E5D14-1053-45F2-A2CE-B15A8327F450}">
    <text>12kW allocation reduced due to live reading of 0.2kW</text>
  </threadedComment>
  <threadedComment ref="R369" dT="2023-09-06T03:07:05.22" personId="{F6E7EC2D-8E6E-4BA1-BCDD-6D7FECF08119}" id="{24264F51-FD42-46ED-973A-115C189AB42A}" parentId="{641E5D14-1053-45F2-A2CE-B15A8327F450}">
    <text xml:space="preserve">12kW allocation reduced due to live reading of 0.2kW
</text>
  </threadedComment>
  <threadedComment ref="R369" dT="2023-10-20T13:07:15.25" personId="{F6E7EC2D-8E6E-4BA1-BCDD-6D7FECF08119}" id="{FD18401E-7E81-4968-8C03-DC926505BD6D}" parentId="{641E5D14-1053-45F2-A2CE-B15A8327F450}">
    <text>12kW allocation reduced due to live reading of 0.3kW</text>
  </threadedComment>
  <threadedComment ref="R369" dT="2023-12-13T12:11:22.94" personId="{F6E7EC2D-8E6E-4BA1-BCDD-6D7FECF08119}" id="{37FFBEC6-0632-4BF8-8B40-9E745D940F1A}" parentId="{641E5D14-1053-45F2-A2CE-B15A8327F450}">
    <text>12kW allocation reduced due to live reading of 0.3kW</text>
  </threadedComment>
  <threadedComment ref="R369" dT="2024-01-10T09:05:49.80" personId="{F6E7EC2D-8E6E-4BA1-BCDD-6D7FECF08119}" id="{AF9CF257-9D35-414F-A960-1C5A06E11116}" parentId="{641E5D14-1053-45F2-A2CE-B15A8327F450}">
    <text>12kW allocation reduced due to live reading of 0.3kW</text>
  </threadedComment>
  <threadedComment ref="R369" dT="2024-02-14T12:33:53.63" personId="{F6E7EC2D-8E6E-4BA1-BCDD-6D7FECF08119}" id="{1B69B42A-4B1A-431E-98BC-29C69AE99ABC}" parentId="{641E5D14-1053-45F2-A2CE-B15A8327F450}">
    <text>12kW allocation reduced due to live reading of 0.3kW</text>
  </threadedComment>
  <threadedComment ref="R369" dT="2024-03-14T08:06:58.89" personId="{F6E7EC2D-8E6E-4BA1-BCDD-6D7FECF08119}" id="{E0C331B2-86C8-4AD9-9A49-78FBCE685C6E}" parentId="{641E5D14-1053-45F2-A2CE-B15A8327F450}">
    <text>12kW allocation reduced due to live reading of 0.3kW</text>
  </threadedComment>
  <threadedComment ref="R369" dT="2024-05-17T02:36:19.42" personId="{23875134-620F-49C7-896C-147D628FB6EA}" id="{A2911D2A-383C-4049-A506-C46807ECF8D6}" parentId="{641E5D14-1053-45F2-A2CE-B15A8327F450}">
    <text>12kW allocation reduced due to live reading of 0.3kW</text>
  </threadedComment>
  <threadedComment ref="R369" dT="2024-08-15T17:36:54.33" personId="{23875134-620F-49C7-896C-147D628FB6EA}" id="{6A849283-C30E-4F6B-992C-8C363BC1601A}" parentId="{641E5D14-1053-45F2-A2CE-B15A8327F450}">
    <text>12kW allocation reduced due to live reading of 0.3kW</text>
  </threadedComment>
  <threadedComment ref="R369" dT="2024-09-05T14:13:36.97" personId="{23875134-620F-49C7-896C-147D628FB6EA}" id="{BF3CA18C-7FE6-4A06-84CE-3653EACA1E82}" parentId="{641E5D14-1053-45F2-A2CE-B15A8327F450}">
    <text>12kW allocation reduced due to live reading of 0.3kW</text>
  </threadedComment>
  <threadedComment ref="R372" dT="2023-08-02T14:48:10.44" personId="{4232887B-6F74-4501-885D-8735C5662726}" id="{5CF3A743-152B-4477-8CC9-FB853C6C69A5}">
    <text>12kW allocation reduced due to live reading of 0.1kW</text>
  </threadedComment>
  <threadedComment ref="R372" dT="2023-09-07T10:59:04.39" personId="{4232887B-6F74-4501-885D-8735C5662726}" id="{0F6C4111-BDF2-4C1C-8E11-C23D6301CAB3}" parentId="{5CF3A743-152B-4477-8CC9-FB853C6C69A5}">
    <text>12kW allocation reduced due to live reading of 0.1kW</text>
  </threadedComment>
  <threadedComment ref="R372" dT="2023-10-23T10:14:32.14" personId="{F6E7EC2D-8E6E-4BA1-BCDD-6D7FECF08119}" id="{9DF468A5-1F70-4273-B623-84EF7DC9AE58}" parentId="{5CF3A743-152B-4477-8CC9-FB853C6C69A5}">
    <text>12kW allocation reduced due to live reading of 0.3kW</text>
  </threadedComment>
  <threadedComment ref="R372" dT="2023-11-14T10:40:51.41" personId="{4232887B-6F74-4501-885D-8735C5662726}" id="{1E050760-7FF5-486E-9560-981E14CF16CE}" parentId="{5CF3A743-152B-4477-8CC9-FB853C6C69A5}">
    <text>12kW allocation reduced due to live reading of 0.3kW</text>
  </threadedComment>
  <threadedComment ref="R372" dT="2023-12-19T13:27:28.34" personId="{4232887B-6F74-4501-885D-8735C5662726}" id="{F2B898C9-B485-4D9C-BF91-78E985B137F2}" parentId="{5CF3A743-152B-4477-8CC9-FB853C6C69A5}">
    <text>12kW allocation reduced due to live reading of 0.3kW</text>
  </threadedComment>
  <threadedComment ref="R372" dT="2024-01-11T09:26:43.61" personId="{4232887B-6F74-4501-885D-8735C5662726}" id="{E4C00DB8-760C-4A8E-9A3F-B5662B42CA26}" parentId="{5CF3A743-152B-4477-8CC9-FB853C6C69A5}">
    <text>12kW allocation reduced due to live reading of 0.3kW</text>
  </threadedComment>
  <threadedComment ref="R372" dT="2024-02-15T18:18:32.39" personId="{F6E7EC2D-8E6E-4BA1-BCDD-6D7FECF08119}" id="{75C4CDDB-901B-4CFC-AED1-F7B71527D955}" parentId="{5CF3A743-152B-4477-8CC9-FB853C6C69A5}">
    <text>12kW allocation reduced due to live reading of 0.3kW</text>
  </threadedComment>
  <threadedComment ref="R372" dT="2024-03-14T18:10:07.67" personId="{F6E7EC2D-8E6E-4BA1-BCDD-6D7FECF08119}" id="{5A56E98A-986C-43B1-BD19-7334AABAF277}" parentId="{5CF3A743-152B-4477-8CC9-FB853C6C69A5}">
    <text>12kW allocation reduced due to live reading of 0.3kW</text>
  </threadedComment>
  <threadedComment ref="R372" dT="2024-04-18T14:33:27.49" personId="{4232887B-6F74-4501-885D-8735C5662726}" id="{65EAF8EB-AA2A-4D0A-95F7-93ECD20286C7}" parentId="{5CF3A743-152B-4477-8CC9-FB853C6C69A5}">
    <text>12kW allocation reduced due to live reading of 0.3kW</text>
  </threadedComment>
  <threadedComment ref="R372" dT="2024-05-16T16:26:25.30" personId="{23875134-620F-49C7-896C-147D628FB6EA}" id="{59FC85CF-8AA4-4E6B-8378-2CEED6347F09}" parentId="{5CF3A743-152B-4477-8CC9-FB853C6C69A5}">
    <text>12kW allocation reduced due to live reading of 0.3kW</text>
  </threadedComment>
  <threadedComment ref="R372" dT="2024-08-15T17:31:25.51" personId="{23875134-620F-49C7-896C-147D628FB6EA}" id="{EBDC4DAC-9C7D-4981-B2C0-163A0DBEBDC0}" parentId="{5CF3A743-152B-4477-8CC9-FB853C6C69A5}">
    <text>12kW allocation reduced due to live reading of 0.3kW</text>
  </threadedComment>
  <threadedComment ref="R372" dT="2024-09-05T14:06:57.61" personId="{23875134-620F-49C7-896C-147D628FB6EA}" id="{B8E11D2B-B211-4B2C-8C91-DAFC59DE229D}" parentId="{5CF3A743-152B-4477-8CC9-FB853C6C69A5}">
    <text>12kW allocation reduced due to live reading of 0.3kW</text>
  </threadedComment>
  <threadedComment ref="R377" dT="2023-08-03T10:57:53.26" personId="{F6E7EC2D-8E6E-4BA1-BCDD-6D7FECF08119}" id="{F90C1C7F-361B-4803-AE43-FCAC9AB98B83}">
    <text>12kW allocation reduced due to live reading of 0.1kW</text>
  </threadedComment>
  <threadedComment ref="R377" dT="2023-09-06T03:18:41.05" personId="{F6E7EC2D-8E6E-4BA1-BCDD-6D7FECF08119}" id="{2337FEA4-1138-48AA-8EF1-C1578D0A5AE8}" parentId="{F90C1C7F-361B-4803-AE43-FCAC9AB98B83}">
    <text>12kW allocation reduced due to live reading of 0.1kW</text>
  </threadedComment>
  <threadedComment ref="R377" dT="2023-10-18T09:00:52.83" personId="{F6E7EC2D-8E6E-4BA1-BCDD-6D7FECF08119}" id="{4F5697FE-B872-4B8D-9126-414AD92A85E3}" parentId="{F90C1C7F-361B-4803-AE43-FCAC9AB98B83}">
    <text>12kW allocation reduced due to live reading of 0.2kW</text>
  </threadedComment>
  <threadedComment ref="R377" dT="2023-11-09T11:17:00.06" personId="{F6E7EC2D-8E6E-4BA1-BCDD-6D7FECF08119}" id="{BB2F3978-CC97-462C-9CD3-BE506D221B20}" parentId="{F90C1C7F-361B-4803-AE43-FCAC9AB98B83}">
    <text>12kW allocation reduced due to live reading of 0.2kW</text>
  </threadedComment>
  <threadedComment ref="R377" dT="2023-12-13T12:14:09.65" personId="{F6E7EC2D-8E6E-4BA1-BCDD-6D7FECF08119}" id="{1A0DB4F4-90CE-4866-B7DE-1F55E9A9E862}" parentId="{F90C1C7F-361B-4803-AE43-FCAC9AB98B83}">
    <text>12kW allocation reduced due to live reading of 0.2kW</text>
  </threadedComment>
  <threadedComment ref="R377" dT="2024-01-10T09:06:47.72" personId="{F6E7EC2D-8E6E-4BA1-BCDD-6D7FECF08119}" id="{EDC827AC-CA1B-405F-A940-EB8A96D02E36}" parentId="{F90C1C7F-361B-4803-AE43-FCAC9AB98B83}">
    <text>12kW allocation reduced due to live reading of 0.2kW</text>
  </threadedComment>
  <threadedComment ref="R377" dT="2024-02-14T12:35:18.40" personId="{F6E7EC2D-8E6E-4BA1-BCDD-6D7FECF08119}" id="{E1528317-2161-4641-B51F-4F80080C3793}" parentId="{F90C1C7F-361B-4803-AE43-FCAC9AB98B83}">
    <text>12kW allocation reduced due to live reading of 0.2kW</text>
  </threadedComment>
  <threadedComment ref="R377" dT="2024-03-14T08:06:06.70" personId="{F6E7EC2D-8E6E-4BA1-BCDD-6D7FECF08119}" id="{A634261C-7303-40D9-A01F-4407C6B021B8}" parentId="{F90C1C7F-361B-4803-AE43-FCAC9AB98B83}">
    <text>12kW allocation reduced due to live reading of 0.2kW</text>
  </threadedComment>
  <threadedComment ref="R377" dT="2024-05-17T04:32:03.32" personId="{23875134-620F-49C7-896C-147D628FB6EA}" id="{174AFE03-295A-4554-91E4-DE32BD088CEE}" parentId="{F90C1C7F-361B-4803-AE43-FCAC9AB98B83}">
    <text>12kW allocation reduced due to live reading of 0.3kW</text>
  </threadedComment>
  <threadedComment ref="R377" dT="2024-08-16T02:34:42.56" personId="{23875134-620F-49C7-896C-147D628FB6EA}" id="{92F659A5-7560-4363-AF7A-0F27510D9D20}" parentId="{F90C1C7F-361B-4803-AE43-FCAC9AB98B83}">
    <text>12kW allocation reduced due to live reading of 0.4kW</text>
  </threadedComment>
  <threadedComment ref="R377" dT="2024-09-05T14:21:18.72" personId="{23875134-620F-49C7-896C-147D628FB6EA}" id="{91C998CF-286B-4482-B3C9-92175259787E}" parentId="{F90C1C7F-361B-4803-AE43-FCAC9AB98B83}">
    <text>12kW allocation reduced due to live reading of 0.4kW</text>
  </threadedComment>
  <threadedComment ref="R378" dT="2023-08-03T09:36:20.44" personId="{4232887B-6F74-4501-885D-8735C5662726}" id="{DEDE40B2-E6B3-4524-8D0D-3F2744AEE33C}">
    <text>12kW allocation reduced due to live reading of 0.1kW</text>
  </threadedComment>
  <threadedComment ref="R378" dT="2023-09-12T08:22:39.00" personId="{4232887B-6F74-4501-885D-8735C5662726}" id="{6BD47B1C-464E-46FE-918A-9A2119CFF0D0}" parentId="{DEDE40B2-E6B3-4524-8D0D-3F2744AEE33C}">
    <text>12kW allocation reduced due to live reading of 0.2kW</text>
  </threadedComment>
  <threadedComment ref="R378" dT="2023-10-23T10:16:52.03" personId="{F6E7EC2D-8E6E-4BA1-BCDD-6D7FECF08119}" id="{90A9B6DA-8DE8-47D9-ABC5-BE93BF0E530A}" parentId="{DEDE40B2-E6B3-4524-8D0D-3F2744AEE33C}">
    <text>12kW allocation reduced due to live reading of 0.3kW</text>
  </threadedComment>
  <threadedComment ref="R378" dT="2023-12-19T09:18:31.18" personId="{F6E7EC2D-8E6E-4BA1-BCDD-6D7FECF08119}" id="{D6DE79E1-BB50-45C3-9C6A-05286A4E97B3}" parentId="{DEDE40B2-E6B3-4524-8D0D-3F2744AEE33C}">
    <text>12kW allocation reduced due to live reading of 0.3kW</text>
  </threadedComment>
  <threadedComment ref="R378" dT="2024-01-10T10:03:55.63" personId="{F6E7EC2D-8E6E-4BA1-BCDD-6D7FECF08119}" id="{34A84D44-FCC2-4D5E-A964-80A7E3D88F52}" parentId="{DEDE40B2-E6B3-4524-8D0D-3F2744AEE33C}">
    <text>12kW allocation reduced due to live reading of 0.3kW</text>
  </threadedComment>
  <threadedComment ref="R378" dT="2024-02-14T12:49:44.18" personId="{F6E7EC2D-8E6E-4BA1-BCDD-6D7FECF08119}" id="{22DEE20C-AC99-40E7-86C7-0F8E1D03B4A2}" parentId="{DEDE40B2-E6B3-4524-8D0D-3F2744AEE33C}">
    <text>12kW allocation reduced due to live reading of 0.3kW</text>
  </threadedComment>
  <threadedComment ref="R378" dT="2024-03-14T07:56:32.18" personId="{F6E7EC2D-8E6E-4BA1-BCDD-6D7FECF08119}" id="{C00BE524-E0D4-462B-9F23-0957FFBA5E00}" parentId="{DEDE40B2-E6B3-4524-8D0D-3F2744AEE33C}">
    <text>12kW allocation reduced due to live reading of 0.3kW</text>
  </threadedComment>
  <threadedComment ref="R378" dT="2024-05-17T08:52:13.47" personId="{23875134-620F-49C7-896C-147D628FB6EA}" id="{D77467F1-BD2C-4FA4-8F0A-E41D8DF7F781}" parentId="{DEDE40B2-E6B3-4524-8D0D-3F2744AEE33C}">
    <text>12kW allocation reduced due to live reading of 0.3kW</text>
  </threadedComment>
  <threadedComment ref="R378" dT="2024-08-16T15:13:29.28" personId="{23875134-620F-49C7-896C-147D628FB6EA}" id="{23F769CC-3EF9-4559-AEB9-C9E2D643831C}" parentId="{DEDE40B2-E6B3-4524-8D0D-3F2744AEE33C}">
    <text>12kW allocation reduced due to live reading of 0.3kW</text>
  </threadedComment>
  <threadedComment ref="R378" dT="2024-09-05T14:27:41.58" personId="{23875134-620F-49C7-896C-147D628FB6EA}" id="{528362E0-8951-46B9-B98F-E31B71E7BA88}" parentId="{DEDE40B2-E6B3-4524-8D0D-3F2744AEE33C}">
    <text>12kW allocation reduced due to live reading of 0.3kW</text>
  </threadedComment>
  <threadedComment ref="Q380" dT="2024-07-24T09:55:07.15" personId="{4232887B-6F74-4501-885D-8735C5662726}" id="{5FD6D4D5-17AB-491C-B5F5-6D6208139FF8}">
    <text>additional 40 amps power upgrade for Ciena 6500 rack D04- ORMT_SAP_240719_8_w144739</text>
  </threadedComment>
  <threadedComment ref="R381" dT="2022-05-26T12:32:19.60" personId="{BC55F889-AFD3-4AD4-B814-0EDFA8411758}" id="{B1F840D2-16DD-47E0-ACFC-8CF86A4CE4C3}">
    <text>5kW allocation reduced due to live reading of 2.5kW</text>
  </threadedComment>
  <threadedComment ref="R381" dT="2023-07-05T16:06:22.09" personId="{4232887B-6F74-4501-885D-8735C5662726}" id="{73106CCD-C672-4207-A2B6-7EAC5181B0BF}" parentId="{B1F840D2-16DD-47E0-ACFC-8CF86A4CE4C3}">
    <text>5kW allocation reduced due to live reading of 2.4kW</text>
  </threadedComment>
  <threadedComment ref="R381" dT="2023-08-07T12:35:43.15" personId="{4232887B-6F74-4501-885D-8735C5662726}" id="{F1D5E82A-5572-4E4B-96FE-E518FA23C07D}" parentId="{B1F840D2-16DD-47E0-ACFC-8CF86A4CE4C3}">
    <text>5kW allocation reduced due to live reading of 2.5kW</text>
  </threadedComment>
  <threadedComment ref="R381" dT="2023-09-11T15:08:37.43" personId="{F6E7EC2D-8E6E-4BA1-BCDD-6D7FECF08119}" id="{20C0DA18-A84B-4EAD-8222-89F25761FFE8}" parentId="{B1F840D2-16DD-47E0-ACFC-8CF86A4CE4C3}">
    <text>5kW allocation reduced due to live reading of 2.5kW</text>
  </threadedComment>
  <threadedComment ref="R381" dT="2023-10-19T11:14:35.88" personId="{F6E7EC2D-8E6E-4BA1-BCDD-6D7FECF08119}" id="{8EEFCBB2-7249-4018-8A80-027F0A13F5C7}" parentId="{B1F840D2-16DD-47E0-ACFC-8CF86A4CE4C3}">
    <text>5kW allocation reduced due to live reading of 2.4kW</text>
  </threadedComment>
  <threadedComment ref="R381" dT="2023-11-08T13:50:33.97" personId="{F6E7EC2D-8E6E-4BA1-BCDD-6D7FECF08119}" id="{FEE9D024-45C3-428A-A7DB-D03B2578D1B1}" parentId="{B1F840D2-16DD-47E0-ACFC-8CF86A4CE4C3}">
    <text>5kW allocation reduced due to live reading of 2.5kW</text>
  </threadedComment>
  <threadedComment ref="R381" dT="2023-12-15T12:57:31.50" personId="{F6E7EC2D-8E6E-4BA1-BCDD-6D7FECF08119}" id="{DA431D8E-7BF6-447D-92B1-9B0EBAFAD684}" parentId="{B1F840D2-16DD-47E0-ACFC-8CF86A4CE4C3}">
    <text>5kW allocation reduced due to live reading of 2.4kW</text>
  </threadedComment>
  <threadedComment ref="R381" dT="2024-01-10T15:20:20.98" personId="{F6E7EC2D-8E6E-4BA1-BCDD-6D7FECF08119}" id="{9FABA604-8286-4B4C-897F-38A5BC14E066}" parentId="{B1F840D2-16DD-47E0-ACFC-8CF86A4CE4C3}">
    <text>5kW allocation reduced due to live reading of 2.4kW</text>
  </threadedComment>
  <threadedComment ref="R381" dT="2024-02-14T15:33:31.27" personId="{F6E7EC2D-8E6E-4BA1-BCDD-6D7FECF08119}" id="{8AFE31E2-636D-44CD-9264-502E911B7C2A}" parentId="{B1F840D2-16DD-47E0-ACFC-8CF86A4CE4C3}">
    <text>5kW allocation reduced due to live reading of 2.5kW</text>
  </threadedComment>
  <threadedComment ref="R381" dT="2024-03-14T06:11:45.24" personId="{F6E7EC2D-8E6E-4BA1-BCDD-6D7FECF08119}" id="{DB4BFD41-501D-45E8-846C-9075D9FA6C80}" parentId="{B1F840D2-16DD-47E0-ACFC-8CF86A4CE4C3}">
    <text>5kW allocation reduced due to live reading of 2.5kW</text>
  </threadedComment>
  <threadedComment ref="R381" dT="2024-08-18T17:07:32.76" personId="{AFB55828-FFC6-4C96-B981-0FAA8F63A769}" id="{46596B5C-C0B5-4D2D-A5F1-D20C3A8F0360}" parentId="{B1F840D2-16DD-47E0-ACFC-8CF86A4CE4C3}">
    <text>5kW allocation reduced due to live reading of 2.5kW</text>
  </threadedComment>
  <threadedComment ref="T381" dT="2023-10-19T11:16:07.02" personId="{F6E7EC2D-8E6E-4BA1-BCDD-6D7FECF08119}" id="{F2C1B8B0-4E71-4CF2-8A8D-B9252B526B52}">
    <text>12 kW allocation reduced due to live reading of 0.1 kW</text>
  </threadedComment>
  <threadedComment ref="T381" dT="2023-11-08T13:51:31.42" personId="{F6E7EC2D-8E6E-4BA1-BCDD-6D7FECF08119}" id="{D438AF74-15C2-4EAC-8BAF-112E7DD6CFDA}" parentId="{F2C1B8B0-4E71-4CF2-8A8D-B9252B526B52}">
    <text>12 kW allocation reduced due to live reading of 0.1 kW</text>
  </threadedComment>
  <threadedComment ref="T381" dT="2023-12-15T12:54:55.95" personId="{F6E7EC2D-8E6E-4BA1-BCDD-6D7FECF08119}" id="{9ED4E2B0-D169-4705-BD6C-001D8E92E348}" parentId="{F2C1B8B0-4E71-4CF2-8A8D-B9252B526B52}">
    <text>12 kW allocation reduced due to live reading of 0.1 kW</text>
  </threadedComment>
  <threadedComment ref="T381" dT="2024-01-10T15:20:52.39" personId="{F6E7EC2D-8E6E-4BA1-BCDD-6D7FECF08119}" id="{37C01CEF-1363-4565-9F8D-66DE32F0F1B1}" parentId="{F2C1B8B0-4E71-4CF2-8A8D-B9252B526B52}">
    <text>12 kW allocation reduced due to live reading of 0.1 kW</text>
  </threadedComment>
  <threadedComment ref="T381" dT="2024-02-14T15:34:11.33" personId="{F6E7EC2D-8E6E-4BA1-BCDD-6D7FECF08119}" id="{B8B3C1B0-F9D2-4446-B1F4-58D70001F399}" parentId="{F2C1B8B0-4E71-4CF2-8A8D-B9252B526B52}">
    <text>12 kW allocation reduced due to live reading of 0.1 kW</text>
  </threadedComment>
  <threadedComment ref="T381" dT="2024-03-14T06:12:22.32" personId="{F6E7EC2D-8E6E-4BA1-BCDD-6D7FECF08119}" id="{D958B804-3C4F-4C2F-8F01-A8EC770D3D43}" parentId="{F2C1B8B0-4E71-4CF2-8A8D-B9252B526B52}">
    <text>12 kW allocation reduced due to live reading of 0.1 kW</text>
  </threadedComment>
  <threadedComment ref="T381" dT="2024-06-20T16:07:47.18" personId="{AFB55828-FFC6-4C96-B981-0FAA8F63A769}" id="{347DBEB3-993B-4014-961F-F14D15C4A470}" parentId="{F2C1B8B0-4E71-4CF2-8A8D-B9252B526B52}">
    <text>12 kW allocation reduced due to live reading of 0.2 kW</text>
  </threadedComment>
  <threadedComment ref="T381" dT="2024-08-18T17:06:53.63" personId="{AFB55828-FFC6-4C96-B981-0FAA8F63A769}" id="{DC3E8EC4-11C2-4E41-A6ED-F6F4CEBF5088}" parentId="{F2C1B8B0-4E71-4CF2-8A8D-B9252B526B52}">
    <text>12 kW allocation reduced due to live reading of 0.2 kW</text>
  </threadedComment>
  <threadedComment ref="R383" dT="2023-07-11T09:53:42.59" personId="{4232887B-6F74-4501-885D-8735C5662726}" id="{48AED4FE-32F5-4BE4-9FD7-9485F8F80EB3}">
    <text>2.5kW allocation reduced due to live reading of 1.1kW</text>
  </threadedComment>
  <threadedComment ref="R383" dT="2023-08-03T14:49:16.17" personId="{F6E7EC2D-8E6E-4BA1-BCDD-6D7FECF08119}" id="{18B407B6-C7F3-444A-BE05-5355470883D6}" parentId="{48AED4FE-32F5-4BE4-9FD7-9485F8F80EB3}">
    <text>5kW allocation reduced due to live reading of 1.1kW</text>
  </threadedComment>
  <threadedComment ref="R383" dT="2023-10-18T10:07:37.02" personId="{F6E7EC2D-8E6E-4BA1-BCDD-6D7FECF08119}" id="{AA97B3C9-6A5B-433A-84CF-1182C0091DD4}" parentId="{48AED4FE-32F5-4BE4-9FD7-9485F8F80EB3}">
    <text>5kW allocation reduced due to live reading of 1.1kW</text>
  </threadedComment>
  <threadedComment ref="R383" dT="2023-12-15T12:52:28.88" personId="{F6E7EC2D-8E6E-4BA1-BCDD-6D7FECF08119}" id="{E4738B04-B636-4DD3-BD64-FA9550854035}" parentId="{48AED4FE-32F5-4BE4-9FD7-9485F8F80EB3}">
    <text>5kW allocation reduced due to live reading of 0.2kW</text>
  </threadedComment>
  <threadedComment ref="R383" dT="2024-01-10T15:22:35.63" personId="{F6E7EC2D-8E6E-4BA1-BCDD-6D7FECF08119}" id="{4389F53E-0F24-44AC-8F2F-6546C56986CF}" parentId="{48AED4FE-32F5-4BE4-9FD7-9485F8F80EB3}">
    <text>5kW allocation reduced due to live reading of 0.5kW</text>
  </threadedComment>
  <threadedComment ref="R383" dT="2024-02-14T15:36:15.59" personId="{F6E7EC2D-8E6E-4BA1-BCDD-6D7FECF08119}" id="{08A9FD19-973E-4025-8F2B-3EBCF2200406}" parentId="{48AED4FE-32F5-4BE4-9FD7-9485F8F80EB3}">
    <text>5kW allocation reduced due to live reading of 0.3kW</text>
  </threadedComment>
  <threadedComment ref="R383" dT="2024-03-14T06:06:20.53" personId="{F6E7EC2D-8E6E-4BA1-BCDD-6D7FECF08119}" id="{444B0B31-1923-40AD-8E16-25806654C64F}" parentId="{48AED4FE-32F5-4BE4-9FD7-9485F8F80EB3}">
    <text>5kW allocation reduced due to live reading of 0.5kW</text>
  </threadedComment>
  <threadedComment ref="R383" dT="2024-04-04T08:44:29.86" personId="{F6E7EC2D-8E6E-4BA1-BCDD-6D7FECF08119}" id="{61504D03-EDB0-4D95-B046-C11D5306DAD7}" parentId="{48AED4FE-32F5-4BE4-9FD7-9485F8F80EB3}">
    <text>5kW allocation reduced due to live reading of 0.4kW</text>
  </threadedComment>
  <threadedComment ref="R383" dT="2024-06-21T11:02:47.16" personId="{AFB55828-FFC6-4C96-B981-0FAA8F63A769}" id="{3C768233-8B7D-44CE-858C-083CD3CAC9B3}" parentId="{48AED4FE-32F5-4BE4-9FD7-9485F8F80EB3}">
    <text>5kW allocation reduced due to live reading of 0.2kW</text>
  </threadedComment>
  <threadedComment ref="T383" dT="2023-07-11T10:02:57.56" personId="{4232887B-6F74-4501-885D-8735C5662726}" id="{9181FBC9-1198-4FDB-B871-0E4F900DE635}">
    <text>12kW allocation reduced due to live reading of 3.8kW</text>
  </threadedComment>
  <threadedComment ref="T383" dT="2023-08-03T14:53:52.17" personId="{F6E7EC2D-8E6E-4BA1-BCDD-6D7FECF08119}" id="{19727EFC-FDF8-4915-AB2A-B06352B93328}" parentId="{9181FBC9-1198-4FDB-B871-0E4F900DE635}">
    <text>12kW allocation reduced due to live reading of 3.9kW</text>
  </threadedComment>
  <threadedComment ref="T383" dT="2023-09-06T12:58:20.65" personId="{F6E7EC2D-8E6E-4BA1-BCDD-6D7FECF08119}" id="{ECAA027A-F0CF-4E06-888A-3C0CCD5049BF}" parentId="{9181FBC9-1198-4FDB-B871-0E4F900DE635}">
    <text>Allocated load corrected back to 12kW as the 3.9kW reading is due to spurious load on AxScada</text>
  </threadedComment>
  <threadedComment ref="T383" dT="2023-10-24T10:00:37.70" personId="{F6E7EC2D-8E6E-4BA1-BCDD-6D7FECF08119}" id="{9EDAC413-BDC7-4970-9900-3F4529A068B0}" parentId="{9181FBC9-1198-4FDB-B871-0E4F900DE635}">
    <text>12kW allocation reduced due to live reading of 0.1kW</text>
  </threadedComment>
  <threadedComment ref="T383" dT="2024-06-21T11:09:27.69" personId="{AFB55828-FFC6-4C96-B981-0FAA8F63A769}" id="{2695A454-EE5E-4031-9C44-A4F89145D5B3}" parentId="{9181FBC9-1198-4FDB-B871-0E4F900DE635}">
    <text>12kW allocation reduced due to live reading of 3.8kW</text>
  </threadedComment>
  <threadedComment ref="T383" dT="2024-08-19T14:18:33.20" personId="{AFB55828-FFC6-4C96-B981-0FAA8F63A769}" id="{2E2CA15B-91C3-48A3-A2A9-624DCA087967}" parentId="{9181FBC9-1198-4FDB-B871-0E4F900DE635}">
    <text>12kW allocation reduced due to live reading of 3.8kW</text>
  </threadedComment>
  <threadedComment ref="V383" dT="2023-07-11T09:58:31.93" personId="{4232887B-6F74-4501-885D-8735C5662726}" id="{F7E5F612-FA7F-4AC3-BA0D-39FF8D8081C7}">
    <text>4kW allocation reduced due to live reading of 0.2kW</text>
  </threadedComment>
  <threadedComment ref="V383" dT="2023-08-03T14:52:30.26" personId="{F6E7EC2D-8E6E-4BA1-BCDD-6D7FECF08119}" id="{588FEB21-4C90-44A5-B66C-B6519F9F3208}" parentId="{F7E5F612-FA7F-4AC3-BA0D-39FF8D8081C7}">
    <text>4kW allocation reduced due to live reading of 0.2kW</text>
  </threadedComment>
  <threadedComment ref="V383" dT="2023-09-06T12:24:30.33" personId="{F6E7EC2D-8E6E-4BA1-BCDD-6D7FECF08119}" id="{652A3C8E-7AC5-47B7-929A-48246C9C0F70}" parentId="{F7E5F612-FA7F-4AC3-BA0D-39FF8D8081C7}">
    <text>4kW allocation reduced due to live reading of 0.2kW</text>
  </threadedComment>
  <threadedComment ref="V383" dT="2023-10-18T10:08:09.71" personId="{F6E7EC2D-8E6E-4BA1-BCDD-6D7FECF08119}" id="{5A2AAA19-A882-45F4-B3A8-814F9CA5F9CB}" parentId="{F7E5F612-FA7F-4AC3-BA0D-39FF8D8081C7}">
    <text>4kW allocation reduced due to live reading of 0.2kW</text>
  </threadedComment>
  <threadedComment ref="V383" dT="2023-11-10T09:14:19.49" personId="{F6E7EC2D-8E6E-4BA1-BCDD-6D7FECF08119}" id="{41F6C9D0-EF3D-49EE-86DE-B31308D5C628}" parentId="{F7E5F612-FA7F-4AC3-BA0D-39FF8D8081C7}">
    <text>4kW allocation reduced due to live reading of 0.1kW</text>
  </threadedComment>
  <threadedComment ref="V383" dT="2023-12-15T12:50:43.22" personId="{F6E7EC2D-8E6E-4BA1-BCDD-6D7FECF08119}" id="{85A71E8F-1718-4555-BB48-2903A10C0044}" parentId="{F7E5F612-FA7F-4AC3-BA0D-39FF8D8081C7}">
    <text>4kW allocation reduced due to live reading of 0.2kW</text>
  </threadedComment>
  <threadedComment ref="V383" dT="2024-01-10T15:24:32.96" personId="{F6E7EC2D-8E6E-4BA1-BCDD-6D7FECF08119}" id="{8800EE82-47DA-414E-98BB-61DCF04F2D5A}" parentId="{F7E5F612-FA7F-4AC3-BA0D-39FF8D8081C7}">
    <text>4kW allocation reduced due to live reading of 0.2kW</text>
  </threadedComment>
  <threadedComment ref="V383" dT="2024-02-14T15:36:32.57" personId="{F6E7EC2D-8E6E-4BA1-BCDD-6D7FECF08119}" id="{5B655E89-8719-491E-AC49-014AEE41A780}" parentId="{F7E5F612-FA7F-4AC3-BA0D-39FF8D8081C7}">
    <text>4kW allocation reduced due to live reading of 1.1kW</text>
  </threadedComment>
  <threadedComment ref="V383" dT="2024-03-14T06:09:20.60" personId="{F6E7EC2D-8E6E-4BA1-BCDD-6D7FECF08119}" id="{BD58D600-F946-4946-8D9B-9A0E174AD854}" parentId="{F7E5F612-FA7F-4AC3-BA0D-39FF8D8081C7}">
    <text>4kW allocation reduced due to live reading of 0.2kW</text>
  </threadedComment>
  <threadedComment ref="V383" dT="2024-04-04T08:44:58.90" personId="{F6E7EC2D-8E6E-4BA1-BCDD-6D7FECF08119}" id="{F56F35FA-2B38-404D-ABE0-FB44230487A3}" parentId="{F7E5F612-FA7F-4AC3-BA0D-39FF8D8081C7}">
    <text>4kW allocation reduced due to live reading of 0.2kW</text>
  </threadedComment>
  <threadedComment ref="V383" dT="2024-06-21T11:07:23.18" personId="{AFB55828-FFC6-4C96-B981-0FAA8F63A769}" id="{7A6774CE-2962-414B-BD62-9A2963CFE48A}" parentId="{F7E5F612-FA7F-4AC3-BA0D-39FF8D8081C7}">
    <text>4kW allocation reduced due to live reading of 0.2kW</text>
  </threadedComment>
  <threadedComment ref="V383" dT="2024-08-19T14:19:16.43" personId="{AFB55828-FFC6-4C96-B981-0FAA8F63A769}" id="{57D33E20-5579-4FB7-81B0-94BCD653F90F}" parentId="{F7E5F612-FA7F-4AC3-BA0D-39FF8D8081C7}">
    <text>4kW allocation reduced due to live reading of 0.1kW</text>
  </threadedComment>
  <threadedComment ref="R393" personId="{31CF382B-C4A6-482E-AE04-28CACDB6A63A}" id="{64F80D54-9F72-4A7A-97B7-6363ED8D571F}">
    <text>Jul-21 Was 5kW but confirmed currently running at 3.5kW</text>
  </threadedComment>
  <threadedComment ref="R393" dT="2023-07-14T15:36:16.59" personId="{4232887B-6F74-4501-885D-8735C5662726}" id="{06B21BF7-A330-490B-B837-8888B979977C}" parentId="{64F80D54-9F72-4A7A-97B7-6363ED8D571F}">
    <text>4kW allocation reduced due to live reading of 2.6kW</text>
  </threadedComment>
  <threadedComment ref="R393" dT="2023-09-15T15:33:42.48" personId="{F6E7EC2D-8E6E-4BA1-BCDD-6D7FECF08119}" id="{670CE464-55D8-41E5-844B-CA0CBC1B863E}" parentId="{64F80D54-9F72-4A7A-97B7-6363ED8D571F}">
    <text>4kW allocation reduced due to live reading of 2.6kW</text>
  </threadedComment>
  <threadedComment ref="R393" dT="2023-10-20T14:00:19.88" personId="{F6E7EC2D-8E6E-4BA1-BCDD-6D7FECF08119}" id="{79A7723D-923F-40FD-A757-53CF9774292F}" parentId="{64F80D54-9F72-4A7A-97B7-6363ED8D571F}">
    <text>4kW allocation reduced due to live reading of 2.6kW</text>
  </threadedComment>
  <threadedComment ref="R393" dT="2023-11-10T10:33:42.20" personId="{F6E7EC2D-8E6E-4BA1-BCDD-6D7FECF08119}" id="{334266BA-D529-433C-8DDA-C2775EF66575}" parentId="{64F80D54-9F72-4A7A-97B7-6363ED8D571F}">
    <text>5kW allocation reduced due to live reading of 2.6kW</text>
  </threadedComment>
  <threadedComment ref="R393" dT="2023-12-15T12:06:29.25" personId="{F6E7EC2D-8E6E-4BA1-BCDD-6D7FECF08119}" id="{8CFB4F24-F680-4E96-9065-7BA3F8C8FE94}" parentId="{64F80D54-9F72-4A7A-97B7-6363ED8D571F}">
    <text>5kW allocation reduced due to live reading of 2.6kW</text>
  </threadedComment>
  <threadedComment ref="R393" dT="2024-01-10T16:34:19.05" personId="{F6E7EC2D-8E6E-4BA1-BCDD-6D7FECF08119}" id="{8481D95E-E856-438C-A16E-0675EBBD8470}" parentId="{64F80D54-9F72-4A7A-97B7-6363ED8D571F}">
    <text>5kW allocation reduced due to live reading of 2.6kW</text>
  </threadedComment>
  <threadedComment ref="R393" dT="2024-02-14T15:45:03.08" personId="{F6E7EC2D-8E6E-4BA1-BCDD-6D7FECF08119}" id="{23571EBC-AAD2-46DF-AF4C-F8E1442B4658}" parentId="{64F80D54-9F72-4A7A-97B7-6363ED8D571F}">
    <text>5kW allocation reduced due to live reading of 2.6kW</text>
  </threadedComment>
  <threadedComment ref="R393" dT="2024-03-14T06:00:35.26" personId="{F6E7EC2D-8E6E-4BA1-BCDD-6D7FECF08119}" id="{CE160A35-A1B1-4D9E-BD88-38CB154697D8}" parentId="{64F80D54-9F72-4A7A-97B7-6363ED8D571F}">
    <text>5kW allocation reduced due to live reading of 2.6kW</text>
  </threadedComment>
  <threadedComment ref="R393" dT="2024-06-24T14:49:19.69" personId="{AFB55828-FFC6-4C96-B981-0FAA8F63A769}" id="{38F6AFA5-03BB-4E4D-82AA-8FCB7DB92495}" parentId="{64F80D54-9F72-4A7A-97B7-6363ED8D571F}">
    <text>5kW allocation reduced due to live reading of 2.6kW</text>
  </threadedComment>
  <threadedComment ref="R393" dT="2024-08-19T14:44:48.05" personId="{AFB55828-FFC6-4C96-B981-0FAA8F63A769}" id="{E7F7D9C1-7357-4160-8F0C-724CF7AB6E38}" parentId="{64F80D54-9F72-4A7A-97B7-6363ED8D571F}">
    <text>5kW allocation reduced due to live reading of 2.6kW</text>
  </threadedComment>
  <threadedComment ref="T393" personId="{31CF382B-C4A6-482E-AE04-28CACDB6A63A}" id="{CBCC2858-788F-4B22-8AA3-4B67A4B99E20}">
    <text>Jul-21 Was 8kW, confirmed currently running at 6kW</text>
  </threadedComment>
  <threadedComment ref="T393" dT="2023-07-14T15:39:21.32" personId="{4232887B-6F74-4501-885D-8735C5662726}" id="{C9E74797-3664-4096-93CD-43E2E12CFC81}" parentId="{CBCC2858-788F-4B22-8AA3-4B67A4B99E20}">
    <text>8kW allocation reduced due to live reading of 7.3kW</text>
  </threadedComment>
  <threadedComment ref="T393" dT="2023-09-15T15:34:09.45" personId="{F6E7EC2D-8E6E-4BA1-BCDD-6D7FECF08119}" id="{29F7C213-C96C-4088-80A4-BA228C9F2B16}" parentId="{CBCC2858-788F-4B22-8AA3-4B67A4B99E20}">
    <text>8kW allocation reduced due to live reading of 7.3kW</text>
  </threadedComment>
  <threadedComment ref="T393" dT="2023-10-20T14:02:38.83" personId="{F6E7EC2D-8E6E-4BA1-BCDD-6D7FECF08119}" id="{F353727F-4411-46EC-BD6C-9172A160E322}" parentId="{CBCC2858-788F-4B22-8AA3-4B67A4B99E20}">
    <text>8kW allocation reduced due to live reading of 7.3kW</text>
  </threadedComment>
  <threadedComment ref="T393" dT="2023-11-10T10:34:23.25" personId="{F6E7EC2D-8E6E-4BA1-BCDD-6D7FECF08119}" id="{52C04DEF-C8CA-41E1-9F25-CAE642497225}" parentId="{CBCC2858-788F-4B22-8AA3-4B67A4B99E20}">
    <text>8kW allocation reduced due to live reading of 7.2kW</text>
  </threadedComment>
  <threadedComment ref="T393" dT="2023-12-15T12:07:10.30" personId="{F6E7EC2D-8E6E-4BA1-BCDD-6D7FECF08119}" id="{45C03CF4-D781-4A76-AC29-0FEE410B051C}" parentId="{CBCC2858-788F-4B22-8AA3-4B67A4B99E20}">
    <text>8kW allocation reduced due to live reading of 7.1kW</text>
  </threadedComment>
  <threadedComment ref="T393" dT="2024-01-10T16:38:43.59" personId="{F6E7EC2D-8E6E-4BA1-BCDD-6D7FECF08119}" id="{FF87F51B-1EE9-4153-BC31-F52F15CF4EA9}" parentId="{CBCC2858-788F-4B22-8AA3-4B67A4B99E20}">
    <text>8kW allocation reduced due to live reading of 7.2kW</text>
  </threadedComment>
  <threadedComment ref="T393" dT="2024-02-14T15:46:36.11" personId="{F6E7EC2D-8E6E-4BA1-BCDD-6D7FECF08119}" id="{6CE714D1-45F7-466A-B72B-F5EB68873792}" parentId="{CBCC2858-788F-4B22-8AA3-4B67A4B99E20}">
    <text>8kW allocation reduced due to live reading of 7.3kW</text>
  </threadedComment>
  <threadedComment ref="T393" dT="2024-03-14T06:01:16.14" personId="{F6E7EC2D-8E6E-4BA1-BCDD-6D7FECF08119}" id="{43607906-46B4-4320-BDBF-FF02CD1CF014}" parentId="{CBCC2858-788F-4B22-8AA3-4B67A4B99E20}">
    <text>8kW allocation reduced due to live reading of 7.3kW</text>
  </threadedComment>
  <threadedComment ref="T393" dT="2024-06-24T14:50:59.03" personId="{AFB55828-FFC6-4C96-B981-0FAA8F63A769}" id="{989090BA-74A3-40E5-9AEF-C8F07CD7F591}" parentId="{CBCC2858-788F-4B22-8AA3-4B67A4B99E20}">
    <text>8kW allocation reduced due to live reading of 7.3kW</text>
  </threadedComment>
  <threadedComment ref="T393" dT="2024-08-19T14:45:21.10" personId="{AFB55828-FFC6-4C96-B981-0FAA8F63A769}" id="{7D380AEA-472A-4DC4-9320-99AB80499D59}" parentId="{CBCC2858-788F-4B22-8AA3-4B67A4B99E20}">
    <text>8kW allocation reduced due to live reading of 7.4kW</text>
  </threadedComment>
  <threadedComment ref="V393" dT="2022-05-26T12:35:03.99" personId="{BC55F889-AFD3-4AD4-B814-0EDFA8411758}" id="{75267E8C-AD2B-4398-BB27-976F96C85FA9}">
    <text>4kW allocation reduced due to live reading of 1kW</text>
  </threadedComment>
  <threadedComment ref="V393" dT="2023-07-14T15:29:10.76" personId="{4232887B-6F74-4501-885D-8735C5662726}" id="{359ADF75-74C1-4BF8-A6C4-FF0102AD94C6}" parentId="{75267E8C-AD2B-4398-BB27-976F96C85FA9}">
    <text>4kW allocation reduced due to live reading of 1.9kW</text>
  </threadedComment>
  <threadedComment ref="V393" dT="2023-09-15T15:30:53.80" personId="{F6E7EC2D-8E6E-4BA1-BCDD-6D7FECF08119}" id="{C70A2DF0-3142-439B-BEF3-F885DB0BA353}" parentId="{75267E8C-AD2B-4398-BB27-976F96C85FA9}">
    <text>4kW allocation reduced due to live reading of 1.9kW</text>
  </threadedComment>
  <threadedComment ref="V393" dT="2023-10-20T13:58:00.06" personId="{F6E7EC2D-8E6E-4BA1-BCDD-6D7FECF08119}" id="{8B57DB7F-C3F3-4FC4-B876-693BBC5A586A}" parentId="{75267E8C-AD2B-4398-BB27-976F96C85FA9}">
    <text>4kW allocation reduced due to live reading of 1.9kW</text>
  </threadedComment>
  <threadedComment ref="V393" dT="2023-11-10T10:31:13.45" personId="{F6E7EC2D-8E6E-4BA1-BCDD-6D7FECF08119}" id="{F89F703A-7B7F-4FDF-972D-1187EB0C2020}" parentId="{75267E8C-AD2B-4398-BB27-976F96C85FA9}">
    <text>4kW allocation reduced due to live reading of 1.9kW</text>
  </threadedComment>
  <threadedComment ref="V393" dT="2023-12-15T12:04:55.81" personId="{F6E7EC2D-8E6E-4BA1-BCDD-6D7FECF08119}" id="{68E15565-B3E3-4325-BA4A-3B4DF8F83940}" parentId="{75267E8C-AD2B-4398-BB27-976F96C85FA9}">
    <text>4kW allocation reduced due to live reading of 1.8kW</text>
  </threadedComment>
  <threadedComment ref="V393" dT="2024-01-10T16:32:23.66" personId="{F6E7EC2D-8E6E-4BA1-BCDD-6D7FECF08119}" id="{DED0E995-2542-4097-AE24-2BDD21F28032}" parentId="{75267E8C-AD2B-4398-BB27-976F96C85FA9}">
    <text>4kW allocation reduced due to live reading of 1.9kW</text>
  </threadedComment>
  <threadedComment ref="V393" dT="2024-02-14T15:43:02.36" personId="{F6E7EC2D-8E6E-4BA1-BCDD-6D7FECF08119}" id="{A602984D-BB47-46D3-B8E2-2338869F098B}" parentId="{75267E8C-AD2B-4398-BB27-976F96C85FA9}">
    <text>4kW allocation reduced due to live reading of 1.9kW</text>
  </threadedComment>
  <threadedComment ref="V393" dT="2024-03-14T05:58:28.58" personId="{F6E7EC2D-8E6E-4BA1-BCDD-6D7FECF08119}" id="{6A6FAABC-55EB-415D-AA47-B62C09138C56}" parentId="{75267E8C-AD2B-4398-BB27-976F96C85FA9}">
    <text>4kW allocation reduced due to live reading of 1.9kW</text>
  </threadedComment>
  <threadedComment ref="V393" dT="2024-06-24T14:33:00.17" personId="{AFB55828-FFC6-4C96-B981-0FAA8F63A769}" id="{2C4E4E4A-1CD4-4F10-9542-880E4F8CBD9E}" parentId="{75267E8C-AD2B-4398-BB27-976F96C85FA9}">
    <text>4kW allocation reduced due to live reading of 1.9kW</text>
  </threadedComment>
  <threadedComment ref="V393" dT="2024-08-19T14:37:24.60" personId="{AFB55828-FFC6-4C96-B981-0FAA8F63A769}" id="{151B50D6-6179-4E80-BB95-C699E99E5AEE}" parentId="{75267E8C-AD2B-4398-BB27-976F96C85FA9}">
    <text>4kW allocation reduced due to live reading of 1.9kW</text>
  </threadedComment>
  <threadedComment ref="X393" dT="2022-05-26T12:35:39.19" personId="{BC55F889-AFD3-4AD4-B814-0EDFA8411758}" id="{A8BE0A57-EDEF-4931-8617-9F6C7302290D}">
    <text>4kW allocation reduced due to live reading of 800w</text>
  </threadedComment>
  <threadedComment ref="X393" dT="2023-07-14T15:31:19.54" personId="{4232887B-6F74-4501-885D-8735C5662726}" id="{666B9C90-D6BB-4630-9417-52B2B729C701}" parentId="{A8BE0A57-EDEF-4931-8617-9F6C7302290D}">
    <text>4kW allocation reduced due to live reading of 1.9kW</text>
  </threadedComment>
  <threadedComment ref="X393" dT="2023-09-15T15:31:20.47" personId="{F6E7EC2D-8E6E-4BA1-BCDD-6D7FECF08119}" id="{8E8A1B77-7FB2-4707-9C16-E36C17B71E88}" parentId="{A8BE0A57-EDEF-4931-8617-9F6C7302290D}">
    <text>4kW allocation reduced due to live reading of 0.8kW</text>
  </threadedComment>
  <threadedComment ref="X393" dT="2023-10-20T13:58:58.28" personId="{F6E7EC2D-8E6E-4BA1-BCDD-6D7FECF08119}" id="{AFA57515-13A0-43D2-B234-ACB08B0177AB}" parentId="{A8BE0A57-EDEF-4931-8617-9F6C7302290D}">
    <text>4kW allocation reduced due to live reading of 0.8kW</text>
  </threadedComment>
  <threadedComment ref="X393" dT="2023-11-10T10:31:39.98" personId="{F6E7EC2D-8E6E-4BA1-BCDD-6D7FECF08119}" id="{F85B8E82-B536-4F92-98BB-07AB448A8537}" parentId="{A8BE0A57-EDEF-4931-8617-9F6C7302290D}">
    <text>4kW allocation reduced due to live reading of 0.8kW</text>
  </threadedComment>
  <threadedComment ref="X393" dT="2023-12-15T12:05:25.61" personId="{F6E7EC2D-8E6E-4BA1-BCDD-6D7FECF08119}" id="{A1746FBD-CA99-4F35-9C7A-CBA20BBA089E}" parentId="{A8BE0A57-EDEF-4931-8617-9F6C7302290D}">
    <text>4kW allocation reduced due to live reading of 0.8kW</text>
  </threadedComment>
  <threadedComment ref="X393" dT="2024-02-14T15:43:34.81" personId="{F6E7EC2D-8E6E-4BA1-BCDD-6D7FECF08119}" id="{FC6DA764-9A90-4F75-946D-FF04ADE03DA8}" parentId="{A8BE0A57-EDEF-4931-8617-9F6C7302290D}">
    <text>4kW allocation reduced due to live reading of 0.8kW</text>
  </threadedComment>
  <threadedComment ref="X393" dT="2024-03-14T05:59:25.05" personId="{F6E7EC2D-8E6E-4BA1-BCDD-6D7FECF08119}" id="{D9E2D931-05E4-44A0-8F28-B526DFC99DDB}" parentId="{A8BE0A57-EDEF-4931-8617-9F6C7302290D}">
    <text>4kW allocation reduced due to live reading of 01.3kW</text>
  </threadedComment>
  <threadedComment ref="X393" dT="2024-08-19T14:39:55.62" personId="{AFB55828-FFC6-4C96-B981-0FAA8F63A769}" id="{6191FB25-D86A-4A36-83D0-6D2C1EBA44AB}" parentId="{A8BE0A57-EDEF-4931-8617-9F6C7302290D}">
    <text>4kW allocation reduced due to live reading of 1.4kW</text>
  </threadedComment>
  <threadedComment ref="Z393" dT="2022-05-26T12:34:26.84" personId="{BC55F889-AFD3-4AD4-B814-0EDFA8411758}" id="{75BFD2E7-EC0C-454F-978C-B444521F890A}">
    <text>4kW allocation reduced due to live reading of 1.8kW</text>
  </threadedComment>
  <threadedComment ref="Z393" dT="2023-07-14T15:34:01.71" personId="{4232887B-6F74-4501-885D-8735C5662726}" id="{C8193C20-0E94-4A51-9BA0-F73F78B4BD55}" parentId="{75BFD2E7-EC0C-454F-978C-B444521F890A}">
    <text>4kW allocation reduced due to live reading of 2.7kW</text>
  </threadedComment>
  <threadedComment ref="Z393" dT="2023-09-15T15:31:59.63" personId="{F6E7EC2D-8E6E-4BA1-BCDD-6D7FECF08119}" id="{679A4E94-E395-47DE-A82D-416078CDF2EF}" parentId="{75BFD2E7-EC0C-454F-978C-B444521F890A}">
    <text>4kW allocation reduced due to live reading of 2.7kW</text>
  </threadedComment>
  <threadedComment ref="Z393" dT="2023-10-20T13:59:29.18" personId="{F6E7EC2D-8E6E-4BA1-BCDD-6D7FECF08119}" id="{3DB2F186-D704-495E-9915-EC90242B3BAD}" parentId="{75BFD2E7-EC0C-454F-978C-B444521F890A}">
    <text>4kW allocation reduced due to live reading of 2.7kW</text>
  </threadedComment>
  <threadedComment ref="Z393" dT="2023-11-10T10:32:07.26" personId="{F6E7EC2D-8E6E-4BA1-BCDD-6D7FECF08119}" id="{F26C3470-BA06-4318-8EB3-9F2A5DCB1934}" parentId="{75BFD2E7-EC0C-454F-978C-B444521F890A}">
    <text>4kW allocation reduced due to live reading of 2.7kW</text>
  </threadedComment>
  <threadedComment ref="Z393" dT="2023-12-15T12:05:56.68" personId="{F6E7EC2D-8E6E-4BA1-BCDD-6D7FECF08119}" id="{211D924C-4C0C-41A1-89C4-22CC9DA7B68C}" parentId="{75BFD2E7-EC0C-454F-978C-B444521F890A}">
    <text>4kW allocation reduced due to live reading of 2.7kW</text>
  </threadedComment>
  <threadedComment ref="Z393" dT="2024-01-10T16:33:42.69" personId="{F6E7EC2D-8E6E-4BA1-BCDD-6D7FECF08119}" id="{F752C7C7-BB4F-4849-B682-56683E63CA74}" parentId="{75BFD2E7-EC0C-454F-978C-B444521F890A}">
    <text>4kW allocation reduced due to live reading of 2.7kW</text>
  </threadedComment>
  <threadedComment ref="Z393" dT="2024-02-14T15:44:12.39" personId="{F6E7EC2D-8E6E-4BA1-BCDD-6D7FECF08119}" id="{F086CCE7-BB67-486A-BCB0-AB4138A53E23}" parentId="{75BFD2E7-EC0C-454F-978C-B444521F890A}">
    <text>4kW allocation reduced due to live reading of 2.7kW</text>
  </threadedComment>
  <threadedComment ref="Z393" dT="2024-03-14T05:59:56.18" personId="{F6E7EC2D-8E6E-4BA1-BCDD-6D7FECF08119}" id="{A82E42CF-40E3-447B-984B-7F218BA5AECC}" parentId="{75BFD2E7-EC0C-454F-978C-B444521F890A}">
    <text>4kW allocation reduced due to live reading of 2.7kW</text>
  </threadedComment>
  <threadedComment ref="Z393" dT="2024-06-24T14:35:03.61" personId="{AFB55828-FFC6-4C96-B981-0FAA8F63A769}" id="{9E5B8411-16AD-4D91-8C09-5F287699FF69}" parentId="{75BFD2E7-EC0C-454F-978C-B444521F890A}">
    <text>4kW allocation reduced due to live reading of 2.8kW</text>
  </threadedComment>
  <threadedComment ref="Z393" dT="2024-08-19T14:41:15.83" personId="{AFB55828-FFC6-4C96-B981-0FAA8F63A769}" id="{ECBF3511-6AD1-4254-A1E8-C032DDA54300}" parentId="{75BFD2E7-EC0C-454F-978C-B444521F890A}">
    <text>4kW allocation reduced due to live reading of 2.7kW</text>
  </threadedComment>
  <threadedComment ref="AB393" dT="2023-09-15T15:35:07.64" personId="{F6E7EC2D-8E6E-4BA1-BCDD-6D7FECF08119}" id="{3E5ECBE8-D672-4EBB-9632-69A3A504683D}">
    <text>4.2kW allocation reduced due to live reading of 0.6kW</text>
  </threadedComment>
  <threadedComment ref="AB393" dT="2023-10-20T13:56:14.27" personId="{F6E7EC2D-8E6E-4BA1-BCDD-6D7FECF08119}" id="{FB391200-7B2D-49BF-89DA-BD87007D5DF6}" parentId="{3E5ECBE8-D672-4EBB-9632-69A3A504683D}">
    <text>4.2kW allocation reduced due to live reading of 0.7kW</text>
  </threadedComment>
  <threadedComment ref="AB393" dT="2023-11-10T10:29:58.90" personId="{F6E7EC2D-8E6E-4BA1-BCDD-6D7FECF08119}" id="{A9907805-D7A9-4E99-86CD-EC609D62C01E}" parentId="{3E5ECBE8-D672-4EBB-9632-69A3A504683D}">
    <text>4.2kW allocation reduced due to live reading of 0.6kW</text>
  </threadedComment>
  <threadedComment ref="AB393" dT="2023-12-15T11:48:17.99" personId="{F6E7EC2D-8E6E-4BA1-BCDD-6D7FECF08119}" id="{26304699-8DD1-4044-8B73-790AD117D315}" parentId="{3E5ECBE8-D672-4EBB-9632-69A3A504683D}">
    <text>4.2kW allocation reduced due to live reading of 0.8kW</text>
  </threadedComment>
  <threadedComment ref="AB393" dT="2024-01-10T16:31:31.59" personId="{F6E7EC2D-8E6E-4BA1-BCDD-6D7FECF08119}" id="{440137E6-2C70-42ED-96D7-FA5C474799BD}" parentId="{3E5ECBE8-D672-4EBB-9632-69A3A504683D}">
    <text>4.2kW allocation reduced due to live reading of 0.9kW</text>
  </threadedComment>
  <threadedComment ref="AB393" dT="2024-02-14T15:42:25.78" personId="{F6E7EC2D-8E6E-4BA1-BCDD-6D7FECF08119}" id="{399B8D58-A291-4BEA-800C-AA208BF3DC8B}" parentId="{3E5ECBE8-D672-4EBB-9632-69A3A504683D}">
    <text>4.2kW allocation reduced due to live reading of 0.9kW</text>
  </threadedComment>
  <threadedComment ref="AB393" dT="2024-03-14T05:57:52.04" personId="{F6E7EC2D-8E6E-4BA1-BCDD-6D7FECF08119}" id="{77076869-2ECC-4CE1-B133-26863A287A4E}" parentId="{3E5ECBE8-D672-4EBB-9632-69A3A504683D}">
    <text>4.2kW allocation reduced due to live reading of 0.9kW</text>
  </threadedComment>
  <threadedComment ref="AB393" dT="2024-06-24T14:26:29.75" personId="{AFB55828-FFC6-4C96-B981-0FAA8F63A769}" id="{A60EDA7F-45F5-44D4-A321-2F6C946176CC}" parentId="{3E5ECBE8-D672-4EBB-9632-69A3A504683D}">
    <text>4.2kW allocation reduced due to live reading of 0.9kW</text>
  </threadedComment>
  <threadedComment ref="AB393" dT="2024-08-19T14:36:49.25" personId="{AFB55828-FFC6-4C96-B981-0FAA8F63A769}" id="{B348D8E0-9E5D-49A1-A71A-5FE01C66050F}" parentId="{3E5ECBE8-D672-4EBB-9632-69A3A504683D}">
    <text>4.2kW allocation reduced due to live reading of 1.1kW</text>
  </threadedComment>
  <threadedComment ref="Q397" dT="2021-12-03T12:26:00.28" personId="{7807B229-714C-4AA1-8F83-E7F46ACB7D83}" id="{4D9B4153-0B33-458E-B12C-C7D096296F88}">
    <text>ORMT_SAP_211015_16_11135118</text>
  </threadedComment>
  <threadedComment ref="R405" dT="2023-08-03T13:35:00.44" personId="{F6E7EC2D-8E6E-4BA1-BCDD-6D7FECF08119}" id="{B621009E-9B68-4EEA-82AB-71D9AEC957B9}">
    <text>12kW allocation reduced due to live reading of 0.1kW</text>
  </threadedComment>
  <threadedComment ref="R405" dT="2023-09-06T14:35:36.41" personId="{F6E7EC2D-8E6E-4BA1-BCDD-6D7FECF08119}" id="{BA345EAA-EC00-4E5D-BF83-62B125D842BC}" parentId="{B621009E-9B68-4EEA-82AB-71D9AEC957B9}">
    <text>12kW allocation reduced due to live reading of 0.1kW</text>
  </threadedComment>
  <threadedComment ref="R405" dT="2023-11-10T11:42:22.42" personId="{F6E7EC2D-8E6E-4BA1-BCDD-6D7FECF08119}" id="{32502B52-B042-4F30-9071-13D871F2C49A}" parentId="{B621009E-9B68-4EEA-82AB-71D9AEC957B9}">
    <text>6kW allocation reduced due to live reading of 0.2kW</text>
  </threadedComment>
  <threadedComment ref="R405" dT="2023-12-15T11:18:23.04" personId="{F6E7EC2D-8E6E-4BA1-BCDD-6D7FECF08119}" id="{EBC89590-498D-4338-AEF8-376893E24563}" parentId="{B621009E-9B68-4EEA-82AB-71D9AEC957B9}">
    <text>6kW allocation reduced due to live reading of 0.3kW</text>
  </threadedComment>
  <threadedComment ref="R405" dT="2024-01-10T16:51:14.06" personId="{F6E7EC2D-8E6E-4BA1-BCDD-6D7FECF08119}" id="{0B48AAD1-4950-4770-BC0A-A50516BAC951}" parentId="{B621009E-9B68-4EEA-82AB-71D9AEC957B9}">
    <text>12kW allocation reduced due to live reading of 0.3kW</text>
  </threadedComment>
  <threadedComment ref="R405" dT="2024-02-14T17:08:10.41" personId="{F6E7EC2D-8E6E-4BA1-BCDD-6D7FECF08119}" id="{7743D51E-0C09-42E7-91C8-3B1F5CE0E9FD}" parentId="{B621009E-9B68-4EEA-82AB-71D9AEC957B9}">
    <text>12kW allocation reduced due to live reading of 0.3kW</text>
  </threadedComment>
  <threadedComment ref="R405" dT="2024-03-14T05:25:58.93" personId="{F6E7EC2D-8E6E-4BA1-BCDD-6D7FECF08119}" id="{12B376E0-A2BE-408A-949A-C6305217315F}" parentId="{B621009E-9B68-4EEA-82AB-71D9AEC957B9}">
    <text>12kW allocation reduced due to live reading of 0.3kW</text>
  </threadedComment>
  <threadedComment ref="R405" dT="2024-04-04T09:15:36.31" personId="{F6E7EC2D-8E6E-4BA1-BCDD-6D7FECF08119}" id="{F741B07C-DF79-409A-8889-23CB7B6BC255}" parentId="{B621009E-9B68-4EEA-82AB-71D9AEC957B9}">
    <text>12kW allocation reduced due to live reading of 0.3kW</text>
  </threadedComment>
  <threadedComment ref="R405" dT="2024-06-24T14:54:31.52" personId="{AFB55828-FFC6-4C96-B981-0FAA8F63A769}" id="{0D3A29A2-67C0-4FE2-8518-0FCA4E90F52F}" parentId="{B621009E-9B68-4EEA-82AB-71D9AEC957B9}">
    <text>12kW allocation reduced due to live reading of 0.2kW</text>
  </threadedComment>
  <threadedComment ref="R405" dT="2024-08-19T14:48:35.47" personId="{AFB55828-FFC6-4C96-B981-0FAA8F63A769}" id="{F37BF2D7-8DD8-45FF-AFB0-30DE18F29572}" parentId="{B621009E-9B68-4EEA-82AB-71D9AEC957B9}">
    <text>12kW allocation reduced due to live reading of 0.2kW</text>
  </threadedComment>
  <threadedComment ref="R405" dT="2024-09-17T13:56:28.81" personId="{AFB55828-FFC6-4C96-B981-0FAA8F63A769}" id="{0A8A38BC-4CF1-49E5-843B-A9E3B88E3E50}" parentId="{B621009E-9B68-4EEA-82AB-71D9AEC957B9}">
    <text>12kW allocation reduced due to live reading of 0.6kW</text>
  </threadedComment>
  <threadedComment ref="T405" dT="2023-07-11T11:53:49.25" personId="{4232887B-6F74-4501-885D-8735C5662726}" id="{55A2194F-D998-4EC4-967B-F2927199D168}">
    <text>4kW allocation reduced due to live reading of 0.5kW</text>
  </threadedComment>
  <threadedComment ref="T405" dT="2023-08-03T13:36:50.21" personId="{F6E7EC2D-8E6E-4BA1-BCDD-6D7FECF08119}" id="{E323A556-AE85-432A-AD01-693B365B7BA6}" parentId="{55A2194F-D998-4EC4-967B-F2927199D168}">
    <text>4kW allocation reduced due to live reading of 0.5kW</text>
  </threadedComment>
  <threadedComment ref="T405" dT="2023-09-06T14:36:42.19" personId="{F6E7EC2D-8E6E-4BA1-BCDD-6D7FECF08119}" id="{F09CA93A-6BF7-4121-A9F3-0ED7D922D112}" parentId="{55A2194F-D998-4EC4-967B-F2927199D168}">
    <text>4kW allocation reduced due to live reading of 0.5kW</text>
  </threadedComment>
  <threadedComment ref="T405" dT="2023-11-10T11:43:26.75" personId="{F6E7EC2D-8E6E-4BA1-BCDD-6D7FECF08119}" id="{1C1BE8C1-B0B8-472B-BF79-F1AE86C317CC}" parentId="{55A2194F-D998-4EC4-967B-F2927199D168}">
    <text>4kW allocation reduced due to live reading of 0.6kW</text>
  </threadedComment>
  <threadedComment ref="T405" dT="2023-12-15T11:19:26.93" personId="{F6E7EC2D-8E6E-4BA1-BCDD-6D7FECF08119}" id="{A3D4BAFF-D266-45EC-967E-CE0F4992325F}" parentId="{55A2194F-D998-4EC4-967B-F2927199D168}">
    <text>4kW allocation reduced due to live reading of 0.6kW</text>
  </threadedComment>
  <threadedComment ref="T405" dT="2024-01-10T16:52:55.83" personId="{F6E7EC2D-8E6E-4BA1-BCDD-6D7FECF08119}" id="{7BB7324D-95D3-4D8C-92A3-59D08E0FE5FA}" parentId="{55A2194F-D998-4EC4-967B-F2927199D168}">
    <text>4kW allocation reduced due to live reading of 0.5kW</text>
  </threadedComment>
  <threadedComment ref="T405" dT="2024-02-14T17:10:04.42" personId="{F6E7EC2D-8E6E-4BA1-BCDD-6D7FECF08119}" id="{67F1FB6A-A05F-4AC0-9B32-1D35F61B3FD0}" parentId="{55A2194F-D998-4EC4-967B-F2927199D168}">
    <text>4kW allocation reduced due to live reading of 0.6kW</text>
  </threadedComment>
  <threadedComment ref="T405" dT="2024-03-14T05:25:47.75" personId="{F6E7EC2D-8E6E-4BA1-BCDD-6D7FECF08119}" id="{E13BAB60-7054-4B50-B242-2832320EEB0E}" parentId="{55A2194F-D998-4EC4-967B-F2927199D168}">
    <text>4kW allocation reduced due to live reading of 0.5kW</text>
  </threadedComment>
  <threadedComment ref="T405" dT="2024-04-04T09:16:33.42" personId="{F6E7EC2D-8E6E-4BA1-BCDD-6D7FECF08119}" id="{FC3F40AA-B8D6-46CA-AB58-87D7C11F9370}" parentId="{55A2194F-D998-4EC4-967B-F2927199D168}">
    <text>4kW allocation reduced due to live reading of 0.6kW</text>
  </threadedComment>
  <threadedComment ref="T405" dT="2024-06-24T14:56:17.13" personId="{AFB55828-FFC6-4C96-B981-0FAA8F63A769}" id="{576E3303-8091-4546-8A5B-53B40AD034DF}" parentId="{55A2194F-D998-4EC4-967B-F2927199D168}">
    <text>4kW allocation reduced due to live reading of 0.6kW</text>
  </threadedComment>
  <threadedComment ref="T405" dT="2024-08-19T14:49:05.80" personId="{AFB55828-FFC6-4C96-B981-0FAA8F63A769}" id="{846154A1-64D0-4BA1-BC2C-110BAC7B274E}" parentId="{55A2194F-D998-4EC4-967B-F2927199D168}">
    <text>4kW allocation reduced due to live reading of 0.6kW</text>
  </threadedComment>
  <threadedComment ref="T405" dT="2024-09-17T13:59:30.76" personId="{AFB55828-FFC6-4C96-B981-0FAA8F63A769}" id="{A5C8809F-F876-4C00-BFEA-494A3386EB34}" parentId="{55A2194F-D998-4EC4-967B-F2927199D168}">
    <text>4kW allocation reduced due to live reading of 0.6kW</text>
  </threadedComment>
  <threadedComment ref="U409" dT="2024-08-12T10:31:06.02" personId="{23875134-620F-49C7-896C-147D628FB6EA}" id="{DC40EE43-AF0A-4E84-8895-9C3EF0AC0491}">
    <text>ORMT_SAP_240517_1_11255170 planned for Nokia 7750 SR2s</text>
  </threadedComment>
  <threadedComment ref="U411" dT="2024-08-12T10:31:06.02" personId="{23875134-620F-49C7-896C-147D628FB6EA}" id="{BCDB9D47-1518-4D17-A8B4-4CB2465614C1}">
    <text>ORMT_SAP_240517_1_11255170 planned for Nokia 7750 SR2s</text>
  </threadedComment>
  <threadedComment ref="R412" dT="2023-09-29T12:15:02.20" personId="{4232887B-6F74-4501-885D-8735C5662726}" id="{4C14068F-9F2E-433A-883D-FCBAED4EE20C}">
    <text>5kW allocation reduced due to live reading of 0.7kW</text>
  </threadedComment>
  <threadedComment ref="R412" dT="2023-10-20T10:02:24.20" personId="{F6E7EC2D-8E6E-4BA1-BCDD-6D7FECF08119}" id="{692654C3-70CE-4C85-B70A-C139ABE94DF7}" parentId="{4C14068F-9F2E-433A-883D-FCBAED4EE20C}">
    <text>5kW allocation reduced due to live reading of 0.6kW</text>
  </threadedComment>
  <threadedComment ref="R412" dT="2023-11-09T11:35:21.41" personId="{F6E7EC2D-8E6E-4BA1-BCDD-6D7FECF08119}" id="{44E1E8B4-B952-4F33-AC8C-A8FE08AB250C}" parentId="{4C14068F-9F2E-433A-883D-FCBAED4EE20C}">
    <text>5kW allocation reduced due to live reading of 0.7kW</text>
  </threadedComment>
  <threadedComment ref="R412" dT="2023-12-13T12:18:54.68" personId="{F6E7EC2D-8E6E-4BA1-BCDD-6D7FECF08119}" id="{E65FAA1D-25D3-4D24-9DC2-0DE65D04D9E1}" parentId="{4C14068F-9F2E-433A-883D-FCBAED4EE20C}">
    <text>5kW allocation reduced due to live reading of 0.7kW</text>
  </threadedComment>
  <threadedComment ref="R412" dT="2024-01-10T10:14:47.52" personId="{F6E7EC2D-8E6E-4BA1-BCDD-6D7FECF08119}" id="{9D944B13-F8E1-409A-9427-ED087C7831E3}" parentId="{4C14068F-9F2E-433A-883D-FCBAED4EE20C}">
    <text>5kW allocation reduced due to live reading of 0.7kW</text>
  </threadedComment>
  <threadedComment ref="R412" dT="2024-02-14T12:56:29.53" personId="{F6E7EC2D-8E6E-4BA1-BCDD-6D7FECF08119}" id="{E66A007A-D9A6-4889-A941-9A0B584A8945}" parentId="{4C14068F-9F2E-433A-883D-FCBAED4EE20C}">
    <text>5kW allocation reduced due to live reading of 0.6kW</text>
  </threadedComment>
  <threadedComment ref="R412" dT="2024-03-14T07:54:08.35" personId="{F6E7EC2D-8E6E-4BA1-BCDD-6D7FECF08119}" id="{716247FB-1D99-41EA-A9A5-89A5A0D8CD72}" parentId="{4C14068F-9F2E-433A-883D-FCBAED4EE20C}">
    <text>5kW allocation reduced due to live reading of 0.7kW</text>
  </threadedComment>
  <threadedComment ref="R412" dT="2024-05-17T12:14:39.09" personId="{23875134-620F-49C7-896C-147D628FB6EA}" id="{E4B13328-38F9-41C9-BFE1-5C93471270B1}" parentId="{4C14068F-9F2E-433A-883D-FCBAED4EE20C}">
    <text>5kW allocation reduced due to live reading of 0.7kW</text>
  </threadedComment>
  <threadedComment ref="R412" dT="2024-08-19T11:48:26.26" personId="{23875134-620F-49C7-896C-147D628FB6EA}" id="{C793A803-BEA5-40AA-BFE0-F81FD61502D1}" parentId="{4C14068F-9F2E-433A-883D-FCBAED4EE20C}">
    <text>5kW allocation reduced due to live reading of 0.7kW</text>
  </threadedComment>
  <threadedComment ref="T412" dT="2023-09-29T12:17:27.54" personId="{4232887B-6F74-4501-885D-8735C5662726}" id="{04BBF127-517B-427A-AC5B-4604780B01EF}">
    <text>5kW allocation reduced due to live reading of 0.2kW</text>
  </threadedComment>
  <threadedComment ref="T412" dT="2023-10-20T10:06:58.89" personId="{F6E7EC2D-8E6E-4BA1-BCDD-6D7FECF08119}" id="{36B0C041-8E9B-4DB7-A0B1-53FB6A06EB17}" parentId="{04BBF127-517B-427A-AC5B-4604780B01EF}">
    <text>5kW allocation reduced due to live reading of 0.3kW</text>
  </threadedComment>
  <threadedComment ref="T412" dT="2023-11-09T11:36:33.42" personId="{F6E7EC2D-8E6E-4BA1-BCDD-6D7FECF08119}" id="{E7C4CF0F-905E-4DEF-BBF8-CB00FE2ADC00}" parentId="{04BBF127-517B-427A-AC5B-4604780B01EF}">
    <text>5kW allocation reduced due to live reading of 0.3kW</text>
  </threadedComment>
  <threadedComment ref="T412" dT="2023-12-13T12:19:49.30" personId="{F6E7EC2D-8E6E-4BA1-BCDD-6D7FECF08119}" id="{2249300F-E712-4B0D-BE25-6C91E8577CAC}" parentId="{04BBF127-517B-427A-AC5B-4604780B01EF}">
    <text>5kW allocation reduced due to live reading of 0.3kW</text>
  </threadedComment>
  <threadedComment ref="T412" dT="2024-01-10T10:15:29.58" personId="{F6E7EC2D-8E6E-4BA1-BCDD-6D7FECF08119}" id="{C9FED975-11B1-41C6-825E-A0D18E7356FC}" parentId="{04BBF127-517B-427A-AC5B-4604780B01EF}">
    <text>5kW allocation reduced due to live reading of 0.3kW</text>
  </threadedComment>
  <threadedComment ref="T412" dT="2024-02-14T12:59:10.32" personId="{F6E7EC2D-8E6E-4BA1-BCDD-6D7FECF08119}" id="{188BF565-9EDA-422A-8B72-2B00DA10EAF9}" parentId="{04BBF127-517B-427A-AC5B-4604780B01EF}">
    <text>5kW allocation reduced due to live reading of 0.3kW</text>
  </threadedComment>
  <threadedComment ref="T412" dT="2024-03-14T07:55:28.29" personId="{F6E7EC2D-8E6E-4BA1-BCDD-6D7FECF08119}" id="{517636A1-BB42-4C24-8F19-E6186FD6E301}" parentId="{04BBF127-517B-427A-AC5B-4604780B01EF}">
    <text>5kW allocation reduced due to live reading of 0.3kW</text>
  </threadedComment>
  <threadedComment ref="T412" dT="2024-05-17T12:16:38.44" personId="{23875134-620F-49C7-896C-147D628FB6EA}" id="{93923C4A-3C6D-4D7B-BAED-BB55956CFFDA}" parentId="{04BBF127-517B-427A-AC5B-4604780B01EF}">
    <text>5kW allocation reduced due to live reading of 0.3kW</text>
  </threadedComment>
  <threadedComment ref="T412" dT="2024-08-19T11:48:04.01" personId="{23875134-620F-49C7-896C-147D628FB6EA}" id="{02A6D1AF-F05C-42B8-ADCD-5D5F47CE309D}" parentId="{04BBF127-517B-427A-AC5B-4604780B01EF}">
    <text>5kW allocation reduced due to live reading of 0.3kW</text>
  </threadedComment>
  <threadedComment ref="V412" dT="2023-09-29T11:38:12.34" personId="{4232887B-6F74-4501-885D-8735C5662726}" id="{EB2CE551-A21E-46DC-BB79-99C2BCF6024E}">
    <text>5kW allocation reduced due to live reading of 2.4kW</text>
  </threadedComment>
  <threadedComment ref="V412" dT="2023-10-20T09:37:46.74" personId="{F6E7EC2D-8E6E-4BA1-BCDD-6D7FECF08119}" id="{121965D4-21F5-4976-A787-983B644EB5CB}" parentId="{EB2CE551-A21E-46DC-BB79-99C2BCF6024E}">
    <text>5kW allocation reduced due to live reading of 2.3kW</text>
  </threadedComment>
  <threadedComment ref="V412" dT="2023-11-09T11:32:29.85" personId="{F6E7EC2D-8E6E-4BA1-BCDD-6D7FECF08119}" id="{90313783-0515-4EBF-AFFD-9FC73DCA7037}" parentId="{EB2CE551-A21E-46DC-BB79-99C2BCF6024E}">
    <text>5kW allocation reduced due to live reading of 2.3kW</text>
  </threadedComment>
  <threadedComment ref="V412" dT="2023-12-13T12:17:56.94" personId="{F6E7EC2D-8E6E-4BA1-BCDD-6D7FECF08119}" id="{EB816382-8DE7-4388-9A88-3D42C71F90D8}" parentId="{EB2CE551-A21E-46DC-BB79-99C2BCF6024E}">
    <text>5kW allocation reduced due to live reading of 2.3kW</text>
  </threadedComment>
  <threadedComment ref="V412" dT="2024-01-10T10:12:51.68" personId="{F6E7EC2D-8E6E-4BA1-BCDD-6D7FECF08119}" id="{93E18467-D74F-4425-8F39-869F5B31C9D6}" parentId="{EB2CE551-A21E-46DC-BB79-99C2BCF6024E}">
    <text>5kW allocation reduced due to live reading of 2.4kW</text>
  </threadedComment>
  <threadedComment ref="V412" dT="2024-02-14T12:55:30.89" personId="{F6E7EC2D-8E6E-4BA1-BCDD-6D7FECF08119}" id="{B8A6BCDE-37F9-4DB2-8269-7EED067478DB}" parentId="{EB2CE551-A21E-46DC-BB79-99C2BCF6024E}">
    <text>5kW allocation reduced due to live reading of 2.4kW</text>
  </threadedComment>
  <threadedComment ref="V412" dT="2024-03-14T07:51:28.91" personId="{F6E7EC2D-8E6E-4BA1-BCDD-6D7FECF08119}" id="{8E4CA5BC-1B0E-42BA-8E94-1E94EECE5B03}" parentId="{EB2CE551-A21E-46DC-BB79-99C2BCF6024E}">
    <text>5kW allocation reduced due to live reading of 2.4kW</text>
  </threadedComment>
  <threadedComment ref="V412" dT="2024-05-17T12:25:09.12" personId="{23875134-620F-49C7-896C-147D628FB6EA}" id="{FCB6D77E-EE02-45B9-A18C-DE45A3140DD7}" parentId="{EB2CE551-A21E-46DC-BB79-99C2BCF6024E}">
    <text>5kW allocation reduced due to live reading of 2.4kW</text>
  </threadedComment>
  <threadedComment ref="V412" dT="2024-08-19T11:47:35.18" personId="{23875134-620F-49C7-896C-147D628FB6EA}" id="{24762E00-8ECA-4853-9D55-E274C574219B}" parentId="{EB2CE551-A21E-46DC-BB79-99C2BCF6024E}">
    <text>5kW allocation reduced due to live reading of 2.4kW</text>
  </threadedComment>
  <threadedComment ref="X412" dT="2023-09-29T11:17:16.95" personId="{4232887B-6F74-4501-885D-8735C5662726}" id="{F12838CD-F258-42F3-A73C-DC6DABCDA823}">
    <text>2kW allocation reduced due to live reading of 0.4kW</text>
  </threadedComment>
  <threadedComment ref="X412" dT="2023-10-20T09:00:09.98" personId="{F6E7EC2D-8E6E-4BA1-BCDD-6D7FECF08119}" id="{7709FA52-E19C-4397-A7DC-228B4D59CEF2}" parentId="{F12838CD-F258-42F3-A73C-DC6DABCDA823}">
    <text>2kW allocation reduced due to live reading of 0.4kW</text>
  </threadedComment>
  <threadedComment ref="X412" dT="2023-11-09T11:31:57.31" personId="{F6E7EC2D-8E6E-4BA1-BCDD-6D7FECF08119}" id="{6363D16F-6BBA-44CC-A507-C975BB47C26B}" parentId="{F12838CD-F258-42F3-A73C-DC6DABCDA823}">
    <text>2kW allocation reduced due to live reading of 0.4kW</text>
  </threadedComment>
  <threadedComment ref="X412" dT="2023-12-13T12:15:53.11" personId="{F6E7EC2D-8E6E-4BA1-BCDD-6D7FECF08119}" id="{17BCE4D1-0631-4466-8D2D-CCDAA82220BE}" parentId="{F12838CD-F258-42F3-A73C-DC6DABCDA823}">
    <text>2kW allocation reduced due to live reading of 0.4kW</text>
  </threadedComment>
  <threadedComment ref="X412" dT="2024-01-10T10:04:56.40" personId="{F6E7EC2D-8E6E-4BA1-BCDD-6D7FECF08119}" id="{B35FED5A-F66C-4E32-87CC-4879354771BE}" parentId="{F12838CD-F258-42F3-A73C-DC6DABCDA823}">
    <text>2kW allocation reduced due to live reading of 0.4kW</text>
  </threadedComment>
  <threadedComment ref="X412" dT="2024-02-14T12:51:36.35" personId="{F6E7EC2D-8E6E-4BA1-BCDD-6D7FECF08119}" id="{1B56B533-E173-4A84-99CD-4D77ADC1B191}" parentId="{F12838CD-F258-42F3-A73C-DC6DABCDA823}">
    <text>2kW allocation reduced due to live reading of 0.4kW</text>
  </threadedComment>
  <threadedComment ref="X412" dT="2024-03-14T07:48:42.90" personId="{F6E7EC2D-8E6E-4BA1-BCDD-6D7FECF08119}" id="{47C5305F-8559-422A-81BC-036ACA44F22C}" parentId="{F12838CD-F258-42F3-A73C-DC6DABCDA823}">
    <text>2kW allocation reduced due to live reading of 0.4kW</text>
  </threadedComment>
  <threadedComment ref="X412" dT="2024-05-17T10:58:59.31" personId="{23875134-620F-49C7-896C-147D628FB6EA}" id="{120A27C5-3514-41B2-9B49-1910FF090D53}" parentId="{F12838CD-F258-42F3-A73C-DC6DABCDA823}">
    <text>2kW allocation reduced due to live reading of 0.4kW</text>
  </threadedComment>
  <threadedComment ref="X412" dT="2024-08-19T11:47:06.49" personId="{23875134-620F-49C7-896C-147D628FB6EA}" id="{2DAC31BF-820B-4A03-8E87-9852875F63D4}" parentId="{F12838CD-F258-42F3-A73C-DC6DABCDA823}">
    <text>2kW allocation reduced due to live reading of 0.4kW</text>
  </threadedComment>
  <threadedComment ref="Z412" dT="2023-09-29T12:05:08.29" personId="{4232887B-6F74-4501-885D-8735C5662726}" id="{A47D4D76-6FA0-48D9-A901-5B0F65F15501}">
    <text>1kW allocation reduced due to live reading of 0.2kW</text>
  </threadedComment>
  <threadedComment ref="Z412" dT="2023-10-20T09:35:48.73" personId="{F6E7EC2D-8E6E-4BA1-BCDD-6D7FECF08119}" id="{3CBFF8E1-4A42-48BC-A86C-4CE902646619}" parentId="{A47D4D76-6FA0-48D9-A901-5B0F65F15501}">
    <text>1kW allocation reduced due to live reading of 0.2kW</text>
  </threadedComment>
  <threadedComment ref="Z412" dT="2023-11-09T11:32:05.56" personId="{F6E7EC2D-8E6E-4BA1-BCDD-6D7FECF08119}" id="{C2AA1FAA-3DC3-4DA4-9E1A-DB11395743DA}" parentId="{A47D4D76-6FA0-48D9-A901-5B0F65F15501}">
    <text>1kW allocation reduced due to live reading of 0.2kW</text>
  </threadedComment>
  <threadedComment ref="Z412" dT="2023-12-13T12:16:53.56" personId="{F6E7EC2D-8E6E-4BA1-BCDD-6D7FECF08119}" id="{008C94AE-4FF2-408B-AA26-D3EB8C8EA15C}" parentId="{A47D4D76-6FA0-48D9-A901-5B0F65F15501}">
    <text>1kW allocation reduced due to live reading of 0.2kW</text>
  </threadedComment>
  <threadedComment ref="Z412" dT="2024-01-10T10:08:53.54" personId="{F6E7EC2D-8E6E-4BA1-BCDD-6D7FECF08119}" id="{A1B530E7-E35B-4F15-9839-4DA18442F921}" parentId="{A47D4D76-6FA0-48D9-A901-5B0F65F15501}">
    <text>1kW allocation reduced due to live reading of 0.2kW</text>
  </threadedComment>
  <threadedComment ref="Z412" dT="2024-02-14T12:54:30.39" personId="{F6E7EC2D-8E6E-4BA1-BCDD-6D7FECF08119}" id="{93BFE879-610D-42F3-AC75-90527DC14A0B}" parentId="{A47D4D76-6FA0-48D9-A901-5B0F65F15501}">
    <text>1kW allocation reduced due to live reading of 0.2kW</text>
  </threadedComment>
  <threadedComment ref="Z412" dT="2024-03-14T07:50:03.89" personId="{F6E7EC2D-8E6E-4BA1-BCDD-6D7FECF08119}" id="{AC23ACB3-B82E-46E0-8A78-180B8BA76917}" parentId="{A47D4D76-6FA0-48D9-A901-5B0F65F15501}">
    <text>1kW allocation reduced due to live reading of 0.2kW</text>
  </threadedComment>
  <threadedComment ref="Z412" dT="2024-05-17T12:12:24.68" personId="{23875134-620F-49C7-896C-147D628FB6EA}" id="{A1279E11-BABB-4099-BAEA-1B390967E334}" parentId="{A47D4D76-6FA0-48D9-A901-5B0F65F15501}">
    <text>1kW allocation reduced due to live reading of 0.3kW</text>
  </threadedComment>
  <threadedComment ref="Z412" dT="2024-08-19T11:46:36.41" personId="{23875134-620F-49C7-896C-147D628FB6EA}" id="{1D9CE3DB-E89B-4F70-B73A-77A588C34A88}" parentId="{A47D4D76-6FA0-48D9-A901-5B0F65F15501}">
    <text>1kW allocation reduced due to live reading of 0.3kW</text>
  </threadedComment>
  <threadedComment ref="Q416" dT="2024-08-12T13:01:21.92" personId="{23875134-620F-49C7-896C-147D628FB6EA}" id="{614864F7-3B7D-41F8-98BE-1D34B03B0BB1}">
    <text>ORMT_SAP_240517_1_11255170 is planned for Nokia 7750 SR2s</text>
  </threadedComment>
  <threadedComment ref="W420" dT="2024-08-12T15:03:43.93" personId="{23875134-620F-49C7-896C-147D628FB6EA}" id="{D9DD88C5-0521-4104-BB95-7023C0B9FFC6}">
    <text>ORMT_SAP_240517_1_11255170 is planned for Nokia 7750 SR2s</text>
  </threadedComment>
  <threadedComment ref="R425" dT="2023-11-13T12:55:34.76" personId="{F6E7EC2D-8E6E-4BA1-BCDD-6D7FECF08119}" id="{A140AADE-DADE-49EC-8170-273E9380BB95}">
    <text>Allocated under ORMT_SAP_231109_20_10335416</text>
  </threadedComment>
  <threadedComment ref="Q431" dT="2024-04-30T10:55:53.07" personId="{7807B229-714C-4AA1-8F83-E7F46ACB7D83}" id="{78539AE6-1D4A-4589-AC3B-FA12D1DDDBCD}">
    <text>FDU installation planned for ORMT_SAP_240424_8_11407175</text>
  </threadedComment>
  <threadedComment ref="Q433" dT="2024-06-07T16:05:07.15" personId="{1E6DD3F2-E860-47E0-8C0E-4DFC2954E528}" id="{5BEBF730-035F-428B-880D-2DD240E42577}">
    <text>New AKAMAI rack is planned in BE09 under ORMT_SAP_231220_15_10335416</text>
  </threadedComment>
  <threadedComment ref="T439" dT="2023-01-12T14:02:07.29" personId="{BC55F889-AFD3-4AD4-B814-0EDFA8411758}" id="{3FCE9516-1BF4-4D1A-BA68-E3D19CCF9718}">
    <text>Live reading 101A, so 6.5kW allocation reduced by 5.5kW</text>
  </threadedComment>
  <threadedComment ref="T439" dT="2023-11-02T10:18:54.93" personId="{F6E7EC2D-8E6E-4BA1-BCDD-6D7FECF08119}" id="{8E7BE6F3-ADF5-47EF-812C-FABADE572A67}" parentId="{3FCE9516-1BF4-4D1A-BA68-E3D19CCF9718}">
    <text>6.5kW allocation reduced due to live reading of 5.5kW</text>
  </threadedComment>
  <threadedComment ref="T439" dT="2023-12-12T11:49:50.08" personId="{F6E7EC2D-8E6E-4BA1-BCDD-6D7FECF08119}" id="{2F7E857D-0CD3-4B00-A75C-6B52004087C9}" parentId="{3FCE9516-1BF4-4D1A-BA68-E3D19CCF9718}">
    <text>6.5kW allocation reduced due to live reading of 5.5kW</text>
  </threadedComment>
  <threadedComment ref="T439" dT="2024-01-10T01:47:23.81" personId="{F6E7EC2D-8E6E-4BA1-BCDD-6D7FECF08119}" id="{595E8ACC-5E73-4627-83E3-963B3D094176}" parentId="{3FCE9516-1BF4-4D1A-BA68-E3D19CCF9718}">
    <text>6.5kW allocation reduced due to live reading of 5.5kW</text>
  </threadedComment>
  <threadedComment ref="T439" dT="2024-02-14T11:00:27.50" personId="{F6E7EC2D-8E6E-4BA1-BCDD-6D7FECF08119}" id="{B18B2A52-7E0E-4BBE-A547-7B0FD0549754}" parentId="{3FCE9516-1BF4-4D1A-BA68-E3D19CCF9718}">
    <text>6.5kW allocation reduced due to live reading of 5.6kW</text>
  </threadedComment>
  <threadedComment ref="T439" dT="2024-03-14T08:37:30.80" personId="{F6E7EC2D-8E6E-4BA1-BCDD-6D7FECF08119}" id="{5C8E9B34-02C0-429D-864C-F4DBCBFCC311}" parentId="{3FCE9516-1BF4-4D1A-BA68-E3D19CCF9718}">
    <text>6.5kW allocation reduced due to live reading of 5.5kW</text>
  </threadedComment>
  <threadedComment ref="T439" dT="2024-08-20T10:24:39.67" personId="{4232887B-6F74-4501-885D-8735C5662726}" id="{FE16CF3A-AA63-4BAF-BC2C-5D42C1805025}" parentId="{3FCE9516-1BF4-4D1A-BA68-E3D19CCF9718}">
    <text>6.5kW allocation reduced due to live reading of 5.5kW</text>
  </threadedComment>
  <threadedComment ref="V439" dT="2023-01-12T13:57:06.11" personId="{BC55F889-AFD3-4AD4-B814-0EDFA8411758}" id="{A3E908ED-6BF2-4551-A934-59D0C0C7E5FF}">
    <text>Live reading 50A, so 4kW allocation reduced by 2.7kW</text>
  </threadedComment>
  <threadedComment ref="V439" dT="2023-11-02T10:25:43.13" personId="{F6E7EC2D-8E6E-4BA1-BCDD-6D7FECF08119}" id="{E909525D-0F2D-4162-9659-D8628286625C}" parentId="{A3E908ED-6BF2-4551-A934-59D0C0C7E5FF}">
    <text>4kW allocation reduced due to live reading of 3kW</text>
  </threadedComment>
  <threadedComment ref="V439" dT="2023-12-12T11:50:37.45" personId="{F6E7EC2D-8E6E-4BA1-BCDD-6D7FECF08119}" id="{FFAA6F22-DE91-43B0-8492-D60788D8EED8}" parentId="{A3E908ED-6BF2-4551-A934-59D0C0C7E5FF}">
    <text>4kW allocation reduced due to live reading of 3kW</text>
  </threadedComment>
  <threadedComment ref="V439" dT="2024-01-10T01:48:19.24" personId="{F6E7EC2D-8E6E-4BA1-BCDD-6D7FECF08119}" id="{26C960EA-6557-43F6-81C8-218E197E840E}" parentId="{A3E908ED-6BF2-4551-A934-59D0C0C7E5FF}">
    <text>4kW allocation reduced due to live reading of 3kW</text>
  </threadedComment>
  <threadedComment ref="V439" dT="2024-02-14T11:02:19.32" personId="{F6E7EC2D-8E6E-4BA1-BCDD-6D7FECF08119}" id="{68AB3225-EF7A-472B-AC23-EEBEF05BC3A9}" parentId="{A3E908ED-6BF2-4551-A934-59D0C0C7E5FF}">
    <text>4kW allocation reduced due to live reading of 3kW</text>
  </threadedComment>
  <threadedComment ref="V439" dT="2024-03-14T08:38:33.15" personId="{F6E7EC2D-8E6E-4BA1-BCDD-6D7FECF08119}" id="{991E2D90-C351-403C-9207-154EF3FF4A9D}" parentId="{A3E908ED-6BF2-4551-A934-59D0C0C7E5FF}">
    <text>4kW allocation reduced due to live reading of 3.3kW</text>
  </threadedComment>
  <threadedComment ref="V439" dT="2024-08-20T10:26:31.03" personId="{4232887B-6F74-4501-885D-8735C5662726}" id="{CE4D5CF3-B5B5-4CC6-AB5C-6038DEE91415}" parentId="{A3E908ED-6BF2-4551-A934-59D0C0C7E5FF}">
    <text>4kW allocation reduced due to live reading of 2.3kW</text>
  </threadedComment>
  <threadedComment ref="X439" dT="2023-01-12T13:57:56.72" personId="{BC55F889-AFD3-4AD4-B814-0EDFA8411758}" id="{8B82791E-B348-4151-BFAE-595FBF874A5A}">
    <text>Live reading 43.5A, so 4kW allocation reduced by 2.4kW</text>
  </threadedComment>
  <threadedComment ref="X439" dT="2023-11-02T10:26:27.62" personId="{F6E7EC2D-8E6E-4BA1-BCDD-6D7FECF08119}" id="{B0DC8D45-B7B7-49C9-8985-1486138BF9AF}" parentId="{8B82791E-B348-4151-BFAE-595FBF874A5A}">
    <text>4kW allocation reduced due to live reading of 2.4kW</text>
  </threadedComment>
  <threadedComment ref="X439" dT="2023-12-12T11:51:32.02" personId="{F6E7EC2D-8E6E-4BA1-BCDD-6D7FECF08119}" id="{BE504AB1-AB88-40D5-9A0F-2D9FDD01E797}" parentId="{8B82791E-B348-4151-BFAE-595FBF874A5A}">
    <text>4kW allocation reduced due to live reading of 2.4kW</text>
  </threadedComment>
  <threadedComment ref="X439" dT="2024-01-10T01:49:02.25" personId="{F6E7EC2D-8E6E-4BA1-BCDD-6D7FECF08119}" id="{5B55153C-DE83-4781-8A76-7F550E4A5A81}" parentId="{8B82791E-B348-4151-BFAE-595FBF874A5A}">
    <text>4kW allocation reduced due to live reading of 2.4kW</text>
  </threadedComment>
  <threadedComment ref="X439" dT="2024-02-14T11:02:47.62" personId="{F6E7EC2D-8E6E-4BA1-BCDD-6D7FECF08119}" id="{1FDCA4EA-9BEF-457D-9DD9-AE29252027DF}" parentId="{8B82791E-B348-4151-BFAE-595FBF874A5A}">
    <text>4kW allocation reduced due to live reading of 3kW</text>
  </threadedComment>
  <threadedComment ref="X439" dT="2024-03-14T08:39:04.96" personId="{F6E7EC2D-8E6E-4BA1-BCDD-6D7FECF08119}" id="{B7DC5F58-8A87-4A54-A7F9-54B8213D3072}" parentId="{8B82791E-B348-4151-BFAE-595FBF874A5A}">
    <text>4kW allocation reduced due to live reading of 3kW</text>
  </threadedComment>
  <threadedComment ref="X439" dT="2024-08-20T10:29:39.66" personId="{4232887B-6F74-4501-885D-8735C5662726}" id="{E9A74093-33EC-47F7-838E-676C94457F16}" parentId="{8B82791E-B348-4151-BFAE-595FBF874A5A}">
    <text>4kW allocation reduced due to live reading of 2.2kW</text>
  </threadedComment>
  <threadedComment ref="Z439" dT="2023-01-12T13:59:21.37" personId="{BC55F889-AFD3-4AD4-B814-0EDFA8411758}" id="{53E3D3B3-8DB4-464B-AE46-08B174B581C6}">
    <text>Live reading 20A, so 4kW allocation reduced by 1.1kW</text>
  </threadedComment>
  <threadedComment ref="Z439" dT="2023-11-02T10:27:40.37" personId="{F6E7EC2D-8E6E-4BA1-BCDD-6D7FECF08119}" id="{D3DE4119-DD2D-4597-B285-791ED066449F}" parentId="{53E3D3B3-8DB4-464B-AE46-08B174B581C6}">
    <text>4kW allocation reduced due to live reading of 2.7kW</text>
  </threadedComment>
  <threadedComment ref="Z439" dT="2023-12-12T11:52:14.94" personId="{F6E7EC2D-8E6E-4BA1-BCDD-6D7FECF08119}" id="{2FCAF0CE-1C90-47E2-8424-EE1C3888C78E}" parentId="{53E3D3B3-8DB4-464B-AE46-08B174B581C6}">
    <text>4kW allocation reduced due to live reading of 2.7kW</text>
  </threadedComment>
  <threadedComment ref="Z439" dT="2024-01-10T01:49:37.09" personId="{F6E7EC2D-8E6E-4BA1-BCDD-6D7FECF08119}" id="{B29597FA-FA9D-48A3-9232-54A0CAA5FABB}" parentId="{53E3D3B3-8DB4-464B-AE46-08B174B581C6}">
    <text>4kW allocation reduced due to live reading of 2.7kW</text>
  </threadedComment>
  <threadedComment ref="Z439" dT="2024-02-14T11:03:48.71" personId="{F6E7EC2D-8E6E-4BA1-BCDD-6D7FECF08119}" id="{9F791A08-02B3-420F-9E7B-7911478D3953}" parentId="{53E3D3B3-8DB4-464B-AE46-08B174B581C6}">
    <text>4kW allocation reduced due to live reading of 3.1kW</text>
  </threadedComment>
  <threadedComment ref="Z439" dT="2024-03-14T08:39:39.68" personId="{F6E7EC2D-8E6E-4BA1-BCDD-6D7FECF08119}" id="{D385CEF0-A8CE-43DC-B237-94060FAC6667}" parentId="{53E3D3B3-8DB4-464B-AE46-08B174B581C6}">
    <text>4kW allocation reduced due to live reading of 3.1kW</text>
  </threadedComment>
  <threadedComment ref="Z439" dT="2024-08-20T10:28:23.72" personId="{4232887B-6F74-4501-885D-8735C5662726}" id="{FC3D728B-925E-48A6-9614-53D61D47CF3F}" parentId="{53E3D3B3-8DB4-464B-AE46-08B174B581C6}">
    <text>4kW allocation reduced due to live reading of 2.4kW</text>
  </threadedComment>
  <threadedComment ref="AB439" dT="2023-11-02T10:35:26.25" personId="{F6E7EC2D-8E6E-4BA1-BCDD-6D7FECF08119}" id="{B663144B-49E3-462C-975B-3D2EAE685396}">
    <text>67kW allocation reduced due to live reading of 14kW</text>
  </threadedComment>
  <threadedComment ref="AB439" dT="2023-12-12T11:48:15.27" personId="{F6E7EC2D-8E6E-4BA1-BCDD-6D7FECF08119}" id="{DE0CCCB7-B532-4063-B38A-F8CD860DBBDD}" parentId="{B663144B-49E3-462C-975B-3D2EAE685396}">
    <text>67kW allocation reduced due to live reading of 14kW</text>
  </threadedComment>
  <threadedComment ref="AB439" dT="2024-01-10T01:46:13.57" personId="{F6E7EC2D-8E6E-4BA1-BCDD-6D7FECF08119}" id="{F818E24B-8634-4927-9FAB-24C0C5A75C48}" parentId="{B663144B-49E3-462C-975B-3D2EAE685396}">
    <text>67kW allocation reduced due to live reading of 14kW</text>
  </threadedComment>
  <threadedComment ref="AB439" dT="2024-02-14T10:57:42.57" personId="{F6E7EC2D-8E6E-4BA1-BCDD-6D7FECF08119}" id="{AB512E4D-8485-4C68-8E73-7FD046650CCD}" parentId="{B663144B-49E3-462C-975B-3D2EAE685396}">
    <text>67kW allocation reduced due to live reading of 13.4kW</text>
  </threadedComment>
  <threadedComment ref="AB439" dT="2024-03-14T08:36:12.24" personId="{F6E7EC2D-8E6E-4BA1-BCDD-6D7FECF08119}" id="{36FC9428-E046-4AF3-9988-67DA3B76B60B}" parentId="{B663144B-49E3-462C-975B-3D2EAE685396}">
    <text>67kW allocation reduced due to live reading of 13.5kW</text>
  </threadedComment>
  <threadedComment ref="AB439" dT="2024-08-20T10:21:55.60" personId="{4232887B-6F74-4501-885D-8735C5662726}" id="{5CAEAE2D-5CC5-4BF9-BE03-77BE10445596}" parentId="{B663144B-49E3-462C-975B-3D2EAE685396}">
    <text>67kW allocation reduced due to live reading of 10.2kW</text>
  </threadedComment>
  <threadedComment ref="R440" personId="{31CF382B-C4A6-482E-AE04-28CACDB6A63A}" id="{BACE0B11-D7E2-4BE1-ACF0-AE89C1E2E8CA}">
    <text>Was 5kW, live reading of 2.5kW so reduced</text>
  </threadedComment>
  <threadedComment ref="R440" dT="2023-11-02T10:52:36.19" personId="{F6E7EC2D-8E6E-4BA1-BCDD-6D7FECF08119}" id="{84BB523C-871C-4181-944F-BD4013FB7C82}" parentId="{BACE0B11-D7E2-4BE1-ACF0-AE89C1E2E8CA}">
    <text>5kW allocation reduced due to live reading of 2.9kW</text>
  </threadedComment>
  <threadedComment ref="R440" dT="2023-12-12T11:30:39.37" personId="{F6E7EC2D-8E6E-4BA1-BCDD-6D7FECF08119}" id="{3CDBE8B3-C1FB-4A2C-93F4-1B332FD9E05B}" parentId="{BACE0B11-D7E2-4BE1-ACF0-AE89C1E2E8CA}">
    <text>5kW allocation reduced due to live reading of 3kW</text>
  </threadedComment>
  <threadedComment ref="R440" dT="2024-01-10T01:56:47.83" personId="{F6E7EC2D-8E6E-4BA1-BCDD-6D7FECF08119}" id="{78CE70C3-326E-4614-A5E6-686924F9EC52}" parentId="{BACE0B11-D7E2-4BE1-ACF0-AE89C1E2E8CA}">
    <text>5kW allocation reduced due to live reading of 3kW</text>
  </threadedComment>
  <threadedComment ref="R440" dT="2024-02-14T11:05:09.10" personId="{F6E7EC2D-8E6E-4BA1-BCDD-6D7FECF08119}" id="{2938211E-631E-4F68-A74D-C41DEC7180E0}" parentId="{BACE0B11-D7E2-4BE1-ACF0-AE89C1E2E8CA}">
    <text>5kW allocation reduced due to live reading of 3kW</text>
  </threadedComment>
  <threadedComment ref="R440" dT="2024-03-14T08:43:13.39" personId="{F6E7EC2D-8E6E-4BA1-BCDD-6D7FECF08119}" id="{92F51074-2FD6-4026-B3B3-FC34BF736F88}" parentId="{BACE0B11-D7E2-4BE1-ACF0-AE89C1E2E8CA}">
    <text>5kW allocation reduced due to live reading of 3kW</text>
  </threadedComment>
  <threadedComment ref="R440" dT="2024-08-20T10:40:47.96" personId="{4232887B-6F74-4501-885D-8735C5662726}" id="{3DC9FEE7-CFE0-4ED2-BCDB-2762DC0F2A3A}" parentId="{BACE0B11-D7E2-4BE1-ACF0-AE89C1E2E8CA}">
    <text>5kW allocation reduced due to live reading of 3kW</text>
  </threadedComment>
  <threadedComment ref="T440" personId="{31CF382B-C4A6-482E-AE04-28CACDB6A63A}" id="{9A99AEB2-7A7C-4EFA-9E72-3FE462120598}">
    <text>Was 8kW, live reading of 6kW so reduced.</text>
  </threadedComment>
  <threadedComment ref="T440" dT="2023-11-02T10:55:09.17" personId="{F6E7EC2D-8E6E-4BA1-BCDD-6D7FECF08119}" id="{92842ADD-FB11-4D45-9282-3A494CF1D7D2}" parentId="{9A99AEB2-7A7C-4EFA-9E72-3FE462120598}">
    <text>8kW allocation reduced due to live reading of 7.2kW</text>
  </threadedComment>
  <threadedComment ref="T440" dT="2023-12-12T11:33:04.52" personId="{F6E7EC2D-8E6E-4BA1-BCDD-6D7FECF08119}" id="{F6111513-58AE-4A98-A44F-1C18BEE5C433}" parentId="{9A99AEB2-7A7C-4EFA-9E72-3FE462120598}">
    <text>8kW allocation reduced due to live reading of 7.3kW</text>
  </threadedComment>
  <threadedComment ref="T440" dT="2024-01-10T01:58:18.85" personId="{F6E7EC2D-8E6E-4BA1-BCDD-6D7FECF08119}" id="{A6E44BFD-4565-4C7A-8663-88CEAFFE5D92}" parentId="{9A99AEB2-7A7C-4EFA-9E72-3FE462120598}">
    <text>8kW allocation reduced due to live reading of 7.3kW</text>
  </threadedComment>
  <threadedComment ref="T440" dT="2024-02-14T11:05:48.24" personId="{F6E7EC2D-8E6E-4BA1-BCDD-6D7FECF08119}" id="{DA341D85-9CCA-4AF0-8F63-EFE8C03A7D56}" parentId="{9A99AEB2-7A7C-4EFA-9E72-3FE462120598}">
    <text>8kW allocation reduced due to live reading of 7.3kW</text>
  </threadedComment>
  <threadedComment ref="T440" dT="2024-03-14T08:44:02.68" personId="{F6E7EC2D-8E6E-4BA1-BCDD-6D7FECF08119}" id="{03686667-F7F3-4DBB-BFE8-F78AD9F71D15}" parentId="{9A99AEB2-7A7C-4EFA-9E72-3FE462120598}">
    <text>8kW allocation reduced due to live reading of 7.2kW</text>
  </threadedComment>
  <threadedComment ref="T440" dT="2024-08-20T10:42:35.73" personId="{4232887B-6F74-4501-885D-8735C5662726}" id="{660543F8-0C38-44D1-8B7E-12854B7BADE7}" parentId="{9A99AEB2-7A7C-4EFA-9E72-3FE462120598}">
    <text>8kW allocation reduced due to live reading of 6.7kW</text>
  </threadedComment>
  <threadedComment ref="V440" dT="2023-07-13T14:20:38.74" personId="{4232887B-6F74-4501-885D-8735C5662726}" id="{672111D5-75F8-4BDB-8AC6-733CF3CF3FB8}">
    <text>4kW allocation reduced due to live reading of 1.6kW</text>
  </threadedComment>
  <threadedComment ref="V440" dT="2023-11-02T13:37:21.24" personId="{F6E7EC2D-8E6E-4BA1-BCDD-6D7FECF08119}" id="{E058625F-A234-40F3-928A-1F986883FB14}" parentId="{672111D5-75F8-4BDB-8AC6-733CF3CF3FB8}">
    <text>4kW allocation reduced due to live reading of 1.2kW</text>
  </threadedComment>
  <threadedComment ref="V440" dT="2023-12-12T12:32:40.24" personId="{F6E7EC2D-8E6E-4BA1-BCDD-6D7FECF08119}" id="{C53FC2CA-F22C-4214-B3F4-8C97BE0B83B9}" parentId="{672111D5-75F8-4BDB-8AC6-733CF3CF3FB8}">
    <text>4kW allocation reduced due to live reading of 1.2kW</text>
  </threadedComment>
  <threadedComment ref="V440" dT="2024-01-10T02:03:55.04" personId="{F6E7EC2D-8E6E-4BA1-BCDD-6D7FECF08119}" id="{A5A2FFFB-A856-43FF-8F1C-F2BCD886B5B2}" parentId="{672111D5-75F8-4BDB-8AC6-733CF3CF3FB8}">
    <text>4kW allocation reduced due to live reading of 1.2kW</text>
  </threadedComment>
  <threadedComment ref="V440" dT="2024-02-14T11:20:24.64" personId="{F6E7EC2D-8E6E-4BA1-BCDD-6D7FECF08119}" id="{EACB953A-7FC3-489A-9D23-4CEEF639AFB6}" parentId="{672111D5-75F8-4BDB-8AC6-733CF3CF3FB8}">
    <text>4kW allocation reduced due to live reading of 1.2kW</text>
  </threadedComment>
  <threadedComment ref="V440" dT="2024-03-14T08:41:47.39" personId="{F6E7EC2D-8E6E-4BA1-BCDD-6D7FECF08119}" id="{69EF80C7-3EE1-46C5-AB28-7C3F93417D2E}" parentId="{672111D5-75F8-4BDB-8AC6-733CF3CF3FB8}">
    <text>4kW allocation reduced due to live reading of 2.1kW</text>
  </threadedComment>
  <threadedComment ref="V440" dT="2024-08-20T10:45:51.23" personId="{4232887B-6F74-4501-885D-8735C5662726}" id="{4CBA0812-FCE7-4FEB-8993-4F9FD04C4ADA}" parentId="{672111D5-75F8-4BDB-8AC6-733CF3CF3FB8}">
    <text>4kW allocation reduced due to live reading of 2kW</text>
  </threadedComment>
  <threadedComment ref="R441" dT="2023-07-13T13:56:15.86" personId="{4232887B-6F74-4501-885D-8735C5662726}" id="{6B533988-9E63-4854-9859-C038DC76A635}">
    <text>38kW allocation reduced due to live reading of 3.4kW</text>
  </threadedComment>
  <threadedComment ref="R441" dT="2023-09-08T11:05:30.09" personId="{F6E7EC2D-8E6E-4BA1-BCDD-6D7FECF08119}" id="{5B6B64E4-1562-4F3E-8ACD-9A9885DA22B1}" parentId="{6B533988-9E63-4854-9859-C038DC76A635}">
    <text>38kW allocation reduced due to live reading of 1.7kW</text>
  </threadedComment>
  <threadedComment ref="R441" dT="2023-11-02T13:32:10.54" personId="{F6E7EC2D-8E6E-4BA1-BCDD-6D7FECF08119}" id="{F92F7AC8-E6B8-42E7-A80E-1E853FDEC85B}" parentId="{6B533988-9E63-4854-9859-C038DC76A635}">
    <text>38kW allocation reduced due to live reading of 1.7kW</text>
  </threadedComment>
  <threadedComment ref="R441" dT="2023-12-12T12:28:30.86" personId="{F6E7EC2D-8E6E-4BA1-BCDD-6D7FECF08119}" id="{C6A56E40-B2D0-4BE0-881F-53FBAFBD4D6A}" parentId="{6B533988-9E63-4854-9859-C038DC76A635}">
    <text>38kW allocation reduced due to live reading of 1.8kW</text>
  </threadedComment>
  <threadedComment ref="R441" dT="2024-01-10T02:02:47.08" personId="{F6E7EC2D-8E6E-4BA1-BCDD-6D7FECF08119}" id="{267CA51F-9FCB-42C4-889F-E028DDFFF515}" parentId="{6B533988-9E63-4854-9859-C038DC76A635}">
    <text>38kW allocation reduced due to live reading of 3.9kW</text>
  </threadedComment>
  <threadedComment ref="R441" dT="2024-02-14T11:32:18.50" personId="{F6E7EC2D-8E6E-4BA1-BCDD-6D7FECF08119}" id="{4DA4CF0E-1062-4A3A-A8D9-8C9B3152809F}" parentId="{6B533988-9E63-4854-9859-C038DC76A635}">
    <text>38kW allocation reduced due to live reading of 1.8kW</text>
  </threadedComment>
  <threadedComment ref="R441" dT="2024-03-14T08:45:15.49" personId="{F6E7EC2D-8E6E-4BA1-BCDD-6D7FECF08119}" id="{A0109C8C-4B5A-4B04-B030-CC2AB1D255F0}" parentId="{6B533988-9E63-4854-9859-C038DC76A635}">
    <text>38kW allocation reduced due to live reading of 1.8kW</text>
  </threadedComment>
  <threadedComment ref="R441" dT="2024-08-20T10:53:32.60" personId="{4232887B-6F74-4501-885D-8735C5662726}" id="{2F24DA4B-F522-4553-943A-E98B7813BBC1}" parentId="{6B533988-9E63-4854-9859-C038DC76A635}">
    <text>38kW allocation reduced due to live reading of 0.2kW</text>
  </threadedComment>
  <threadedComment ref="T441" dT="2023-01-12T14:04:12.09" personId="{BC55F889-AFD3-4AD4-B814-0EDFA8411758}" id="{D38DFF19-0BCD-4EA9-8E05-7CCF1AD37A78}">
    <text>Live reading 60A, so 6kW allocation reduced by 3.2kW</text>
  </threadedComment>
  <threadedComment ref="T441" dT="2023-07-13T14:09:51.77" personId="{4232887B-6F74-4501-885D-8735C5662726}" id="{AA49A511-73EB-4F99-B16F-93495172097F}" parentId="{D38DFF19-0BCD-4EA9-8E05-7CCF1AD37A78}">
    <text>6kW allocation reduced due to live reading of 3.3kW</text>
  </threadedComment>
  <threadedComment ref="T441" dT="2023-11-02T13:42:43.95" personId="{F6E7EC2D-8E6E-4BA1-BCDD-6D7FECF08119}" id="{F763DAAF-D359-485A-AF82-CDA3183E4C89}" parentId="{D38DFF19-0BCD-4EA9-8E05-7CCF1AD37A78}">
    <text>6kW allocation reduced due to live reading of 3.4kW</text>
  </threadedComment>
  <threadedComment ref="T441" dT="2023-12-12T12:33:54.52" personId="{F6E7EC2D-8E6E-4BA1-BCDD-6D7FECF08119}" id="{63DE2499-28D7-4670-BE40-58D8840A43F9}" parentId="{D38DFF19-0BCD-4EA9-8E05-7CCF1AD37A78}">
    <text>6kW allocation reduced due to live reading of 4.2kW</text>
  </threadedComment>
  <threadedComment ref="T441" dT="2024-01-10T02:04:28.32" personId="{F6E7EC2D-8E6E-4BA1-BCDD-6D7FECF08119}" id="{C3557407-E768-4CE0-B255-0F63946916D9}" parentId="{D38DFF19-0BCD-4EA9-8E05-7CCF1AD37A78}">
    <text>6kW allocation reduced due to live reading of 4.2kW</text>
  </threadedComment>
  <threadedComment ref="T441" dT="2024-02-14T11:35:00.39" personId="{F6E7EC2D-8E6E-4BA1-BCDD-6D7FECF08119}" id="{BE77562A-5985-4B3D-BF57-2F6803F424FD}" parentId="{D38DFF19-0BCD-4EA9-8E05-7CCF1AD37A78}">
    <text>6kW allocation reduced due to live reading of 4.2kW</text>
  </threadedComment>
  <threadedComment ref="T441" dT="2024-03-14T08:47:39.34" personId="{F6E7EC2D-8E6E-4BA1-BCDD-6D7FECF08119}" id="{62D1D2C9-39BD-4858-97FA-DD829B418176}" parentId="{D38DFF19-0BCD-4EA9-8E05-7CCF1AD37A78}">
    <text>6kW allocation reduced due to live reading of 4.6kW</text>
  </threadedComment>
  <threadedComment ref="T441" dT="2024-08-20T10:58:18.87" personId="{4232887B-6F74-4501-885D-8735C5662726}" id="{8EC73458-86F1-49CD-B2A8-D741C7C16BAD}" parentId="{D38DFF19-0BCD-4EA9-8E05-7CCF1AD37A78}">
    <text>6kW allocation reduced due to live reading of 4.6kW</text>
  </threadedComment>
  <threadedComment ref="X441" dT="2023-01-12T14:11:24.95" personId="{BC55F889-AFD3-4AD4-B814-0EDFA8411758}" id="{AF0DCF72-02FB-4656-A5FD-E995C29AAA75}">
    <text>Live reading 64A, so 4.75kW allocation reduced by 3.5kW</text>
  </threadedComment>
  <threadedComment ref="X441" dT="2023-07-13T14:25:28.76" personId="{4232887B-6F74-4501-885D-8735C5662726}" id="{7F1648FC-6021-4403-B1C2-92C7335482F8}" parentId="{AF0DCF72-02FB-4656-A5FD-E995C29AAA75}">
    <text>4.75kW allocation reduced due to live reading of 4.3kW</text>
  </threadedComment>
  <threadedComment ref="X441" dT="2023-11-02T16:35:31.34" personId="{F6E7EC2D-8E6E-4BA1-BCDD-6D7FECF08119}" id="{034D5C24-B670-4EE8-8CD7-035D631FE8DB}" parentId="{AF0DCF72-02FB-4656-A5FD-E995C29AAA75}">
    <text>4.75kW allocation reduced due to live reading of 4.3kW</text>
  </threadedComment>
  <threadedComment ref="X441" dT="2024-01-10T02:05:25.63" personId="{F6E7EC2D-8E6E-4BA1-BCDD-6D7FECF08119}" id="{51A8B157-D291-44C0-BB8E-948743C76F6C}" parentId="{AF0DCF72-02FB-4656-A5FD-E995C29AAA75}">
    <text>4.75kW allocation reduced due to live reading of 4.3kW</text>
  </threadedComment>
  <threadedComment ref="X441" dT="2024-02-14T11:52:22.72" personId="{F6E7EC2D-8E6E-4BA1-BCDD-6D7FECF08119}" id="{EA0EC5D0-3CFA-4533-8998-D9088C4AD370}" parentId="{AF0DCF72-02FB-4656-A5FD-E995C29AAA75}">
    <text>4.75kW allocation reduced due to live reading of 4.3kW</text>
  </threadedComment>
  <threadedComment ref="X441" dT="2024-03-14T08:48:46.64" personId="{F6E7EC2D-8E6E-4BA1-BCDD-6D7FECF08119}" id="{3D7F39B0-B353-45ED-83A9-0C69486173EE}" parentId="{AF0DCF72-02FB-4656-A5FD-E995C29AAA75}">
    <text>4.75kW allocation reduced due to live reading of 4.3kW</text>
  </threadedComment>
  <threadedComment ref="X441" dT="2024-08-20T11:00:30.27" personId="{4232887B-6F74-4501-885D-8735C5662726}" id="{3C58ED48-76AA-4E9D-8123-302ABAC214C1}" parentId="{AF0DCF72-02FB-4656-A5FD-E995C29AAA75}">
    <text>4.75kW allocation reduced due to live reading of 4.3kW</text>
  </threadedComment>
  <threadedComment ref="Z441" dT="2023-01-12T14:11:24.95" personId="{BC55F889-AFD3-4AD4-B814-0EDFA8411758}" id="{39CDE4DE-F1FE-4A60-B949-F64FE0528A64}">
    <text>Live reading 64A, so 4.75kW allocation reduced by 3.5kW</text>
  </threadedComment>
  <threadedComment ref="Z441" dT="2023-07-13T14:25:28.76" personId="{4232887B-6F74-4501-885D-8735C5662726}" id="{E06E5A66-8960-47C4-AFAC-D328E4705EF0}" parentId="{39CDE4DE-F1FE-4A60-B949-F64FE0528A64}">
    <text>4.75kW allocation reduced due to live reading of 4.3kW</text>
  </threadedComment>
  <threadedComment ref="Z441" dT="2023-11-02T16:36:31.28" personId="{F6E7EC2D-8E6E-4BA1-BCDD-6D7FECF08119}" id="{707D4EC0-DA9F-4D5D-B0E5-9079062BEA87}" parentId="{39CDE4DE-F1FE-4A60-B949-F64FE0528A64}">
    <text>4.75kW allocation reduced due to live reading of 4.3kW</text>
  </threadedComment>
  <threadedComment ref="Z441" dT="2023-12-12T12:35:59.96" personId="{F6E7EC2D-8E6E-4BA1-BCDD-6D7FECF08119}" id="{B519ACCC-CF70-4F45-9BEA-63ED69021367}" parentId="{39CDE4DE-F1FE-4A60-B949-F64FE0528A64}">
    <text>4.75kW allocation reduced due to live reading of 4.3kW</text>
  </threadedComment>
  <threadedComment ref="Z441" dT="2023-12-12T12:38:00.17" personId="{F6E7EC2D-8E6E-4BA1-BCDD-6D7FECF08119}" id="{C085A69D-6654-49E4-A085-DE77C29004F4}" parentId="{39CDE4DE-F1FE-4A60-B949-F64FE0528A64}">
    <text>4.75kW allocation reduced due to live reading of 4.3kW</text>
  </threadedComment>
  <threadedComment ref="Z441" dT="2024-01-10T02:06:16.59" personId="{F6E7EC2D-8E6E-4BA1-BCDD-6D7FECF08119}" id="{AF63826B-C61F-4C8F-B408-B56BB0829084}" parentId="{39CDE4DE-F1FE-4A60-B949-F64FE0528A64}">
    <text>4.75kW allocation reduced due to live reading of 4.3kW</text>
  </threadedComment>
  <threadedComment ref="Z441" dT="2024-02-14T11:53:01.06" personId="{F6E7EC2D-8E6E-4BA1-BCDD-6D7FECF08119}" id="{42E021E8-C61C-464F-B271-5F003084F1AC}" parentId="{39CDE4DE-F1FE-4A60-B949-F64FE0528A64}">
    <text>4.75kW allocation reduced due to live reading of 4.3kW</text>
  </threadedComment>
  <threadedComment ref="Z441" dT="2024-03-14T08:49:25.59" personId="{F6E7EC2D-8E6E-4BA1-BCDD-6D7FECF08119}" id="{4109D041-912B-433B-8F4B-F08B3297B2AF}" parentId="{39CDE4DE-F1FE-4A60-B949-F64FE0528A64}">
    <text>4.75kW allocation reduced due to live reading of 4.3kW</text>
  </threadedComment>
  <threadedComment ref="Z441" dT="2024-08-20T11:01:21.02" personId="{4232887B-6F74-4501-885D-8735C5662726}" id="{2AC775C5-1B12-45F8-B6A1-9E8C1D3DB0E1}" parentId="{39CDE4DE-F1FE-4A60-B949-F64FE0528A64}">
    <text>4.75kW allocation reduced due to live reading of 4.3kW</text>
  </threadedComment>
  <threadedComment ref="AB441" dT="2023-11-03T11:54:12.10" personId="{F6E7EC2D-8E6E-4BA1-BCDD-6D7FECF08119}" id="{F7304332-4C37-4AA8-8BEC-DB297BDBAF30}">
    <text>14.2kW allocation reduced due to live reading of 2kW</text>
  </threadedComment>
  <threadedComment ref="AB441" dT="2023-12-12T12:30:13.69" personId="{F6E7EC2D-8E6E-4BA1-BCDD-6D7FECF08119}" id="{2ED9ADA2-88A8-4D2F-98C8-E273B4C84F55}" parentId="{F7304332-4C37-4AA8-8BEC-DB297BDBAF30}">
    <text>14.2kW allocation reduced due to live reading of 2.1kW</text>
  </threadedComment>
  <threadedComment ref="AB441" dT="2024-02-14T11:34:07.40" personId="{F6E7EC2D-8E6E-4BA1-BCDD-6D7FECF08119}" id="{F39F2880-B147-4C29-9C56-849381651DA4}" parentId="{F7304332-4C37-4AA8-8BEC-DB297BDBAF30}">
    <text>14.2kW allocation reduced due to live reading of 2.1kW</text>
  </threadedComment>
  <threadedComment ref="AB441" dT="2024-03-14T08:46:34.21" personId="{F6E7EC2D-8E6E-4BA1-BCDD-6D7FECF08119}" id="{074873BE-2399-4F68-B342-8579D901DEF7}" parentId="{F7304332-4C37-4AA8-8BEC-DB297BDBAF30}">
    <text>14.2kW allocation reduced due to live reading of 2.1kW</text>
  </threadedComment>
  <threadedComment ref="AB441" dT="2024-08-20T10:56:37.23" personId="{4232887B-6F74-4501-885D-8735C5662726}" id="{C7857E2C-6E26-4C6F-9FC8-C8AF840DE77C}" parentId="{F7304332-4C37-4AA8-8BEC-DB297BDBAF30}">
    <text>14.2kW allocation reduced due to live reading of 2kW</text>
  </threadedComment>
  <threadedComment ref="Q442" dT="2024-03-04T14:57:53.56" personId="{F6E7EC2D-8E6E-4BA1-BCDD-6D7FECF08119}" id="{3F5E9718-077A-4CD1-9801-A17DBDDB5E5B}">
    <text>This rack is planned for Alcatel 1626 &amp; Ciena 6500- 7 slot installation under ORMT_SAP_240110_7_26168659[DCTN03 site closure]</text>
  </threadedComment>
  <threadedComment ref="T447" dT="2023-07-11T10:51:45.16" personId="{4232887B-6F74-4501-885D-8735C5662726}" id="{083EC705-16EF-4110-A4B4-DDA819A27B44}">
    <text>12kW allocation reduced due to live reading of 0.1kW</text>
  </threadedComment>
  <threadedComment ref="T447" dT="2023-08-07T13:01:03.68" personId="{4232887B-6F74-4501-885D-8735C5662726}" id="{7B8AD396-F12B-4451-AB2F-474D7907743E}" parentId="{083EC705-16EF-4110-A4B4-DDA819A27B44}">
    <text>12kW allocation reduced due to live reading of 0.1kW</text>
  </threadedComment>
  <threadedComment ref="T447" dT="2023-09-11T14:51:29.17" personId="{F6E7EC2D-8E6E-4BA1-BCDD-6D7FECF08119}" id="{38EB86B3-E539-4DB1-8A69-DE8E13CF172F}" parentId="{083EC705-16EF-4110-A4B4-DDA819A27B44}">
    <text>12kW allocation reduced due to live reading of 0.1kW</text>
  </threadedComment>
  <threadedComment ref="T447" dT="2023-10-18T10:56:43.94" personId="{F6E7EC2D-8E6E-4BA1-BCDD-6D7FECF08119}" id="{5BE8EE58-5E9A-4F2B-9B86-C6FC7835F3CB}" parentId="{083EC705-16EF-4110-A4B4-DDA819A27B44}">
    <text>12kW allocation reduced due to live reading of 0.3kW</text>
  </threadedComment>
  <threadedComment ref="T447" dT="2023-11-10T09:24:33.83" personId="{F6E7EC2D-8E6E-4BA1-BCDD-6D7FECF08119}" id="{43DDC486-E0F7-481E-AF36-82296F47A2DD}" parentId="{083EC705-16EF-4110-A4B4-DDA819A27B44}">
    <text>12kW allocation reduced due to live reading of 0.3kW</text>
  </threadedComment>
  <threadedComment ref="T447" dT="2023-12-15T12:09:03.22" personId="{F6E7EC2D-8E6E-4BA1-BCDD-6D7FECF08119}" id="{D98373F3-AD86-4B2E-8C06-48B706D7BE8E}" parentId="{083EC705-16EF-4110-A4B4-DDA819A27B44}">
    <text>12kW allocation reduced due to live reading of 0.3kW</text>
  </threadedComment>
  <threadedComment ref="T447" dT="2024-01-10T16:28:43.46" personId="{F6E7EC2D-8E6E-4BA1-BCDD-6D7FECF08119}" id="{E75A3106-F557-4AF9-9CFB-17F5F0CB2B4A}" parentId="{083EC705-16EF-4110-A4B4-DDA819A27B44}">
    <text>12kW allocation reduced due to live reading of 0.3kW</text>
  </threadedComment>
  <threadedComment ref="T447" dT="2024-02-14T15:38:53.32" personId="{F6E7EC2D-8E6E-4BA1-BCDD-6D7FECF08119}" id="{7043599F-6BEB-468C-BDF2-1175DE34509A}" parentId="{083EC705-16EF-4110-A4B4-DDA819A27B44}">
    <text>12kW allocation reduced due to live reading of 0.3kW</text>
  </threadedComment>
  <threadedComment ref="T447" dT="2024-03-14T06:02:19.54" personId="{F6E7EC2D-8E6E-4BA1-BCDD-6D7FECF08119}" id="{F4325DD7-774F-48A2-B611-D86E61B85F58}" parentId="{083EC705-16EF-4110-A4B4-DDA819A27B44}">
    <text>12kW allocation reduced due to live reading of 0.3kW</text>
  </threadedComment>
  <threadedComment ref="T447" dT="2024-04-04T08:45:49.53" personId="{F6E7EC2D-8E6E-4BA1-BCDD-6D7FECF08119}" id="{328A5CC0-0780-48DE-93BB-30CDF9112520}" parentId="{083EC705-16EF-4110-A4B4-DDA819A27B44}">
    <text>12kW allocation reduced due to live reading of 0.3kW</text>
  </threadedComment>
  <threadedComment ref="T447" dT="2024-06-24T04:36:02.44" personId="{AFB55828-FFC6-4C96-B981-0FAA8F63A769}" id="{4717FA37-5C75-4FEC-9AB1-152C123A6856}" parentId="{083EC705-16EF-4110-A4B4-DDA819A27B44}">
    <text>12kW allocation reduced due to live reading of 0.3kW</text>
  </threadedComment>
  <threadedComment ref="T447" dT="2024-08-19T14:28:54.34" personId="{AFB55828-FFC6-4C96-B981-0FAA8F63A769}" id="{FB17D4D3-D247-4F9B-9DC9-21C2402AFB9F}" parentId="{083EC705-16EF-4110-A4B4-DDA819A27B44}">
    <text>12kW allocation reduced due to live reading of 0.3kW</text>
  </threadedComment>
  <threadedComment ref="X447" dT="2023-08-07T12:56:22.58" personId="{4232887B-6F74-4501-885D-8735C5662726}" id="{847E2C7A-3CCC-4777-BB9A-8EE9FC68676F}">
    <text>2kW allocation reduced due to live reading of 0.2kW</text>
  </threadedComment>
  <threadedComment ref="X447" dT="2023-09-11T14:55:08.01" personId="{F6E7EC2D-8E6E-4BA1-BCDD-6D7FECF08119}" id="{91BF87D1-093F-4F0A-BB04-51FFD1AA8237}" parentId="{847E2C7A-3CCC-4777-BB9A-8EE9FC68676F}">
    <text>2kW allocation reduced due to live reading of 0.2kW</text>
  </threadedComment>
  <threadedComment ref="X447" dT="2023-10-18T10:23:19.95" personId="{F6E7EC2D-8E6E-4BA1-BCDD-6D7FECF08119}" id="{393AE3E4-7C04-4D84-A963-E06415A5E176}" parentId="{847E2C7A-3CCC-4777-BB9A-8EE9FC68676F}">
    <text>2kW allocation reduced due to live reading of 0.2kW</text>
  </threadedComment>
  <threadedComment ref="X447" dT="2023-11-10T09:24:40.35" personId="{F6E7EC2D-8E6E-4BA1-BCDD-6D7FECF08119}" id="{A3118BD2-2C52-4542-992F-BF7ED9CCF68E}" parentId="{847E2C7A-3CCC-4777-BB9A-8EE9FC68676F}">
    <text>2kW allocation reduced due to live reading of 0.2kW</text>
  </threadedComment>
  <threadedComment ref="X447" dT="2023-12-15T12:35:40.19" personId="{F6E7EC2D-8E6E-4BA1-BCDD-6D7FECF08119}" id="{B60070B7-9124-4520-A5DB-AAD6689C11B6}" parentId="{847E2C7A-3CCC-4777-BB9A-8EE9FC68676F}">
    <text>2kW allocation reduced due to live reading of 0.2kW</text>
  </threadedComment>
  <threadedComment ref="X447" dT="2024-01-10T16:08:50.48" personId="{F6E7EC2D-8E6E-4BA1-BCDD-6D7FECF08119}" id="{EC81C19E-49F5-41A9-B0F1-5776E6BAC226}" parentId="{847E2C7A-3CCC-4777-BB9A-8EE9FC68676F}">
    <text>2kW allocation reduced due to live reading of 0.2kW</text>
  </threadedComment>
  <threadedComment ref="X447" dT="2024-02-14T15:40:32.07" personId="{F6E7EC2D-8E6E-4BA1-BCDD-6D7FECF08119}" id="{261B1215-5272-4F19-82DB-1D37B59E88DF}" parentId="{847E2C7A-3CCC-4777-BB9A-8EE9FC68676F}">
    <text>2kW allocation reduced due to live reading of 0.2kW</text>
  </threadedComment>
  <threadedComment ref="X447" dT="2024-03-14T06:03:05.02" personId="{F6E7EC2D-8E6E-4BA1-BCDD-6D7FECF08119}" id="{2659D8DC-23E8-4CD3-BA4B-E5EA58F23E6B}" parentId="{847E2C7A-3CCC-4777-BB9A-8EE9FC68676F}">
    <text>2kW allocation reduced due to live reading of 0.2kW</text>
  </threadedComment>
  <threadedComment ref="X447" dT="2024-04-04T09:13:49.81" personId="{F6E7EC2D-8E6E-4BA1-BCDD-6D7FECF08119}" id="{63B46D6D-087C-4686-97E8-29FD86A39662}" parentId="{847E2C7A-3CCC-4777-BB9A-8EE9FC68676F}">
    <text>2kW allocation reduced due to live reading of 0.2kW</text>
  </threadedComment>
  <threadedComment ref="X447" dT="2024-06-24T04:31:15.20" personId="{AFB55828-FFC6-4C96-B981-0FAA8F63A769}" id="{E33EA813-503E-4848-B64C-16031EDD5093}" parentId="{847E2C7A-3CCC-4777-BB9A-8EE9FC68676F}">
    <text>2kW allocation reduced due to live reading of 0.2kW</text>
  </threadedComment>
  <threadedComment ref="X447" dT="2024-08-19T14:30:45.66" personId="{AFB55828-FFC6-4C96-B981-0FAA8F63A769}" id="{5F99BC63-2A2D-4320-9648-7D555F35022C}" parentId="{847E2C7A-3CCC-4777-BB9A-8EE9FC68676F}">
    <text>2kW allocation reduced due to live reading of 0.3kW</text>
  </threadedComment>
  <threadedComment ref="Z447" dT="2023-06-09T13:39:05.76" personId="{1E6DD3F2-E860-47E0-8C0E-4DFC2954E528}" id="{6F9E3C5F-43B0-4361-B446-E958AB9278F7}">
    <text>Live reading of 2.23 KW so original 5 kW</text>
  </threadedComment>
  <threadedComment ref="Z447" dT="2023-07-05T12:46:25.92" personId="{A4663B00-DB85-420B-AE65-1E515148FDF2}" id="{0BF84926-0B73-428A-9222-28F69FEB7383}" parentId="{6F9E3C5F-43B0-4361-B446-E958AB9278F7}">
    <text>Live reading of 2.5 KW so original 5 kW</text>
  </threadedComment>
  <threadedComment ref="Z447" dT="2023-08-07T12:59:55.08" personId="{4232887B-6F74-4501-885D-8735C5662726}" id="{F28C7590-EA55-4AF8-A64F-76FC57DEF228}" parentId="{6F9E3C5F-43B0-4361-B446-E958AB9278F7}">
    <text>5kW allocation reduced due to live reading of 2.4kW</text>
  </threadedComment>
  <threadedComment ref="Z447" dT="2024-01-10T16:24:27.96" personId="{F6E7EC2D-8E6E-4BA1-BCDD-6D7FECF08119}" id="{D6FD45C7-71AD-4FC9-81CB-245434FE6A17}" parentId="{6F9E3C5F-43B0-4361-B446-E958AB9278F7}">
    <text>5kW allocation reduced due to live reading of 3.7kW</text>
  </threadedComment>
  <threadedComment ref="Z447" dT="2024-02-14T15:40:53.62" personId="{F6E7EC2D-8E6E-4BA1-BCDD-6D7FECF08119}" id="{CD0A27E8-D905-4788-8ED9-946777D01FB7}" parentId="{6F9E3C5F-43B0-4361-B446-E958AB9278F7}">
    <text>5kW allocation reduced due to live reading of 3.7kW</text>
  </threadedComment>
  <threadedComment ref="Z447" dT="2024-03-14T06:04:09.10" personId="{F6E7EC2D-8E6E-4BA1-BCDD-6D7FECF08119}" id="{20FCE574-EC87-4564-9669-CB296A8E5C5F}" parentId="{6F9E3C5F-43B0-4361-B446-E958AB9278F7}">
    <text>5kW allocation reduced due to live reading of  2.5kW</text>
  </threadedComment>
  <threadedComment ref="Z447" dT="2024-04-04T08:48:15.08" personId="{F6E7EC2D-8E6E-4BA1-BCDD-6D7FECF08119}" id="{9EB1C5C6-F80D-4686-AD6F-56479FFC0A64}" parentId="{6F9E3C5F-43B0-4361-B446-E958AB9278F7}">
    <text>5kW allocation reduced due to live reading of  2.5kW</text>
  </threadedComment>
  <threadedComment ref="Z447" dT="2024-04-04T09:10:51.71" personId="{F6E7EC2D-8E6E-4BA1-BCDD-6D7FECF08119}" id="{AF199913-338B-482F-B9B6-975DE9F626A3}" parentId="{6F9E3C5F-43B0-4361-B446-E958AB9278F7}">
    <text>5kW allocation reduced due to live reading of  3.7kW</text>
  </threadedComment>
  <threadedComment ref="Z447" dT="2024-06-24T04:32:16.87" personId="{AFB55828-FFC6-4C96-B981-0FAA8F63A769}" id="{BD5BB0AA-68BB-4403-8A4C-8AD4DB7AF35B}" parentId="{6F9E3C5F-43B0-4361-B446-E958AB9278F7}">
    <text>5kW allocation reduced due to live reading of  2.4kW</text>
  </threadedComment>
  <threadedComment ref="Z447" dT="2024-08-19T14:33:04.86" personId="{AFB55828-FFC6-4C96-B981-0FAA8F63A769}" id="{73B5D7AB-E235-40A6-AD29-5596181AFA95}" parentId="{6F9E3C5F-43B0-4361-B446-E958AB9278F7}">
    <text>5kW allocation reduced due to live reading of  2.5kW</text>
  </threadedComment>
  <threadedComment ref="U465" dT="2024-01-25T16:09:43.42" personId="{F6E7EC2D-8E6E-4BA1-BCDD-6D7FECF08119}" id="{DAFBA0F2-45B6-4842-B949-D1B4DA07153E}">
    <text>Additional Nokia 7750 SR-2s,Nokia 7210 SAS-S 110GE is planned in an existing cab JS3 under ORMT_SAP_231012_19_26168659</text>
  </threadedComment>
  <threadedComment ref="R467" dT="2021-12-07T10:28:51.06" personId="{38472A79-BA69-4DE1-8653-78C711836CC1}" id="{17262EAC-6DF0-454B-83BA-16B5B3F91F32}">
    <text>Will be on new iPDUs due Jan 2022</text>
  </threadedComment>
  <threadedComment ref="R467" dT="2023-07-12T07:00:27.92" personId="{F6E7EC2D-8E6E-4BA1-BCDD-6D7FECF08119}" id="{7196D1DC-112F-4929-A9F4-66680DB56AEB}" parentId="{17262EAC-6DF0-454B-83BA-16B5B3F91F32}">
    <text>2kW allocation reduced due to live reading of 0.5KW</text>
  </threadedComment>
  <threadedComment ref="R467" dT="2023-08-01T15:02:08.50" personId="{4232887B-6F74-4501-885D-8735C5662726}" id="{DCADA38D-1E98-422A-BAA4-ED0F61573458}" parentId="{17262EAC-6DF0-454B-83BA-16B5B3F91F32}">
    <text>5kW allocation reduced due to live reading of 0.6kW</text>
  </threadedComment>
  <threadedComment ref="R467" dT="2023-09-06T16:02:48.23" personId="{4232887B-6F74-4501-885D-8735C5662726}" id="{013E8818-BBAB-4412-ABE3-EF331C4DE7FD}" parentId="{17262EAC-6DF0-454B-83BA-16B5B3F91F32}">
    <text>5kW allocation reduced due to live reading of 0.6kW</text>
  </threadedComment>
  <threadedComment ref="R467" dT="2023-11-13T12:52:43.52" personId="{4232887B-6F74-4501-885D-8735C5662726}" id="{EE5E3AB6-1E91-42FF-9416-E8CEC1056BAD}" parentId="{17262EAC-6DF0-454B-83BA-16B5B3F91F32}">
    <text>5kW allocation reduced due to live reading of 0.6kW</text>
  </threadedComment>
  <threadedComment ref="R467" dT="2023-12-19T11:05:06.99" personId="{4232887B-6F74-4501-885D-8735C5662726}" id="{338F121E-6052-4006-B2CD-F1A15A0DCDA4}" parentId="{17262EAC-6DF0-454B-83BA-16B5B3F91F32}">
    <text>5kW allocation reduced due to live reading of 0.6kW</text>
  </threadedComment>
  <threadedComment ref="R467" dT="2024-01-10T12:33:46.67" personId="{4232887B-6F74-4501-885D-8735C5662726}" id="{B347FF68-BC43-4C59-8AC4-CCD6DC16632D}" parentId="{17262EAC-6DF0-454B-83BA-16B5B3F91F32}">
    <text>5kW allocation reduced due to live reading of 0.6kW</text>
  </threadedComment>
  <threadedComment ref="R467" dT="2024-02-15T19:00:06.62" personId="{F6E7EC2D-8E6E-4BA1-BCDD-6D7FECF08119}" id="{13A15DE0-939D-477A-A2BA-7F42E90297D8}" parentId="{17262EAC-6DF0-454B-83BA-16B5B3F91F32}">
    <text>2kW allocation reduced due to live reading of 0.6kW</text>
  </threadedComment>
  <threadedComment ref="R467" dT="2024-03-14T18:43:48.51" personId="{F6E7EC2D-8E6E-4BA1-BCDD-6D7FECF08119}" id="{924E99D5-A60A-4432-B592-B26493768378}" parentId="{17262EAC-6DF0-454B-83BA-16B5B3F91F32}">
    <text>2kW allocation reduced due to live reading of 0.6kW</text>
  </threadedComment>
  <threadedComment ref="R467" dT="2024-04-17T12:02:42.53" personId="{4232887B-6F74-4501-885D-8735C5662726}" id="{76ACB835-FC6F-4D1D-84ED-4C4C9A459C2D}" parentId="{17262EAC-6DF0-454B-83BA-16B5B3F91F32}">
    <text>2kW allocation reduced due to live reading of 0.6kW</text>
  </threadedComment>
  <threadedComment ref="T467" dT="2023-07-12T06:54:40.18" personId="{F6E7EC2D-8E6E-4BA1-BCDD-6D7FECF08119}" id="{0DD989E8-27C8-40F4-8D06-68B813B524A4}">
    <text>4kW allocation reduced due to live reading of 1.8KW</text>
  </threadedComment>
  <threadedComment ref="T467" dT="2023-08-01T15:00:38.05" personId="{4232887B-6F74-4501-885D-8735C5662726}" id="{0F906887-DB3B-4423-9EEB-ADFDCDE39887}" parentId="{0DD989E8-27C8-40F4-8D06-68B813B524A4}">
    <text xml:space="preserve">4kW allocation reduced due to live reading of 1.8kW
</text>
  </threadedComment>
  <threadedComment ref="T467" dT="2023-09-06T16:01:31.21" personId="{4232887B-6F74-4501-885D-8735C5662726}" id="{586B2305-E6A2-43AE-B4E2-C919F9DABD24}" parentId="{0DD989E8-27C8-40F4-8D06-68B813B524A4}">
    <text>4kW allocation reduced due to live reading of 1.8kW</text>
  </threadedComment>
  <threadedComment ref="T467" dT="2023-11-13T12:49:43.61" personId="{4232887B-6F74-4501-885D-8735C5662726}" id="{0AF38C44-27BE-4F3B-B6F1-F967806AF7D6}" parentId="{0DD989E8-27C8-40F4-8D06-68B813B524A4}">
    <text>4kW allocation reduced due to live reading of 1.8kW</text>
  </threadedComment>
  <threadedComment ref="T467" dT="2023-12-19T11:03:41.69" personId="{4232887B-6F74-4501-885D-8735C5662726}" id="{CCED3AE2-8E5E-4A3D-9CF5-9EDB270CA632}" parentId="{0DD989E8-27C8-40F4-8D06-68B813B524A4}">
    <text>4kW allocation reduced due to live reading of 1.8kW</text>
  </threadedComment>
  <threadedComment ref="T467" dT="2024-01-10T12:30:34.06" personId="{4232887B-6F74-4501-885D-8735C5662726}" id="{A2CE21AF-5BB0-428E-8539-E1C8219F7B36}" parentId="{0DD989E8-27C8-40F4-8D06-68B813B524A4}">
    <text>4kW allocation reduced due to live reading of 1.8kW</text>
  </threadedComment>
  <threadedComment ref="T467" dT="2024-02-15T18:58:20.63" personId="{F6E7EC2D-8E6E-4BA1-BCDD-6D7FECF08119}" id="{361E5FD5-A3D7-46A3-B2A8-565285B75A65}" parentId="{0DD989E8-27C8-40F4-8D06-68B813B524A4}">
    <text>4kW allocation reduced due to live reading of 1.8kW</text>
  </threadedComment>
  <threadedComment ref="T467" dT="2024-03-14T18:42:35.59" personId="{F6E7EC2D-8E6E-4BA1-BCDD-6D7FECF08119}" id="{39F29FE2-F1A1-4B21-9448-8BF5C6B52266}" parentId="{0DD989E8-27C8-40F4-8D06-68B813B524A4}">
    <text>4kW allocation reduced due to live reading of 1.8kW</text>
  </threadedComment>
  <threadedComment ref="T467" dT="2024-04-17T12:00:44.03" personId="{4232887B-6F74-4501-885D-8735C5662726}" id="{5129B130-1DA8-47C5-A544-BE4F2CC073C8}" parentId="{0DD989E8-27C8-40F4-8D06-68B813B524A4}">
    <text>4kW allocation reduced due to live reading of 1.8kW</text>
  </threadedComment>
  <threadedComment ref="X467" dT="2023-09-29T04:38:02.22" personId="{F6E7EC2D-8E6E-4BA1-BCDD-6D7FECF08119}" id="{BEEB8C67-CCCB-4578-9FBB-91CA534F659C}">
    <text xml:space="preserve">planned for  ORMT_SAP_220607_5_10335416 </text>
    <extLst>
      <x:ext xmlns:xltc2="http://schemas.microsoft.com/office/spreadsheetml/2020/threadedcomments2" uri="{F7C98A9C-CBB3-438F-8F68-D28B6AF4A901}">
        <xltc2:checksum>4083611422</xltc2:checksum>
        <xltc2:hyperlink startIndex="13" length="26" url="http://ormt.cwintra.com/request/viewrequest.aspx?e+NuCWoGiqKtXu/HegmJHg=="/>
      </x:ext>
    </extLst>
  </threadedComment>
  <threadedComment ref="Z467" dT="2023-07-12T06:49:08.28" personId="{F6E7EC2D-8E6E-4BA1-BCDD-6D7FECF08119}" id="{C6BC340F-CD79-4DB7-AEE6-ACF4559CC164}">
    <text>8kW allocation reduced due to live reading of 5.7KW</text>
  </threadedComment>
  <threadedComment ref="Z467" dT="2023-08-01T14:56:14.11" personId="{4232887B-6F74-4501-885D-8735C5662726}" id="{36E1D19F-111D-4B9D-BCD3-53BC54A5ACEF}" parentId="{C6BC340F-CD79-4DB7-AEE6-ACF4559CC164}">
    <text>8kW allocation reduced due to live reading of 5.7kW</text>
  </threadedComment>
  <threadedComment ref="Z467" dT="2023-09-06T15:56:43.51" personId="{4232887B-6F74-4501-885D-8735C5662726}" id="{291DD97B-DBDC-43E3-BD6F-C5A0E3A2B67B}" parentId="{C6BC340F-CD79-4DB7-AEE6-ACF4559CC164}">
    <text>8kW allocation reduced due to live reading of 5.7kW</text>
  </threadedComment>
  <threadedComment ref="Z467" dT="2023-11-13T12:44:24.05" personId="{4232887B-6F74-4501-885D-8735C5662726}" id="{B60D69DC-D785-4017-87CF-9C6314DE8E2F}" parentId="{C6BC340F-CD79-4DB7-AEE6-ACF4559CC164}">
    <text>8kW allocation reduced due to live reading of 5.7kW</text>
  </threadedComment>
  <threadedComment ref="Z467" dT="2023-12-19T10:59:10.55" personId="{4232887B-6F74-4501-885D-8735C5662726}" id="{F4AD35EE-304D-4D2C-8F6E-F96B67CB2560}" parentId="{C6BC340F-CD79-4DB7-AEE6-ACF4559CC164}">
    <text>8kW allocation reduced due to live reading of 5.7kW</text>
  </threadedComment>
  <threadedComment ref="Z467" dT="2024-01-10T12:25:09.50" personId="{4232887B-6F74-4501-885D-8735C5662726}" id="{5197B849-A349-4C58-9128-23AC71FE349F}" parentId="{C6BC340F-CD79-4DB7-AEE6-ACF4559CC164}">
    <text>8kW allocation reduced due to live reading of 4kW</text>
  </threadedComment>
  <threadedComment ref="Z467" dT="2024-02-15T18:56:11.96" personId="{F6E7EC2D-8E6E-4BA1-BCDD-6D7FECF08119}" id="{357DDE0F-AA37-4440-839E-C5FF0211FE62}" parentId="{C6BC340F-CD79-4DB7-AEE6-ACF4559CC164}">
    <text>8kW allocation reduced due to live reading of 5.7kW</text>
  </threadedComment>
  <threadedComment ref="Z467" dT="2024-03-14T18:39:52.14" personId="{F6E7EC2D-8E6E-4BA1-BCDD-6D7FECF08119}" id="{0A90AA8B-52DA-4A78-888A-9018A1F7BB43}" parentId="{C6BC340F-CD79-4DB7-AEE6-ACF4559CC164}">
    <text>8kW allocation reduced due to live reading of 5.7kW</text>
  </threadedComment>
  <threadedComment ref="Z467" dT="2024-04-17T11:56:34.29" personId="{4232887B-6F74-4501-885D-8735C5662726}" id="{EFF05AEA-0E72-40DF-9656-34C38D331378}" parentId="{C6BC340F-CD79-4DB7-AEE6-ACF4559CC164}">
    <text>8kW allocation reduced due to live reading of 5.7kW</text>
  </threadedComment>
  <threadedComment ref="AB467" dT="2023-07-12T06:50:18.26" personId="{F6E7EC2D-8E6E-4BA1-BCDD-6D7FECF08119}" id="{315A61B0-32ED-4EAF-A41D-329900503207}">
    <text>6kW allocation reduced due to live reading of 3.9KW</text>
  </threadedComment>
  <threadedComment ref="AB467" dT="2023-08-01T14:59:06.88" personId="{4232887B-6F74-4501-885D-8735C5662726}" id="{F6A8BDAC-B6C1-4F4C-88A1-A07C01410C56}" parentId="{315A61B0-32ED-4EAF-A41D-329900503207}">
    <text>6kW allocation reduced due to live reading of 3.9kW</text>
  </threadedComment>
  <threadedComment ref="AB467" dT="2023-09-06T16:00:31.46" personId="{4232887B-6F74-4501-885D-8735C5662726}" id="{7D2F80F9-8E22-44DD-A573-25B499947830}" parentId="{315A61B0-32ED-4EAF-A41D-329900503207}">
    <text>6kW allocation reduced due to live reading of 4kW</text>
  </threadedComment>
  <threadedComment ref="AB467" dT="2023-11-13T12:48:51.43" personId="{4232887B-6F74-4501-885D-8735C5662726}" id="{D5BB094A-CE5E-44D3-B95D-6D407D4EEC23}" parentId="{315A61B0-32ED-4EAF-A41D-329900503207}">
    <text>6kW allocation reduced due to live reading of 4.1kW</text>
  </threadedComment>
  <threadedComment ref="AB467" dT="2023-12-19T11:02:16.51" personId="{4232887B-6F74-4501-885D-8735C5662726}" id="{19A36119-538F-4457-A01C-A991CD0B3ED8}" parentId="{315A61B0-32ED-4EAF-A41D-329900503207}">
    <text>6kW allocation reduced due to live reading of 4.3kW</text>
  </threadedComment>
  <threadedComment ref="AB467" dT="2024-01-10T12:28:13.51" personId="{4232887B-6F74-4501-885D-8735C5662726}" id="{E777D889-A420-48A1-9B69-8BD7DBA5FA58}" parentId="{315A61B0-32ED-4EAF-A41D-329900503207}">
    <text>6kW allocation reduced due to live reading of 4.2kW</text>
  </threadedComment>
  <threadedComment ref="AB467" dT="2024-02-15T18:57:23.76" personId="{F6E7EC2D-8E6E-4BA1-BCDD-6D7FECF08119}" id="{2E8850CE-EEEC-4D7B-9DEA-E4DD2FD18538}" parentId="{315A61B0-32ED-4EAF-A41D-329900503207}">
    <text>6kW allocation reduced due to live reading of 4.2kW</text>
  </threadedComment>
  <threadedComment ref="AB467" dT="2024-03-14T18:41:26.94" personId="{F6E7EC2D-8E6E-4BA1-BCDD-6D7FECF08119}" id="{C66946B2-AF88-4007-8191-9A694FCAB7C6}" parentId="{315A61B0-32ED-4EAF-A41D-329900503207}">
    <text>6kW allocation reduced due to live reading of 4.3kW</text>
  </threadedComment>
  <threadedComment ref="AB467" dT="2024-04-17T11:58:27.29" personId="{4232887B-6F74-4501-885D-8735C5662726}" id="{D9287404-B0C5-42BF-A60D-6FDACDF18782}" parentId="{315A61B0-32ED-4EAF-A41D-329900503207}">
    <text>6kW allocation reduced due to live reading of 4.3kW</text>
  </threadedComment>
  <threadedComment ref="R468" dT="2023-08-02T13:29:36.02" personId="{4232887B-6F74-4501-885D-8735C5662726}" id="{11454096-3B71-4920-BAC8-938D3E4545AF}">
    <text>2kW allocation reduced due to live reading of 0.3kW</text>
  </threadedComment>
  <threadedComment ref="R468" dT="2023-09-07T10:43:36.69" personId="{4232887B-6F74-4501-885D-8735C5662726}" id="{E650B3AE-0A70-464E-808E-44DBEBB26364}" parentId="{11454096-3B71-4920-BAC8-938D3E4545AF}">
    <text>2kW allocation reduced due to live reading of 0.3kW</text>
  </threadedComment>
  <threadedComment ref="R468" dT="2023-10-23T11:27:13.10" personId="{F6E7EC2D-8E6E-4BA1-BCDD-6D7FECF08119}" id="{218906D7-EB71-45D2-B265-10F60B75A824}" parentId="{11454096-3B71-4920-BAC8-938D3E4545AF}">
    <text>2kW allocation reduced due to live reading of 0.3kW</text>
  </threadedComment>
  <threadedComment ref="R468" dT="2023-11-14T10:32:38.96" personId="{4232887B-6F74-4501-885D-8735C5662726}" id="{73186F24-1C97-4982-BFDE-A337823ED2BF}" parentId="{11454096-3B71-4920-BAC8-938D3E4545AF}">
    <text>2kW allocation reduced due to live reading of 0.3kW</text>
  </threadedComment>
  <threadedComment ref="R468" dT="2023-12-19T13:17:43.68" personId="{4232887B-6F74-4501-885D-8735C5662726}" id="{C890CCE7-5EFA-4425-BCEC-9673A690D7FA}" parentId="{11454096-3B71-4920-BAC8-938D3E4545AF}">
    <text>2kW allocation reduced due to live reading of 0.3kW</text>
  </threadedComment>
  <threadedComment ref="R468" dT="2024-01-11T09:17:14.14" personId="{4232887B-6F74-4501-885D-8735C5662726}" id="{D4541623-2E1D-4842-A8CB-27F794C0D4EB}" parentId="{11454096-3B71-4920-BAC8-938D3E4545AF}">
    <text>2kW allocation reduced due to live reading of 0.3kW</text>
  </threadedComment>
  <threadedComment ref="R468" dT="2024-02-15T18:24:01.87" personId="{F6E7EC2D-8E6E-4BA1-BCDD-6D7FECF08119}" id="{023E3D04-D1B1-4BEC-B937-7E9E53A648D1}" parentId="{11454096-3B71-4920-BAC8-938D3E4545AF}">
    <text>2kW allocation reduced due to live reading of 0.3kW</text>
  </threadedComment>
  <threadedComment ref="R468" dT="2024-03-14T18:11:32.55" personId="{F6E7EC2D-8E6E-4BA1-BCDD-6D7FECF08119}" id="{8CFF6A13-1D2C-4957-9536-3DF15AC49B3A}" parentId="{11454096-3B71-4920-BAC8-938D3E4545AF}">
    <text>2kW allocation reduced due to live reading of 0.3kW</text>
  </threadedComment>
  <threadedComment ref="R468" dT="2024-04-18T14:25:21.54" personId="{4232887B-6F74-4501-885D-8735C5662726}" id="{733CD6CC-C4E4-4FE2-BB41-E5AF8196D4B4}" parentId="{11454096-3B71-4920-BAC8-938D3E4545AF}">
    <text>2kW allocation reduced due to live reading of 0.3kW</text>
  </threadedComment>
  <threadedComment ref="U468" dT="2023-12-06T13:03:55.78" personId="{4232887B-6F74-4501-885D-8735C5662726}" id="{37A7FD83-75CC-4518-B4A8-B2F2EEC8A1BD}">
    <text>Waveserver_5(2.0KW)into B22-ORMT_SAP_231123_10_w014433 </text>
  </threadedComment>
  <threadedComment ref="X468" dT="2023-01-24T11:27:49.46" personId="{BC55F889-AFD3-4AD4-B814-0EDFA8411758}" id="{A05DE518-1600-496E-99FA-B14375A73655}">
    <text>ESA400s @ 520W each only 2 planned day 1</text>
  </threadedComment>
  <threadedComment ref="X468" dT="2023-12-19T13:20:29.81" personId="{4232887B-6F74-4501-885D-8735C5662726}" id="{A844EF0C-815D-482E-BA26-DF0B541FC84E}" parentId="{A05DE518-1600-496E-99FA-B14375A73655}">
    <text>4kW allocation reduced due to live reading of 0.7kW</text>
  </threadedComment>
  <threadedComment ref="X468" dT="2024-01-11T09:19:25.53" personId="{4232887B-6F74-4501-885D-8735C5662726}" id="{BBEC3766-91F3-4796-9EFE-7AEC593FE50B}" parentId="{A05DE518-1600-496E-99FA-B14375A73655}">
    <text>4kW allocation reduced due to live reading of 0.8kW</text>
  </threadedComment>
  <threadedComment ref="X468" dT="2024-02-15T18:39:37.98" personId="{F6E7EC2D-8E6E-4BA1-BCDD-6D7FECF08119}" id="{D00D3058-FE26-4DF4-9B99-9662546F6C41}" parentId="{A05DE518-1600-496E-99FA-B14375A73655}">
    <text>4kW allocation reduced due to live reading of 1.1kW</text>
  </threadedComment>
  <threadedComment ref="X468" dT="2024-03-14T18:15:51.93" personId="{F6E7EC2D-8E6E-4BA1-BCDD-6D7FECF08119}" id="{791D8A4C-C7B4-4FE7-9D83-BC222CC9BF76}" parentId="{A05DE518-1600-496E-99FA-B14375A73655}">
    <text>4kW allocation reduced due to live reading of 1.1kW</text>
  </threadedComment>
  <threadedComment ref="X468" dT="2024-04-18T14:25:52.54" personId="{4232887B-6F74-4501-885D-8735C5662726}" id="{7CA2F37A-F316-4958-8302-106B4DA3A49C}" parentId="{A05DE518-1600-496E-99FA-B14375A73655}">
    <text>4kW allocation reduced due to live reading of 1.1kW</text>
  </threadedComment>
  <threadedComment ref="Z468" dT="2024-02-15T18:38:02.25" personId="{F6E7EC2D-8E6E-4BA1-BCDD-6D7FECF08119}" id="{4607B1CB-7CA8-47ED-A15F-BBC8A8250C9D}">
    <text>6.5kW allocation reduced due to live reading of 0.5kW</text>
  </threadedComment>
  <threadedComment ref="Z468" dT="2024-03-14T18:14:48.57" personId="{F6E7EC2D-8E6E-4BA1-BCDD-6D7FECF08119}" id="{A78176B1-783B-4120-BAF4-74A08AF680BF}" parentId="{4607B1CB-7CA8-47ED-A15F-BBC8A8250C9D}">
    <text>6.5kW allocation reduced due to live reading of 0.5kW</text>
  </threadedComment>
  <threadedComment ref="V469" dT="2023-12-19T09:16:27.26" personId="{F6E7EC2D-8E6E-4BA1-BCDD-6D7FECF08119}" id="{099A3399-AE93-4B09-9DCA-C8CCC18435D6}">
    <text>4kW allocation reduced due to live reading of 0.2kW</text>
  </threadedComment>
  <threadedComment ref="V469" dT="2024-01-10T13:29:38.80" personId="{F6E7EC2D-8E6E-4BA1-BCDD-6D7FECF08119}" id="{AF2BC0CA-616F-42FD-A8B0-BAD051928A3F}" parentId="{099A3399-AE93-4B09-9DCA-C8CCC18435D6}">
    <text>4kW allocation reduced due to live reading of 0.3kW</text>
  </threadedComment>
  <threadedComment ref="V469" dT="2024-02-14T13:38:00.63" personId="{F6E7EC2D-8E6E-4BA1-BCDD-6D7FECF08119}" id="{A38ED8B6-191F-4634-8B93-94D30EEA036C}" parentId="{099A3399-AE93-4B09-9DCA-C8CCC18435D6}">
    <text>4kW allocation reduced due to live reading of 0.3kW</text>
  </threadedComment>
  <threadedComment ref="V469" dT="2024-03-14T07:20:20.33" personId="{F6E7EC2D-8E6E-4BA1-BCDD-6D7FECF08119}" id="{EF4BA77A-B489-4601-A155-988E271745F2}" parentId="{099A3399-AE93-4B09-9DCA-C8CCC18435D6}">
    <text>2kW allocation reduced due to live reading of 0.3kW</text>
  </threadedComment>
  <threadedComment ref="V469" dT="2024-05-17T08:16:34.78" personId="{23875134-620F-49C7-896C-147D628FB6EA}" id="{2A943FBD-4D58-4808-8D4D-C0DAFBDBDD6A}" parentId="{099A3399-AE93-4B09-9DCA-C8CCC18435D6}">
    <text>4kW allocation reduced due to live reading of 0.6kW</text>
  </threadedComment>
  <threadedComment ref="V469" dT="2024-09-10T13:16:15.79" personId="{23875134-620F-49C7-896C-147D628FB6EA}" id="{EFF2A8B6-B477-454B-908F-ADE80BC2A1C9}" parentId="{099A3399-AE93-4B09-9DCA-C8CCC18435D6}">
    <text>4kW allocation reduced due to live reading of 0.3kW</text>
  </threadedComment>
  <threadedComment ref="X469" dT="2023-08-03T11:56:42.89" personId="{4232887B-6F74-4501-885D-8735C5662726}" id="{E4B85817-62AD-46DE-8D8B-B97C8E813D07}">
    <text>4.2kW allocation reduced due to live reading of 0.2kW</text>
  </threadedComment>
  <threadedComment ref="X469" dT="2023-09-13T10:06:25.79" personId="{4232887B-6F74-4501-885D-8735C5662726}" id="{649E15E7-F622-4C11-A072-CA783C9C5CC6}" parentId="{E4B85817-62AD-46DE-8D8B-B97C8E813D07}">
    <text>4.2kW allocation reduced due to live reading of 0.2kW</text>
  </threadedComment>
  <threadedComment ref="X469" dT="2023-10-23T10:18:33.32" personId="{F6E7EC2D-8E6E-4BA1-BCDD-6D7FECF08119}" id="{C2AA2CED-9CC0-4277-851D-3EACED71DDA5}" parentId="{E4B85817-62AD-46DE-8D8B-B97C8E813D07}">
    <text>4.2kW allocation reduced due to live reading of 0.2kW</text>
  </threadedComment>
  <threadedComment ref="X469" dT="2023-11-22T10:14:49.19" personId="{4232887B-6F74-4501-885D-8735C5662726}" id="{AEC7012D-060A-4887-91DC-58BA197BE061}" parentId="{E4B85817-62AD-46DE-8D8B-B97C8E813D07}">
    <text>4.2kW allocation reduced due to live reading of 0.3kW</text>
  </threadedComment>
  <threadedComment ref="X469" dT="2023-12-19T09:17:23.52" personId="{F6E7EC2D-8E6E-4BA1-BCDD-6D7FECF08119}" id="{9A9468AB-0AB2-4AFA-83E2-F21703DBB1E7}" parentId="{E4B85817-62AD-46DE-8D8B-B97C8E813D07}">
    <text>4.2kW allocation reduced due to live reading of 0.3kW</text>
  </threadedComment>
  <threadedComment ref="X469" dT="2024-01-10T13:37:11.10" personId="{F6E7EC2D-8E6E-4BA1-BCDD-6D7FECF08119}" id="{30C3A6C4-78AF-4E62-B6BB-9A5A282DE387}" parentId="{E4B85817-62AD-46DE-8D8B-B97C8E813D07}">
    <text>4.2kW allocation reduced due to live reading of 0.3kW</text>
  </threadedComment>
  <threadedComment ref="X469" dT="2024-02-14T13:39:58.90" personId="{F6E7EC2D-8E6E-4BA1-BCDD-6D7FECF08119}" id="{DAE0AEB8-AAAA-4D78-939B-C64FBFE5C2FC}" parentId="{E4B85817-62AD-46DE-8D8B-B97C8E813D07}">
    <text>4.2kW allocation reduced due to live reading of 0.3kW</text>
  </threadedComment>
  <threadedComment ref="X469" dT="2024-03-14T07:21:08.44" personId="{F6E7EC2D-8E6E-4BA1-BCDD-6D7FECF08119}" id="{DFB1097A-AC6D-40A4-9AEC-2030EB87B2D9}" parentId="{E4B85817-62AD-46DE-8D8B-B97C8E813D07}">
    <text>4.2kW allocation reduced due to live reading of 0.3kW</text>
  </threadedComment>
  <threadedComment ref="X469" dT="2024-05-17T08:17:42.52" personId="{23875134-620F-49C7-896C-147D628FB6EA}" id="{DF871091-640B-4575-B8B1-AF24B32B5475}" parentId="{E4B85817-62AD-46DE-8D8B-B97C8E813D07}">
    <text>4.2kW allocation reduced due to live reading of 0.6kW</text>
  </threadedComment>
  <threadedComment ref="X469" dT="2024-09-10T13:15:12.03" personId="{23875134-620F-49C7-896C-147D628FB6EA}" id="{C6211FDA-61A4-44EA-A0B4-5D807C5BE66B}" parentId="{E4B85817-62AD-46DE-8D8B-B97C8E813D07}">
    <text>4.2kW allocation reduced due to live reading of 0.6kW</text>
  </threadedComment>
  <threadedComment ref="R470" dT="2023-08-03T13:00:44.91" personId="{F6E7EC2D-8E6E-4BA1-BCDD-6D7FECF08119}" id="{639368B0-A350-49F3-9AE6-D2C47472AEE6}">
    <text>4.2kW allocation reduced due to live reading of 0.4kW</text>
  </threadedComment>
  <threadedComment ref="R470" dT="2023-09-06T10:22:42.99" personId="{F6E7EC2D-8E6E-4BA1-BCDD-6D7FECF08119}" id="{FA472272-B83D-46E8-BA0B-2FC2D75734DE}" parentId="{639368B0-A350-49F3-9AE6-D2C47472AEE6}">
    <text>4.2kW allocation reduced due to live reading of 0.4kW</text>
  </threadedComment>
  <threadedComment ref="R470" dT="2023-10-18T10:01:19.61" personId="{F6E7EC2D-8E6E-4BA1-BCDD-6D7FECF08119}" id="{81F59D1F-E1B8-4971-BEA5-CFF50461630D}" parentId="{639368B0-A350-49F3-9AE6-D2C47472AEE6}">
    <text>4.2kW allocation reduced due to live reading of 0.4kW</text>
  </threadedComment>
  <threadedComment ref="R470" dT="2023-11-09T12:53:47.87" personId="{F6E7EC2D-8E6E-4BA1-BCDD-6D7FECF08119}" id="{B05A2BDB-A0DC-4A98-8717-DE7339D5AD29}" parentId="{639368B0-A350-49F3-9AE6-D2C47472AEE6}">
    <text>4.2kW allocation reduced due to live reading of 0.4kW</text>
  </threadedComment>
  <threadedComment ref="R470" dT="2023-12-15T09:59:43.01" personId="{F6E7EC2D-8E6E-4BA1-BCDD-6D7FECF08119}" id="{869D82A9-BA3C-43E8-A3E5-F42E00309177}" parentId="{639368B0-A350-49F3-9AE6-D2C47472AEE6}">
    <text>4.2kW allocation reduced due to live reading of 0.4kW</text>
  </threadedComment>
  <threadedComment ref="R470" dT="2024-01-10T13:44:22.09" personId="{F6E7EC2D-8E6E-4BA1-BCDD-6D7FECF08119}" id="{330A7FFA-497F-4DE0-B8ED-9F298C3DED5E}" parentId="{639368B0-A350-49F3-9AE6-D2C47472AEE6}">
    <text>4.2kW allocation reduced due to live reading of 0.4kW</text>
  </threadedComment>
  <threadedComment ref="R470" dT="2024-02-14T14:09:13.16" personId="{F6E7EC2D-8E6E-4BA1-BCDD-6D7FECF08119}" id="{4EB0FD37-364D-4DCA-B681-A481943E8529}" parentId="{639368B0-A350-49F3-9AE6-D2C47472AEE6}">
    <text>4.2kW allocation reduced due to live reading of 0.6kW</text>
  </threadedComment>
  <threadedComment ref="R470" dT="2024-03-14T07:07:57.39" personId="{F6E7EC2D-8E6E-4BA1-BCDD-6D7FECF08119}" id="{A3E21AD0-AD30-451E-B82D-B6D0D729DF79}" parentId="{639368B0-A350-49F3-9AE6-D2C47472AEE6}">
    <text>4.2kW allocation reduced due to live reading of 0.6kW</text>
  </threadedComment>
  <threadedComment ref="R470" dT="2024-08-19T13:29:40.51" personId="{AFB55828-FFC6-4C96-B981-0FAA8F63A769}" id="{81063509-2233-412F-AA4E-2124F6207E2A}" parentId="{639368B0-A350-49F3-9AE6-D2C47472AEE6}">
    <text>4.2kW allocation reduced due to live reading of 0.6kW</text>
  </threadedComment>
  <threadedComment ref="S470" dT="2023-11-06T10:31:49.87" personId="{A4663B00-DB85-420B-AE65-1E515148FDF2}" id="{3DD4B448-10AD-465E-B3CD-7BEDEF9EFBE7}">
    <text xml:space="preserve">RLS &amp; Waveserver rack is planned- CPL removal project.
</text>
  </threadedComment>
  <threadedComment ref="T470" dT="2024-03-14T07:07:26.40" personId="{F6E7EC2D-8E6E-4BA1-BCDD-6D7FECF08119}" id="{D95DA67D-02B0-4470-846B-C37A262C91F6}">
    <text>5kW allocation reduced due to live reading of 0.2kW</text>
  </threadedComment>
  <threadedComment ref="T470" dT="2024-05-20T15:09:26.72" personId="{AFB55828-FFC6-4C96-B981-0FAA8F63A769}" id="{3A7C2D12-E00C-4E9A-9DB9-D4F5C1643D40}" parentId="{D95DA67D-02B0-4470-846B-C37A262C91F6}">
    <text>5kW allocation reduced due to live reading of 0.8kW</text>
  </threadedComment>
  <threadedComment ref="T470" dT="2024-08-19T13:31:53.92" personId="{AFB55828-FFC6-4C96-B981-0FAA8F63A769}" id="{FA450F55-8537-41F1-93E1-8F6D54171FAF}" parentId="{D95DA67D-02B0-4470-846B-C37A262C91F6}">
    <text>5kW allocation reduced due to live reading of 0.9kW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36" dT="2023-01-10T10:59:41.98" personId="{BC55F889-AFD3-4AD4-B814-0EDFA8411758}" id="{50345610-E428-4928-9909-F0DF3EBCE024}">
    <text>10% as that is what PNI calculations will use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1" dT="2023-01-25T16:54:03.68" personId="{BC55F889-AFD3-4AD4-B814-0EDFA8411758}" id="{9FE53F68-8517-40E6-86F3-4CD759A290B4}">
    <text>just showing non redundant numbers (so one extra unit for each line)</text>
  </threadedComment>
  <threadedComment ref="A9" dT="2023-01-25T18:26:28.82" personId="{BC55F889-AFD3-4AD4-B814-0EDFA8411758}" id="{2D2CE5E3-E458-4AF4-9A21-00AF9B86E157}">
    <text>2 x 35 + 1 x 30 (so 1 x 35 redundant)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5.bin"/><Relationship Id="rId4" Type="http://schemas.microsoft.com/office/2017/10/relationships/threadedComment" Target="../threadedComments/threadedComment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91"/>
  <sheetViews>
    <sheetView zoomScale="70" zoomScaleNormal="70" workbookViewId="0">
      <pane xSplit="1" ySplit="7" topLeftCell="S11" activePane="bottomRight" state="frozen"/>
      <selection pane="bottomRight" activeCell="S11" sqref="S11"/>
      <selection pane="bottomLeft" activeCell="A76" sqref="A76"/>
      <selection pane="topRight" activeCell="A76" sqref="A76"/>
    </sheetView>
  </sheetViews>
  <sheetFormatPr defaultColWidth="9.28515625" defaultRowHeight="13.15"/>
  <cols>
    <col min="1" max="1" width="43.42578125" style="3" bestFit="1" customWidth="1"/>
    <col min="2" max="2" width="30.5703125" style="3" bestFit="1" customWidth="1"/>
    <col min="3" max="3" width="30.5703125" style="3" customWidth="1"/>
    <col min="4" max="4" width="9.42578125" style="2" customWidth="1"/>
    <col min="5" max="6" width="13.5703125" style="2" customWidth="1"/>
    <col min="7" max="10" width="12.42578125" style="2" customWidth="1"/>
    <col min="11" max="12" width="12.42578125" style="21" customWidth="1"/>
    <col min="13" max="13" width="8.28515625" style="2" customWidth="1"/>
    <col min="14" max="14" width="5" style="2" customWidth="1"/>
    <col min="15" max="15" width="4.7109375" style="2" customWidth="1"/>
    <col min="16" max="17" width="6.28515625" style="2" customWidth="1"/>
    <col min="18" max="18" width="9.28515625" style="2"/>
    <col min="19" max="19" width="37.28515625" style="2" customWidth="1"/>
    <col min="20" max="16384" width="9.28515625" style="2"/>
  </cols>
  <sheetData>
    <row r="1" spans="1:19" ht="18.75" customHeight="1">
      <c r="A1" s="26" t="s">
        <v>0</v>
      </c>
      <c r="C1" s="44" t="s">
        <v>1</v>
      </c>
      <c r="D1" s="43"/>
      <c r="F1" s="47" t="s">
        <v>2</v>
      </c>
      <c r="G1" s="110">
        <v>45547</v>
      </c>
    </row>
    <row r="2" spans="1:19">
      <c r="A2" s="27" t="s">
        <v>3</v>
      </c>
      <c r="C2" s="70">
        <f ca="1">All!B2</f>
        <v>115</v>
      </c>
      <c r="R2" s="3"/>
    </row>
    <row r="3" spans="1:19">
      <c r="A3" s="28" t="s">
        <v>4</v>
      </c>
    </row>
    <row r="4" spans="1:19">
      <c r="A4" s="29" t="s">
        <v>4</v>
      </c>
    </row>
    <row r="7" spans="1:19" s="10" customFormat="1" ht="96" customHeight="1">
      <c r="A7" s="31" t="s">
        <v>5</v>
      </c>
      <c r="B7" s="7" t="s">
        <v>6</v>
      </c>
      <c r="C7" s="14" t="s">
        <v>7</v>
      </c>
      <c r="D7" s="7" t="s">
        <v>8</v>
      </c>
      <c r="E7" s="14" t="s">
        <v>9</v>
      </c>
      <c r="F7" s="14" t="s">
        <v>10</v>
      </c>
      <c r="G7" s="14" t="s">
        <v>11</v>
      </c>
      <c r="H7" s="14" t="s">
        <v>12</v>
      </c>
      <c r="I7" s="8" t="s">
        <v>13</v>
      </c>
      <c r="J7" s="8" t="s">
        <v>14</v>
      </c>
      <c r="K7" s="23" t="s">
        <v>15</v>
      </c>
      <c r="L7" s="23" t="s">
        <v>16</v>
      </c>
      <c r="M7" s="23" t="s">
        <v>17</v>
      </c>
      <c r="N7" s="23" t="s">
        <v>18</v>
      </c>
      <c r="O7" s="23" t="s">
        <v>19</v>
      </c>
      <c r="P7" s="23" t="s">
        <v>20</v>
      </c>
      <c r="Q7" s="23" t="s">
        <v>21</v>
      </c>
      <c r="R7" s="11" t="s">
        <v>22</v>
      </c>
      <c r="S7" s="10" t="s">
        <v>23</v>
      </c>
    </row>
    <row r="8" spans="1:19">
      <c r="A8" s="35" t="s">
        <v>24</v>
      </c>
      <c r="B8" s="41" t="str">
        <f>VLOOKUP(A8,All!A:AM,2,0)</f>
        <v>ANGLIA</v>
      </c>
      <c r="C8" s="42">
        <f>VLOOKUP(A8,All!A:AM,11,0)</f>
        <v>45537</v>
      </c>
      <c r="D8" s="5"/>
      <c r="E8" s="17">
        <f>VLOOKUP(A8,All!A:AM,30,0)</f>
        <v>70.116120218579212</v>
      </c>
      <c r="F8" s="17">
        <f>VLOOKUP(A8,All!A:AM,28,0)</f>
        <v>4.4755399999999996</v>
      </c>
      <c r="G8" s="17">
        <f>VLOOKUP(A8,All!A:AM,31,0)</f>
        <v>-17.607526881720432</v>
      </c>
      <c r="H8" s="17">
        <f>VLOOKUP(A8,All!A:AM,29,0)</f>
        <v>-0.28558</v>
      </c>
      <c r="I8" s="6">
        <f>VLOOKUP(A8,All!A:AM,33,0)</f>
        <v>85.49914857386122</v>
      </c>
      <c r="J8" s="6">
        <f>VLOOKUP(A8,All!A:AM,32,0)</f>
        <v>11.2469</v>
      </c>
      <c r="K8" s="20">
        <f>VLOOKUP(A8,All!A:AM,39,0)</f>
        <v>74.566666666666677</v>
      </c>
      <c r="L8" s="20">
        <f>VLOOKUP(A8,All!A:AM,38,0)</f>
        <v>5.5925000000000002</v>
      </c>
      <c r="M8" s="258">
        <f>VLOOKUP(A8,'SYS Allocations'!A:G,2,0)</f>
        <v>0</v>
      </c>
      <c r="N8" s="96">
        <f>VLOOKUP(A8,'SYS Allocations'!A:G,3,0)</f>
        <v>0</v>
      </c>
      <c r="O8" s="96">
        <f>VLOOKUP(A8,'SYS Allocations'!A:G,4,0)</f>
        <v>0</v>
      </c>
      <c r="P8" s="96">
        <f>VLOOKUP(A8,'SYS Allocations'!A:G,5,0)</f>
        <v>0</v>
      </c>
      <c r="Q8" s="96">
        <f>VLOOKUP(A8,'SYS Allocations'!A:G,6,0)</f>
        <v>0</v>
      </c>
      <c r="R8" s="12">
        <f>VLOOKUP(A8,'SYS Allocations'!A:G,7,0)</f>
        <v>0</v>
      </c>
      <c r="S8" s="324"/>
    </row>
    <row r="9" spans="1:19">
      <c r="A9" s="35" t="s">
        <v>25</v>
      </c>
      <c r="B9" s="41" t="str">
        <f>VLOOKUP(A9,All!A:AM,2,0)</f>
        <v>SCOTLAND</v>
      </c>
      <c r="C9" s="42">
        <f>VLOOKUP(A9,All!A:AM,11,0)</f>
        <v>44574.458333333299</v>
      </c>
      <c r="D9" s="5"/>
      <c r="E9" s="17">
        <f>VLOOKUP(A9,All!A:AM,30,0)</f>
        <v>-8.4220183486238511</v>
      </c>
      <c r="F9" s="17">
        <f>VLOOKUP(A9,All!A:AM,28,0)</f>
        <v>-1.3769999999999998</v>
      </c>
      <c r="G9" s="17">
        <f>VLOOKUP(A9,All!A:AM,31,0)</f>
        <v>-371.40007977662543</v>
      </c>
      <c r="H9" s="17">
        <f>VLOOKUP(A9,All!A:AM,29,0)</f>
        <v>-13.9665</v>
      </c>
      <c r="I9" s="6">
        <f>VLOOKUP(A9,All!A:AM,33,0)</f>
        <v>32.117911956621633</v>
      </c>
      <c r="J9" s="6">
        <f>VLOOKUP(A9,All!A:AM,32,0)</f>
        <v>8.3873999999999995</v>
      </c>
      <c r="K9" s="20">
        <f>VLOOKUP(A9,All!A:AM,39,0)</f>
        <v>21.213333333333331</v>
      </c>
      <c r="L9" s="20">
        <f>VLOOKUP(A9,All!A:AM,38,0)</f>
        <v>4.7729999999999997</v>
      </c>
      <c r="M9" s="96">
        <f>VLOOKUP(A9,'SYS Allocations'!A:G,2,0)</f>
        <v>0</v>
      </c>
      <c r="N9" s="96">
        <f>VLOOKUP(A9,'SYS Allocations'!A:G,3,0)</f>
        <v>0</v>
      </c>
      <c r="O9" s="96">
        <f>VLOOKUP(A9,'SYS Allocations'!A:G,4,0)</f>
        <v>0</v>
      </c>
      <c r="P9" s="96">
        <f>VLOOKUP(A9,'SYS Allocations'!A:G,5,0)</f>
        <v>0</v>
      </c>
      <c r="Q9" s="96">
        <f>VLOOKUP(A9,'SYS Allocations'!A:G,6,0)</f>
        <v>0</v>
      </c>
      <c r="R9" s="12">
        <f>VLOOKUP(A9,'SYS Allocations'!A:G,7,0)</f>
        <v>6.5</v>
      </c>
      <c r="S9" s="324"/>
    </row>
    <row r="10" spans="1:19">
      <c r="A10" s="35" t="s">
        <v>26</v>
      </c>
      <c r="B10" s="41" t="str">
        <f>VLOOKUP(A10,All!A:AM,2,0)</f>
        <v>SCOTLAND</v>
      </c>
      <c r="C10" s="42">
        <f>VLOOKUP(A10,All!A:AM,11,0)</f>
        <v>45537</v>
      </c>
      <c r="D10" s="5"/>
      <c r="E10" s="17">
        <f>VLOOKUP(A10,All!A:AM,30,0)</f>
        <v>40.279774235826324</v>
      </c>
      <c r="F10" s="17">
        <f>VLOOKUP(A10,All!A:AM,28,0)</f>
        <v>15.2438</v>
      </c>
      <c r="G10" s="17">
        <f>VLOOKUP(A10,All!A:AM,31,0)</f>
        <v>18.366683522357871</v>
      </c>
      <c r="H10" s="17">
        <f>VLOOKUP(A10,All!A:AM,29,0)</f>
        <v>5.085</v>
      </c>
      <c r="I10" s="6">
        <f>VLOOKUP(A10,All!A:AM,33,0)</f>
        <v>28.674669898255448</v>
      </c>
      <c r="J10" s="6">
        <f>VLOOKUP(A10,All!A:AM,32,0)</f>
        <v>9.0861999999999998</v>
      </c>
      <c r="K10" s="20">
        <f>VLOOKUP(A10,All!A:AM,39,0)</f>
        <v>33.034074074074077</v>
      </c>
      <c r="L10" s="20">
        <f>VLOOKUP(A10,All!A:AM,38,0)</f>
        <v>11.149000000000001</v>
      </c>
      <c r="M10" s="96">
        <f>VLOOKUP(A10,'SYS Allocations'!A:G,2,0)</f>
        <v>0</v>
      </c>
      <c r="N10" s="96">
        <f>VLOOKUP(A10,'SYS Allocations'!A:G,3,0)</f>
        <v>0</v>
      </c>
      <c r="O10" s="96">
        <f>VLOOKUP(A10,'SYS Allocations'!A:G,4,0)</f>
        <v>0</v>
      </c>
      <c r="P10" s="96">
        <f>VLOOKUP(A10,'SYS Allocations'!A:G,5,0)</f>
        <v>0</v>
      </c>
      <c r="Q10" s="96">
        <f>VLOOKUP(A10,'SYS Allocations'!A:G,6,0)</f>
        <v>0</v>
      </c>
      <c r="R10" s="12">
        <f>VLOOKUP(A10,'SYS Allocations'!A:G,7,0)</f>
        <v>2</v>
      </c>
      <c r="S10" s="325"/>
    </row>
    <row r="11" spans="1:19">
      <c r="A11" s="35" t="s">
        <v>27</v>
      </c>
      <c r="B11" s="41" t="str">
        <f>VLOOKUP(A11,All!A:AM,2,0)</f>
        <v>SCOTLAND</v>
      </c>
      <c r="C11" s="42">
        <f>VLOOKUP(A11,All!A:AM,11,0)</f>
        <v>45537</v>
      </c>
      <c r="D11" s="5"/>
      <c r="E11" s="17">
        <f>VLOOKUP(A11,All!A:AM,30,0)</f>
        <v>34.440105565462765</v>
      </c>
      <c r="F11" s="17">
        <f>VLOOKUP(A11,All!A:AM,28,0)</f>
        <v>7.6941400000000009</v>
      </c>
      <c r="G11" s="17">
        <f>VLOOKUP(A11,All!A:AM,31,0)</f>
        <v>-6.4750868724465294</v>
      </c>
      <c r="H11" s="17">
        <f>VLOOKUP(A11,All!A:AM,29,0)</f>
        <v>-0.89069999999999983</v>
      </c>
      <c r="I11" s="6">
        <f>VLOOKUP(A11,All!A:AM,33,0)</f>
        <v>35.909385283203811</v>
      </c>
      <c r="J11" s="6">
        <f>VLOOKUP(A11,All!A:AM,32,0)</f>
        <v>8.2063000000000006</v>
      </c>
      <c r="K11" s="20">
        <f>VLOOKUP(A11,All!A:AM,39,0)</f>
        <v>67.452222222222218</v>
      </c>
      <c r="L11" s="20">
        <f>VLOOKUP(A11,All!A:AM,38,0)</f>
        <v>30.353499999999997</v>
      </c>
      <c r="M11" s="96">
        <f>VLOOKUP(A11,'SYS Allocations'!A:G,2,0)</f>
        <v>0</v>
      </c>
      <c r="N11" s="96">
        <f>VLOOKUP(A11,'SYS Allocations'!A:G,3,0)</f>
        <v>0</v>
      </c>
      <c r="O11" s="96">
        <f>VLOOKUP(A11,'SYS Allocations'!A:G,4,0)</f>
        <v>0</v>
      </c>
      <c r="P11" s="96">
        <f>VLOOKUP(A11,'SYS Allocations'!A:G,5,0)</f>
        <v>0</v>
      </c>
      <c r="Q11" s="96">
        <f>VLOOKUP(A11,'SYS Allocations'!A:G,6,0)</f>
        <v>0</v>
      </c>
      <c r="R11" s="12">
        <f>VLOOKUP(A11,'SYS Allocations'!A:G,7,0)</f>
        <v>5</v>
      </c>
      <c r="S11" s="324"/>
    </row>
    <row r="12" spans="1:19">
      <c r="A12" s="38" t="s">
        <v>28</v>
      </c>
      <c r="B12" s="41" t="str">
        <f>VLOOKUP(A12,All!A:AM,2,0)</f>
        <v>LONDON</v>
      </c>
      <c r="C12" s="42">
        <f>VLOOKUP(A12,All!A:AM,11,0)</f>
        <v>45537</v>
      </c>
      <c r="D12" s="5"/>
      <c r="E12" s="17">
        <f>VLOOKUP(A12,All!A:AM,30,0)</f>
        <v>59.651551186916514</v>
      </c>
      <c r="F12" s="17">
        <f>VLOOKUP(A12,All!A:AM,28,0)</f>
        <v>56.161839999999998</v>
      </c>
      <c r="G12" s="17">
        <f>VLOOKUP(A12,All!A:AM,31,0)</f>
        <v>39.880324052459912</v>
      </c>
      <c r="H12" s="17">
        <f>VLOOKUP(A12,All!A:AM,29,0)</f>
        <v>25.199300000000001</v>
      </c>
      <c r="I12" s="6">
        <f>VLOOKUP(A12,All!A:AM,33,0)</f>
        <v>57.261149363215075</v>
      </c>
      <c r="J12" s="6">
        <f>VLOOKUP(A12,All!A:AM,32,0)</f>
        <v>50.8960000000002</v>
      </c>
      <c r="K12" s="332">
        <f>VLOOKUP(A12,All!A:AM,39,0)</f>
        <v>83.109058456046398</v>
      </c>
      <c r="L12" s="332">
        <f>VLOOKUP(A12,All!A:AM,38,0)</f>
        <v>465.61849999999998</v>
      </c>
      <c r="M12" s="96">
        <f>VLOOKUP(A12,'SYS Allocations'!A:G,2,0)</f>
        <v>0</v>
      </c>
      <c r="N12" s="96" t="str">
        <f>VLOOKUP(A12,'SYS Allocations'!A:G,3,0)</f>
        <v>RA</v>
      </c>
      <c r="O12" s="96">
        <f>VLOOKUP(A12,'SYS Allocations'!A:G,4,0)</f>
        <v>0</v>
      </c>
      <c r="P12" s="96">
        <f>VLOOKUP(A12,'SYS Allocations'!A:G,5,0)</f>
        <v>0</v>
      </c>
      <c r="Q12" s="96" t="str">
        <f>VLOOKUP(A12,'SYS Allocations'!A:G,6,0)</f>
        <v>OPEX</v>
      </c>
      <c r="R12" s="12">
        <f>VLOOKUP(A12,'SYS Allocations'!A:G,7,0)</f>
        <v>7.25</v>
      </c>
      <c r="S12" s="324"/>
    </row>
    <row r="13" spans="1:19">
      <c r="A13" s="38" t="s">
        <v>29</v>
      </c>
      <c r="B13" s="41" t="str">
        <f>VLOOKUP(A13,All!A:AM,2,0)</f>
        <v>LONDON</v>
      </c>
      <c r="C13" s="42">
        <f>VLOOKUP(A13,All!A:AM,11,0)</f>
        <v>45537</v>
      </c>
      <c r="D13" s="5"/>
      <c r="E13" s="17">
        <f>VLOOKUP(A13,All!A:AM,30,0)</f>
        <v>39.836860052019212</v>
      </c>
      <c r="F13" s="17">
        <f>VLOOKUP(A13,All!A:AM,28,0)</f>
        <v>37.506340000000002</v>
      </c>
      <c r="G13" s="17">
        <f>VLOOKUP(A13,All!A:AM,31,0)</f>
        <v>10.356194994880299</v>
      </c>
      <c r="H13" s="17">
        <f>VLOOKUP(A13,All!A:AM,29,0)</f>
        <v>6.5437999999999992</v>
      </c>
      <c r="I13" s="6">
        <f>VLOOKUP(A13,All!A:AM,33,0)</f>
        <v>36.272557490662138</v>
      </c>
      <c r="J13" s="6">
        <f>VLOOKUP(A13,All!A:AM,32,0)</f>
        <v>32.240500000000203</v>
      </c>
      <c r="K13" s="333"/>
      <c r="L13" s="333"/>
      <c r="M13" s="96"/>
      <c r="N13" s="96"/>
      <c r="O13" s="96"/>
      <c r="P13" s="96"/>
      <c r="Q13" s="96"/>
      <c r="R13" s="12">
        <f>VLOOKUP(A13,'SYS Allocations'!A:G,7,0)</f>
        <v>5.25</v>
      </c>
      <c r="S13" s="324"/>
    </row>
    <row r="14" spans="1:19">
      <c r="A14" s="35" t="s">
        <v>30</v>
      </c>
      <c r="B14" s="41" t="str">
        <f>VLOOKUP(A14,All!A:AM,2,0)</f>
        <v xml:space="preserve">SCOTTISH HIGHLANDS &amp; ISLANDS </v>
      </c>
      <c r="C14" s="42">
        <f>VLOOKUP(A14,All!A:AM,11,0)</f>
        <v>44483.506944444402</v>
      </c>
      <c r="D14" s="5"/>
      <c r="E14" s="17">
        <f>VLOOKUP(A14,All!A:AM,30,0)</f>
        <v>61.667709202112867</v>
      </c>
      <c r="F14" s="17">
        <f>VLOOKUP(A14,All!A:AM,28,0)</f>
        <v>1.7745500000000001</v>
      </c>
      <c r="G14" s="17">
        <f>VLOOKUP(A14,All!A:AM,31,0)</f>
        <v>67.873889617008885</v>
      </c>
      <c r="H14" s="17">
        <f>VLOOKUP(A14,All!A:AM,29,0)</f>
        <v>2.3304499999999999</v>
      </c>
      <c r="I14" s="6">
        <f>VLOOKUP(A14,All!A:AM,33,0)</f>
        <v>57.444058641975303</v>
      </c>
      <c r="J14" s="6">
        <f>VLOOKUP(A14,All!A:AM,32,0)</f>
        <v>1.48895</v>
      </c>
      <c r="K14" s="20">
        <f>VLOOKUP(A14,All!A:AM,39,0)</f>
        <v>78.048756218905467</v>
      </c>
      <c r="L14" s="20">
        <f>VLOOKUP(A14,All!A:AM,38,0)</f>
        <v>3.9219500000000003</v>
      </c>
      <c r="M14" s="96">
        <f>VLOOKUP(A14,'SYS Allocations'!A:G,2,0)</f>
        <v>0</v>
      </c>
      <c r="N14" s="96">
        <f>VLOOKUP(A14,'SYS Allocations'!A:G,3,0)</f>
        <v>0</v>
      </c>
      <c r="O14" s="96">
        <f>VLOOKUP(A14,'SYS Allocations'!A:G,4,0)</f>
        <v>0</v>
      </c>
      <c r="P14" s="96">
        <f>VLOOKUP(A14,'SYS Allocations'!A:G,5,0)</f>
        <v>0</v>
      </c>
      <c r="Q14" s="96">
        <f>VLOOKUP(A14,'SYS Allocations'!A:G,6,0)</f>
        <v>0</v>
      </c>
      <c r="R14" s="12">
        <f>VLOOKUP(A14,'SYS Allocations'!A:G,7,0)</f>
        <v>0.4</v>
      </c>
      <c r="S14" s="324"/>
    </row>
    <row r="15" spans="1:19">
      <c r="A15" s="35" t="s">
        <v>31</v>
      </c>
      <c r="B15" s="41" t="str">
        <f>VLOOKUP(A15,All!A:AM,2,0)</f>
        <v>SOUTH EAST</v>
      </c>
      <c r="C15" s="42">
        <f>VLOOKUP(A15,All!A:AM,11,0)</f>
        <v>44691.5</v>
      </c>
      <c r="D15" s="5"/>
      <c r="E15" s="17">
        <f>VLOOKUP(A15,All!A:AM,30,0)</f>
        <v>50.268780450010709</v>
      </c>
      <c r="F15" s="17">
        <f>VLOOKUP(A15,All!A:AM,28,0)</f>
        <v>8.8238599999999998</v>
      </c>
      <c r="G15" s="17">
        <f>VLOOKUP(A15,All!A:AM,31,0)</f>
        <v>44.092734045982745</v>
      </c>
      <c r="H15" s="17">
        <f>VLOOKUP(A15,All!A:AM,29,0)</f>
        <v>6.8847495094999998</v>
      </c>
      <c r="I15" s="6">
        <f>VLOOKUP(A15,All!A:AM,33,0)</f>
        <v>30.915637860082146</v>
      </c>
      <c r="J15" s="6">
        <f>VLOOKUP(A15,All!A:AM,32,0)</f>
        <v>3.9064999999999799</v>
      </c>
      <c r="K15" s="20">
        <f>VLOOKUP(A15,All!A:AM,39,0)</f>
        <v>10.466666666666669</v>
      </c>
      <c r="L15" s="20">
        <f>VLOOKUP(A15,All!A:AM,38,0)</f>
        <v>1.0205000000000002</v>
      </c>
      <c r="M15" s="96">
        <f>VLOOKUP(A15,'SYS Allocations'!A:G,2,0)</f>
        <v>0</v>
      </c>
      <c r="N15" s="96">
        <f>VLOOKUP(A15,'SYS Allocations'!A:G,3,0)</f>
        <v>0</v>
      </c>
      <c r="O15" s="96">
        <f>VLOOKUP(A15,'SYS Allocations'!A:G,4,0)</f>
        <v>0</v>
      </c>
      <c r="P15" s="96">
        <f>VLOOKUP(A15,'SYS Allocations'!A:G,5,0)</f>
        <v>0</v>
      </c>
      <c r="Q15" s="96">
        <f>VLOOKUP(A15,'SYS Allocations'!A:G,6,0)</f>
        <v>0</v>
      </c>
      <c r="R15" s="12">
        <f>VLOOKUP(A15,'SYS Allocations'!A:G,7,0)</f>
        <v>0.5</v>
      </c>
      <c r="S15" s="324"/>
    </row>
    <row r="16" spans="1:19">
      <c r="A16" s="35" t="s">
        <v>32</v>
      </c>
      <c r="B16" s="41" t="str">
        <f>VLOOKUP(A16,All!A:AM,2,0)</f>
        <v>THAMES VALLEY</v>
      </c>
      <c r="C16" s="42">
        <f>VLOOKUP(A16,All!A:AM,11,0)</f>
        <v>44579.625</v>
      </c>
      <c r="D16" s="5"/>
      <c r="E16" s="17">
        <f>VLOOKUP(A16,All!A:AM,30,0)</f>
        <v>66.666666666666671</v>
      </c>
      <c r="F16" s="17">
        <f>VLOOKUP(A16,All!A:AM,28,0)</f>
        <v>10.9</v>
      </c>
      <c r="G16" s="17">
        <f>VLOOKUP(A16,All!A:AM,31,0)</f>
        <v>60.9375</v>
      </c>
      <c r="H16" s="17">
        <f>VLOOKUP(A16,All!A:AM,29,0)</f>
        <v>8.5020000000000007</v>
      </c>
      <c r="I16" s="6">
        <f>VLOOKUP(A16,All!A:AM,33,0)</f>
        <v>46.08657803102227</v>
      </c>
      <c r="J16" s="6">
        <f>VLOOKUP(A16,All!A:AM,32,0)</f>
        <v>4.6587999999999798</v>
      </c>
      <c r="K16" s="20">
        <f>VLOOKUP(A16,All!A:AM,39,0)</f>
        <v>95.155555555555551</v>
      </c>
      <c r="L16" s="20">
        <f>VLOOKUP(A16,All!A:AM,38,0)</f>
        <v>107.05</v>
      </c>
      <c r="M16" s="96">
        <f>VLOOKUP(A16,'SYS Allocations'!A:G,2,0)</f>
        <v>0</v>
      </c>
      <c r="N16" s="96">
        <f>VLOOKUP(A16,'SYS Allocations'!A:G,3,0)</f>
        <v>0</v>
      </c>
      <c r="O16" s="96">
        <f>VLOOKUP(A16,'SYS Allocations'!A:G,4,0)</f>
        <v>0</v>
      </c>
      <c r="P16" s="96">
        <f>VLOOKUP(A16,'SYS Allocations'!A:G,5,0)</f>
        <v>0</v>
      </c>
      <c r="Q16" s="96">
        <f>VLOOKUP(A16,'SYS Allocations'!A:G,6,0)</f>
        <v>0</v>
      </c>
      <c r="R16" s="12">
        <f>VLOOKUP(A16,'SYS Allocations'!A:G,7,0)</f>
        <v>0</v>
      </c>
      <c r="S16" s="324"/>
    </row>
    <row r="17" spans="1:19">
      <c r="A17" s="35" t="s">
        <v>33</v>
      </c>
      <c r="B17" s="41" t="str">
        <f>VLOOKUP(A17,All!A:AM,2,0)</f>
        <v>SCOTLAND</v>
      </c>
      <c r="C17" s="42">
        <f>VLOOKUP(A17,All!A:AM,11,0)</f>
        <v>41585</v>
      </c>
      <c r="D17" s="5"/>
      <c r="E17" s="17">
        <f>VLOOKUP(A17,All!A:AM,30,0)</f>
        <v>86.413043478260889</v>
      </c>
      <c r="F17" s="17">
        <f>VLOOKUP(A17,All!A:AM,28,0)</f>
        <v>3.4662000000000002</v>
      </c>
      <c r="G17" s="17">
        <f>VLOOKUP(A17,All!A:AM,31,0)</f>
        <v>88.63636363636364</v>
      </c>
      <c r="H17" s="17">
        <f>VLOOKUP(A17,All!A:AM,29,0)</f>
        <v>4.2510000000000003</v>
      </c>
      <c r="I17" s="6">
        <f>VLOOKUP(A17,All!A:AM,33,0)</f>
        <v>84.230324074074076</v>
      </c>
      <c r="J17" s="6">
        <f>VLOOKUP(A17,All!A:AM,32,0)</f>
        <v>2.911</v>
      </c>
      <c r="K17" s="20">
        <f>VLOOKUP(A17,All!A:AM,39,0)</f>
        <v>96.366666666666674</v>
      </c>
      <c r="L17" s="20">
        <f>VLOOKUP(A17,All!A:AM,38,0)</f>
        <v>14.455</v>
      </c>
      <c r="M17" s="96">
        <f>VLOOKUP(A17,'SYS Allocations'!A:G,2,0)</f>
        <v>0</v>
      </c>
      <c r="N17" s="96">
        <f>VLOOKUP(A17,'SYS Allocations'!A:G,3,0)</f>
        <v>0</v>
      </c>
      <c r="O17" s="96">
        <f>VLOOKUP(A17,'SYS Allocations'!A:G,4,0)</f>
        <v>0</v>
      </c>
      <c r="P17" s="96">
        <f>VLOOKUP(A17,'SYS Allocations'!A:G,5,0)</f>
        <v>0</v>
      </c>
      <c r="Q17" s="96">
        <f>VLOOKUP(A17,'SYS Allocations'!A:G,6,0)</f>
        <v>0</v>
      </c>
      <c r="R17" s="12">
        <f>VLOOKUP(A17,'SYS Allocations'!A:G,7,0)</f>
        <v>0</v>
      </c>
      <c r="S17" s="324"/>
    </row>
    <row r="18" spans="1:19">
      <c r="A18" s="35" t="s">
        <v>34</v>
      </c>
      <c r="B18" s="41" t="str">
        <f>VLOOKUP(A18,All!A:AM,2,0)</f>
        <v>SOUTH WEST</v>
      </c>
      <c r="C18" s="42">
        <f>VLOOKUP(A18,All!A:AM,11,0)</f>
        <v>44972</v>
      </c>
      <c r="D18" s="5"/>
      <c r="E18" s="17">
        <f>VLOOKUP(A18,All!A:AM,30,0)</f>
        <v>42.946796298326156</v>
      </c>
      <c r="F18" s="17">
        <f>VLOOKUP(A18,All!A:AM,28,0)</f>
        <v>40.434339999999999</v>
      </c>
      <c r="G18" s="17">
        <f>VLOOKUP(A18,All!A:AM,31,0)</f>
        <v>-2.7314472156718748</v>
      </c>
      <c r="H18" s="17">
        <f>VLOOKUP(A18,All!A:AM,29,0)</f>
        <v>-1.4282000000000004</v>
      </c>
      <c r="I18" s="6">
        <f>VLOOKUP(A18,All!A:AM,33,0)</f>
        <v>49.63894889218917</v>
      </c>
      <c r="J18" s="6">
        <f>VLOOKUP(A18,All!A:AM,32,0)</f>
        <v>52.945300000000103</v>
      </c>
      <c r="K18" s="20">
        <f>VLOOKUP(A18,All!A:AM,39,0)</f>
        <v>53.793118279569889</v>
      </c>
      <c r="L18" s="20">
        <f>VLOOKUP(A18,All!A:AM,38,0)</f>
        <v>62.534500000000001</v>
      </c>
      <c r="M18" s="96">
        <f>VLOOKUP(A18,'SYS Allocations'!A:G,2,0)</f>
        <v>0</v>
      </c>
      <c r="N18" s="96" t="str">
        <f>VLOOKUP(A18,'SYS Allocations'!A:G,3,0)</f>
        <v>RA</v>
      </c>
      <c r="O18" s="96">
        <f>VLOOKUP(A18,'SYS Allocations'!A:G,4,0)</f>
        <v>0</v>
      </c>
      <c r="P18" s="96">
        <f>VLOOKUP(A18,'SYS Allocations'!A:G,5,0)</f>
        <v>0</v>
      </c>
      <c r="Q18" s="96">
        <f>VLOOKUP(A18,'SYS Allocations'!A:G,6,0)</f>
        <v>0</v>
      </c>
      <c r="R18" s="12">
        <f>VLOOKUP(A18,'SYS Allocations'!A:G,7,0)</f>
        <v>6.9</v>
      </c>
      <c r="S18" s="324"/>
    </row>
    <row r="19" spans="1:19">
      <c r="A19" s="35" t="s">
        <v>35</v>
      </c>
      <c r="B19" s="41" t="str">
        <f>VLOOKUP(A19,All!A:AM,2,0)</f>
        <v>MIDLANDS</v>
      </c>
      <c r="C19" s="42">
        <f>VLOOKUP(A19,All!A:AM,11,0)</f>
        <v>45537</v>
      </c>
      <c r="D19" s="5"/>
      <c r="E19" s="17">
        <f>VLOOKUP(A19,All!A:AM,30,0)</f>
        <v>39.080751491452347</v>
      </c>
      <c r="F19" s="17">
        <f>VLOOKUP(A19,All!A:AM,28,0)</f>
        <v>4.9890800000000004</v>
      </c>
      <c r="G19" s="17">
        <f>VLOOKUP(A19,All!A:AM,31,0)</f>
        <v>-24.844486182346472</v>
      </c>
      <c r="H19" s="17">
        <f>VLOOKUP(A19,All!A:AM,29,0)</f>
        <v>-1.54765</v>
      </c>
      <c r="I19" s="6">
        <f>VLOOKUP(A19,All!A:AM,33,0)</f>
        <v>48.711353803946331</v>
      </c>
      <c r="J19" s="6">
        <f>VLOOKUP(A19,All!A:AM,32,0)</f>
        <v>7.3861999999999899</v>
      </c>
      <c r="K19" s="20">
        <f>VLOOKUP(A19,All!A:AM,39,0)</f>
        <v>71.196296296296282</v>
      </c>
      <c r="L19" s="20">
        <f>VLOOKUP(A19,All!A:AM,38,0)</f>
        <v>19.222999999999999</v>
      </c>
      <c r="M19" s="96">
        <f>VLOOKUP(A19,'SYS Allocations'!A:G,2,0)</f>
        <v>0</v>
      </c>
      <c r="N19" s="96">
        <f>VLOOKUP(A19,'SYS Allocations'!A:G,3,0)</f>
        <v>0</v>
      </c>
      <c r="O19" s="96">
        <f>VLOOKUP(A19,'SYS Allocations'!A:G,4,0)</f>
        <v>0</v>
      </c>
      <c r="P19" s="96">
        <f>VLOOKUP(A19,'SYS Allocations'!A:G,5,0)</f>
        <v>0</v>
      </c>
      <c r="Q19" s="96">
        <f>VLOOKUP(A19,'SYS Allocations'!A:G,6,0)</f>
        <v>0</v>
      </c>
      <c r="R19" s="12">
        <f>VLOOKUP(A19,'SYS Allocations'!A:G,7,0)</f>
        <v>2</v>
      </c>
      <c r="S19" s="324"/>
    </row>
    <row r="20" spans="1:19">
      <c r="A20" s="35" t="s">
        <v>36</v>
      </c>
      <c r="B20" s="41" t="str">
        <f>VLOOKUP(A20,All!A:AM,2,0)</f>
        <v>SOUTH WEST</v>
      </c>
      <c r="C20" s="42">
        <f>VLOOKUP(A20,All!A:AM,11,0)</f>
        <v>44987</v>
      </c>
      <c r="D20" s="5"/>
      <c r="E20" s="17">
        <f>VLOOKUP(A20,All!A:AM,30,0)</f>
        <v>36.93181818181818</v>
      </c>
      <c r="F20" s="17">
        <f>VLOOKUP(A20,All!A:AM,28,0)</f>
        <v>3.5425</v>
      </c>
      <c r="G20" s="17">
        <f>VLOOKUP(A20,All!A:AM,31,0)</f>
        <v>-7.3916408668730647</v>
      </c>
      <c r="H20" s="17">
        <f>VLOOKUP(A20,All!A:AM,29,0)</f>
        <v>-0.41637999999999997</v>
      </c>
      <c r="I20" s="6">
        <f>VLOOKUP(A20,All!A:AM,33,0)</f>
        <v>54.011585477102798</v>
      </c>
      <c r="J20" s="6">
        <f>VLOOKUP(A20,All!A:AM,32,0)</f>
        <v>7.1049000000000104</v>
      </c>
      <c r="K20" s="20">
        <f>VLOOKUP(A20,All!A:AM,39,0)</f>
        <v>73.11333333333333</v>
      </c>
      <c r="L20" s="20">
        <f>VLOOKUP(A20,All!A:AM,38,0)</f>
        <v>16.450499999999998</v>
      </c>
      <c r="M20" s="96">
        <f>VLOOKUP(A20,'SYS Allocations'!A:G,2,0)</f>
        <v>0</v>
      </c>
      <c r="N20" s="96">
        <f>VLOOKUP(A20,'SYS Allocations'!A:G,3,0)</f>
        <v>0</v>
      </c>
      <c r="O20" s="96">
        <f>VLOOKUP(A20,'SYS Allocations'!A:G,4,0)</f>
        <v>0</v>
      </c>
      <c r="P20" s="96">
        <f>VLOOKUP(A20,'SYS Allocations'!A:G,5,0)</f>
        <v>0</v>
      </c>
      <c r="Q20" s="96">
        <f>VLOOKUP(A20,'SYS Allocations'!A:G,6,0)</f>
        <v>0</v>
      </c>
      <c r="R20" s="12">
        <f>VLOOKUP(A20,'SYS Allocations'!A:G,7,0)</f>
        <v>0</v>
      </c>
      <c r="S20" s="324"/>
    </row>
    <row r="21" spans="1:19">
      <c r="A21" s="35" t="s">
        <v>37</v>
      </c>
      <c r="B21" s="41" t="str">
        <f>VLOOKUP(A21,All!A:AM,2,0)</f>
        <v>SOUTH WEST</v>
      </c>
      <c r="C21" s="42">
        <f>VLOOKUP(A21,All!A:AM,11,0)</f>
        <v>45048</v>
      </c>
      <c r="D21" s="5"/>
      <c r="E21" s="17">
        <f>VLOOKUP(A21,All!A:AM,30,0)</f>
        <v>11.442405708460754</v>
      </c>
      <c r="F21" s="17">
        <f>VLOOKUP(A21,All!A:AM,28,0)</f>
        <v>4.49</v>
      </c>
      <c r="G21" s="17">
        <f>VLOOKUP(A21,All!A:AM,31,0)</f>
        <v>2.0109606732622471</v>
      </c>
      <c r="H21" s="17">
        <f>VLOOKUP(A21,All!A:AM,29,0)</f>
        <v>0.71315000000000062</v>
      </c>
      <c r="I21" s="6">
        <f>VLOOKUP(A21,All!A:AM,33,0)</f>
        <v>-25.003597225819551</v>
      </c>
      <c r="J21" s="6">
        <f>VLOOKUP(A21,All!A:AM,32,0)</f>
        <v>-6.9508000000000294</v>
      </c>
      <c r="K21" s="20">
        <f>VLOOKUP(A21,All!A:AM,39,0)</f>
        <v>59.505913884519025</v>
      </c>
      <c r="L21" s="20">
        <f>VLOOKUP(A21,All!A:AM,38,0)</f>
        <v>51.064999999999998</v>
      </c>
      <c r="M21" s="96">
        <f>VLOOKUP(A21,'SYS Allocations'!A:G,2,0)</f>
        <v>0</v>
      </c>
      <c r="N21" s="96">
        <f>VLOOKUP(A21,'SYS Allocations'!A:G,3,0)</f>
        <v>0</v>
      </c>
      <c r="O21" s="96">
        <f>VLOOKUP(A21,'SYS Allocations'!A:G,4,0)</f>
        <v>0</v>
      </c>
      <c r="P21" s="96">
        <f>VLOOKUP(A21,'SYS Allocations'!A:G,5,0)</f>
        <v>0</v>
      </c>
      <c r="Q21" s="96">
        <f>VLOOKUP(A21,'SYS Allocations'!A:G,6,0)</f>
        <v>0</v>
      </c>
      <c r="R21" s="12">
        <f>VLOOKUP(A21,'SYS Allocations'!A:G,7,0)</f>
        <v>7.5</v>
      </c>
      <c r="S21" s="324"/>
    </row>
    <row r="22" spans="1:19">
      <c r="A22" s="37" t="s">
        <v>38</v>
      </c>
      <c r="B22" s="41" t="str">
        <f>VLOOKUP(A22,All!A:AM,2,0)</f>
        <v>NORTHERN HOME COUNTIES</v>
      </c>
      <c r="C22" s="42">
        <f>VLOOKUP(A22,All!A:AM,11,0)</f>
        <v>45537</v>
      </c>
      <c r="D22" s="5"/>
      <c r="E22" s="17">
        <f>VLOOKUP(A22,All!A:AM,30,0)</f>
        <v>50.348303140308126</v>
      </c>
      <c r="F22" s="17">
        <f>VLOOKUP(A22,All!A:AM,28,0)</f>
        <v>58.650980000000004</v>
      </c>
      <c r="G22" s="17">
        <f>VLOOKUP(A22,All!A:AM,31,0)</f>
        <v>27.892700818195532</v>
      </c>
      <c r="H22" s="17">
        <f>VLOOKUP(A22,All!A:AM,29,0)</f>
        <v>22.3736</v>
      </c>
      <c r="I22" s="6">
        <f>VLOOKUP(A22,All!A:AM,33,0)</f>
        <v>45.772486236743106</v>
      </c>
      <c r="J22" s="6">
        <f>VLOOKUP(A22,All!A:AM,32,0)</f>
        <v>48.821300000000093</v>
      </c>
      <c r="K22" s="332">
        <f>VLOOKUP(A22,All!A:AM,39,0)</f>
        <v>19.288062015503879</v>
      </c>
      <c r="L22" s="332">
        <f>VLOOKUP(A22,All!A:AM,38,0)</f>
        <v>31.102000000000004</v>
      </c>
      <c r="M22" s="96" t="str">
        <f>VLOOKUP(A22,'SYS Allocations'!A:G,2,0)</f>
        <v>P-Core</v>
      </c>
      <c r="N22" s="96" t="str">
        <f>VLOOKUP(A22,'SYS Allocations'!A:G,3,0)</f>
        <v>RA</v>
      </c>
      <c r="O22" s="96" t="str">
        <f>VLOOKUP(A22,'SYS Allocations'!A:G,4,0)</f>
        <v>PX</v>
      </c>
      <c r="P22" s="96">
        <f>VLOOKUP(A22,'SYS Allocations'!A:G,5,0)</f>
        <v>0</v>
      </c>
      <c r="Q22" s="96" t="str">
        <f>VLOOKUP(A22,'SYS Allocations'!A:G,6,0)</f>
        <v>OPEX</v>
      </c>
      <c r="R22" s="12">
        <f>VLOOKUP(A22,'SYS Allocations'!A:G,7,0)</f>
        <v>12.55</v>
      </c>
      <c r="S22" s="324"/>
    </row>
    <row r="23" spans="1:19">
      <c r="A23" s="37" t="s">
        <v>39</v>
      </c>
      <c r="B23" s="41" t="str">
        <f>VLOOKUP(A23,All!A:AM,2,0)</f>
        <v>NORTHERN HOME COUNTIES</v>
      </c>
      <c r="C23" s="42">
        <f>VLOOKUP(A23,All!A:AM,11,0)</f>
        <v>45537</v>
      </c>
      <c r="D23" s="5"/>
      <c r="E23" s="17">
        <f>VLOOKUP(A23,All!A:AM,30,0)</f>
        <v>37.927545667251096</v>
      </c>
      <c r="F23" s="17">
        <f>VLOOKUP(A23,All!A:AM,28,0)</f>
        <v>44.181980000000003</v>
      </c>
      <c r="G23" s="17">
        <f>VLOOKUP(A23,All!A:AM,31,0)</f>
        <v>9.8545000754240899</v>
      </c>
      <c r="H23" s="17">
        <f>VLOOKUP(A23,All!A:AM,29,0)</f>
        <v>7.9046000000000003</v>
      </c>
      <c r="I23" s="6">
        <f>VLOOKUP(A23,All!A:AM,33,0)</f>
        <v>32.207052637895174</v>
      </c>
      <c r="J23" s="6">
        <f>VLOOKUP(A23,All!A:AM,32,0)</f>
        <v>34.352300000000099</v>
      </c>
      <c r="K23" s="333"/>
      <c r="L23" s="333"/>
      <c r="M23" s="96">
        <f>VLOOKUP(A23,'SYS Allocations'!A:G,2,0)</f>
        <v>0</v>
      </c>
      <c r="N23" s="96">
        <f>VLOOKUP(A23,'SYS Allocations'!A:G,3,0)</f>
        <v>0</v>
      </c>
      <c r="O23" s="96">
        <f>VLOOKUP(A23,'SYS Allocations'!A:G,4,0)</f>
        <v>0</v>
      </c>
      <c r="P23" s="96">
        <f>VLOOKUP(A23,'SYS Allocations'!A:G,5,0)</f>
        <v>0</v>
      </c>
      <c r="Q23" s="96">
        <f>VLOOKUP(A23,'SYS Allocations'!A:G,6,0)</f>
        <v>0</v>
      </c>
      <c r="R23" s="12">
        <f>VLOOKUP(A23,'SYS Allocations'!A:G,7,0)</f>
        <v>11.65</v>
      </c>
      <c r="S23" s="324"/>
    </row>
    <row r="24" spans="1:19">
      <c r="A24" s="35" t="s">
        <v>40</v>
      </c>
      <c r="B24" s="41" t="str">
        <f>VLOOKUP(A24,All!A:AM,2,0)</f>
        <v>NORTH EAST</v>
      </c>
      <c r="C24" s="42">
        <f>VLOOKUP(A24,All!A:AM,11,0)</f>
        <v>44600.604166666701</v>
      </c>
      <c r="D24" s="5"/>
      <c r="E24" s="17">
        <f>VLOOKUP(A24,All!A:AM,30,0)</f>
        <v>54</v>
      </c>
      <c r="F24" s="17">
        <f>VLOOKUP(A24,All!A:AM,28,0)</f>
        <v>4.7088000000000001</v>
      </c>
      <c r="G24" s="17">
        <f>VLOOKUP(A24,All!A:AM,31,0)</f>
        <v>47.428571428571431</v>
      </c>
      <c r="H24" s="17">
        <f>VLOOKUP(A24,All!A:AM,29,0)</f>
        <v>3.6187999999999998</v>
      </c>
      <c r="I24" s="6">
        <f>VLOOKUP(A24,All!A:AM,33,0)</f>
        <v>23.262932353841446</v>
      </c>
      <c r="J24" s="6">
        <f>VLOOKUP(A24,All!A:AM,32,0)</f>
        <v>1.216</v>
      </c>
      <c r="K24" s="20">
        <f>VLOOKUP(A24,All!A:AM,39,0)</f>
        <v>89.303466666666665</v>
      </c>
      <c r="L24" s="20">
        <f>VLOOKUP(A24,All!A:AM,38,0)</f>
        <v>33.488799999999998</v>
      </c>
      <c r="M24" s="96">
        <f>VLOOKUP(A24,'SYS Allocations'!A:G,2,0)</f>
        <v>0</v>
      </c>
      <c r="N24" s="96">
        <f>VLOOKUP(A24,'SYS Allocations'!A:G,3,0)</f>
        <v>0</v>
      </c>
      <c r="O24" s="96">
        <f>VLOOKUP(A24,'SYS Allocations'!A:G,4,0)</f>
        <v>0</v>
      </c>
      <c r="P24" s="96">
        <f>VLOOKUP(A24,'SYS Allocations'!A:G,5,0)</f>
        <v>0</v>
      </c>
      <c r="Q24" s="96">
        <f>VLOOKUP(A24,'SYS Allocations'!A:G,6,0)</f>
        <v>0</v>
      </c>
      <c r="R24" s="12">
        <f>VLOOKUP(A24,'SYS Allocations'!A:G,7,0)</f>
        <v>0</v>
      </c>
      <c r="S24" s="324"/>
    </row>
    <row r="25" spans="1:19">
      <c r="A25" s="35" t="s">
        <v>41</v>
      </c>
      <c r="B25" s="41" t="str">
        <f>VLOOKUP(A25,All!A:AM,2,0)</f>
        <v>NORTHERN IRELAND</v>
      </c>
      <c r="C25" s="42">
        <f>VLOOKUP(A25,All!A:AM,11,0)</f>
        <v>45000</v>
      </c>
      <c r="D25" s="5"/>
      <c r="E25" s="17">
        <f>VLOOKUP(A25,All!A:AM,30,0)</f>
        <v>7.0110793603048096</v>
      </c>
      <c r="F25" s="17">
        <f>VLOOKUP(A25,All!A:AM,28,0)</f>
        <v>2.7970000000000006</v>
      </c>
      <c r="G25" s="17">
        <f>VLOOKUP(A25,All!A:AM,31,0)</f>
        <v>-14.3998149718603</v>
      </c>
      <c r="H25" s="17">
        <f>VLOOKUP(A25,All!A:AM,29,0)</f>
        <v>-4.6694999999999993</v>
      </c>
      <c r="I25" s="6">
        <f>VLOOKUP(A25,All!A:AM,33,0)</f>
        <v>-31.908886613187679</v>
      </c>
      <c r="J25" s="6">
        <f>VLOOKUP(A25,All!A:AM,32,0)</f>
        <v>-8.9737999999999971</v>
      </c>
      <c r="K25" s="20">
        <f>VLOOKUP(A25,All!A:AM,39,0)</f>
        <v>31.301851851851854</v>
      </c>
      <c r="L25" s="20">
        <f>VLOOKUP(A25,All!A:AM,38,0)</f>
        <v>16.903000000000002</v>
      </c>
      <c r="M25" s="96">
        <f>VLOOKUP(A25,'SYS Allocations'!A:G,2,0)</f>
        <v>0</v>
      </c>
      <c r="N25" s="96" t="str">
        <f>VLOOKUP(A25,'SYS Allocations'!A:G,3,0)</f>
        <v>RA</v>
      </c>
      <c r="O25" s="96">
        <f>VLOOKUP(A25,'SYS Allocations'!A:G,4,0)</f>
        <v>0</v>
      </c>
      <c r="P25" s="96">
        <f>VLOOKUP(A25,'SYS Allocations'!A:G,5,0)</f>
        <v>0</v>
      </c>
      <c r="Q25" s="96">
        <f>VLOOKUP(A25,'SYS Allocations'!A:G,6,0)</f>
        <v>0</v>
      </c>
      <c r="R25" s="12">
        <f>VLOOKUP(A25,'SYS Allocations'!A:G,7,0)</f>
        <v>22.599999999999998</v>
      </c>
      <c r="S25" s="324"/>
    </row>
    <row r="26" spans="1:19">
      <c r="A26" s="35" t="s">
        <v>42</v>
      </c>
      <c r="B26" s="41" t="str">
        <f>VLOOKUP(A26,All!A:AM,2,0)</f>
        <v>NORTHERN IRELAND</v>
      </c>
      <c r="C26" s="42">
        <f>VLOOKUP(A26,All!A:AM,11,0)</f>
        <v>45000</v>
      </c>
      <c r="D26" s="5"/>
      <c r="E26" s="17">
        <f>VLOOKUP(A26,All!A:AM,30,0)</f>
        <v>-14.500039688507874</v>
      </c>
      <c r="F26" s="17">
        <f>VLOOKUP(A26,All!A:AM,28,0)</f>
        <v>-5.5532599999999981</v>
      </c>
      <c r="G26" s="17">
        <f>VLOOKUP(A26,All!A:AM,31,0)</f>
        <v>-101.96151578792232</v>
      </c>
      <c r="H26" s="17">
        <f>VLOOKUP(A26,All!A:AM,29,0)</f>
        <v>-22.1387</v>
      </c>
      <c r="I26" s="6">
        <f>VLOOKUP(A26,All!A:AM,33,0)</f>
        <v>-3.9509491570423441</v>
      </c>
      <c r="J26" s="6">
        <f>VLOOKUP(A26,All!A:AM,32,0)</f>
        <v>-1.6666999999999987</v>
      </c>
      <c r="K26" s="20">
        <f>VLOOKUP(A26,All!A:AM,39,0)</f>
        <v>37.130465949820795</v>
      </c>
      <c r="L26" s="20">
        <f>VLOOKUP(A26,All!A:AM,38,0)</f>
        <v>25.898500000000006</v>
      </c>
      <c r="M26" s="96">
        <f>VLOOKUP(A26,'SYS Allocations'!A:G,2,0)</f>
        <v>0</v>
      </c>
      <c r="N26" s="96" t="str">
        <f>VLOOKUP(A26,'SYS Allocations'!A:G,3,0)</f>
        <v>RA</v>
      </c>
      <c r="O26" s="96">
        <f>VLOOKUP(A26,'SYS Allocations'!A:G,4,0)</f>
        <v>0</v>
      </c>
      <c r="P26" s="96">
        <f>VLOOKUP(A26,'SYS Allocations'!A:G,5,0)</f>
        <v>0</v>
      </c>
      <c r="Q26" s="96">
        <f>VLOOKUP(A26,'SYS Allocations'!A:G,6,0)</f>
        <v>0</v>
      </c>
      <c r="R26" s="12">
        <f>VLOOKUP(A26,'SYS Allocations'!A:G,7,0)</f>
        <v>18.399999999999999</v>
      </c>
      <c r="S26" s="324"/>
    </row>
    <row r="27" spans="1:19">
      <c r="A27" s="35" t="s">
        <v>43</v>
      </c>
      <c r="B27" s="41" t="str">
        <f>VLOOKUP(A27,All!A:AM,2,0)</f>
        <v>MIDLANDS</v>
      </c>
      <c r="C27" s="42">
        <f>VLOOKUP(A27,All!A:AM,11,0)</f>
        <v>44964</v>
      </c>
      <c r="D27" s="5"/>
      <c r="E27" s="17">
        <f>VLOOKUP(A27,All!A:AM,30,0)</f>
        <v>53.893442622950822</v>
      </c>
      <c r="F27" s="17">
        <f>VLOOKUP(A27,All!A:AM,28,0)</f>
        <v>25.8003</v>
      </c>
      <c r="G27" s="17">
        <f>VLOOKUP(A27,All!A:AM,31,0)</f>
        <v>41.977077363896854</v>
      </c>
      <c r="H27" s="17">
        <f>VLOOKUP(A27,All!A:AM,29,0)</f>
        <v>15.968500000000001</v>
      </c>
      <c r="I27" s="6">
        <f>VLOOKUP(A27,All!A:AM,33,0)</f>
        <v>37.917679222357229</v>
      </c>
      <c r="J27" s="6">
        <f>VLOOKUP(A27,All!A:AM,32,0)</f>
        <v>13.4811</v>
      </c>
      <c r="K27" s="20">
        <f>VLOOKUP(A27,All!A:AM,39,0)</f>
        <v>-133.57142857142861</v>
      </c>
      <c r="L27" s="20">
        <f>VLOOKUP(A27,All!A:AM,38,0)</f>
        <v>-12.622500000000002</v>
      </c>
      <c r="M27" s="96" t="str">
        <f>VLOOKUP(A27,'SYS Allocations'!A:G,2,0)</f>
        <v>P-Core</v>
      </c>
      <c r="N27" s="96">
        <f>VLOOKUP(A27,'SYS Allocations'!A:G,3,0)</f>
        <v>0</v>
      </c>
      <c r="O27" s="96">
        <f>VLOOKUP(A27,'SYS Allocations'!A:G,4,0)</f>
        <v>0</v>
      </c>
      <c r="P27" s="96">
        <f>VLOOKUP(A27,'SYS Allocations'!A:G,5,0)</f>
        <v>0</v>
      </c>
      <c r="Q27" s="96">
        <f>VLOOKUP(A27,'SYS Allocations'!A:G,6,0)</f>
        <v>0</v>
      </c>
      <c r="R27" s="12">
        <f>VLOOKUP(A27,'SYS Allocations'!A:G,7,0)</f>
        <v>0</v>
      </c>
      <c r="S27" s="324"/>
    </row>
    <row r="28" spans="1:19">
      <c r="A28" s="38" t="s">
        <v>44</v>
      </c>
      <c r="B28" s="41" t="str">
        <f>VLOOKUP(A28,All!A:AM,2,0)</f>
        <v>MIDLANDS</v>
      </c>
      <c r="C28" s="42">
        <f>VLOOKUP(A28,All!A:AM,11,0)</f>
        <v>45537</v>
      </c>
      <c r="D28" s="5"/>
      <c r="E28" s="17">
        <f>VLOOKUP(A28,All!A:AM,30,0)</f>
        <v>64.295469200277296</v>
      </c>
      <c r="F28" s="17">
        <f>VLOOKUP(A28,All!A:AM,28,0)</f>
        <v>59.50808</v>
      </c>
      <c r="G28" s="17">
        <f>VLOOKUP(A28,All!A:AM,31,0)</f>
        <v>60.951273579777755</v>
      </c>
      <c r="H28" s="17">
        <f>VLOOKUP(A28,All!A:AM,29,0)</f>
        <v>51.581600000000002</v>
      </c>
      <c r="I28" s="6">
        <f>VLOOKUP(A28,All!A:AM,33,0)</f>
        <v>31.252475626520738</v>
      </c>
      <c r="J28" s="6">
        <f>VLOOKUP(A28,All!A:AM,32,0)</f>
        <v>15.022639999999999</v>
      </c>
      <c r="K28" s="20">
        <f>VLOOKUP(A28,All!A:AM,39,0)</f>
        <v>59.944242424242425</v>
      </c>
      <c r="L28" s="20">
        <f>VLOOKUP(A28,All!A:AM,38,0)</f>
        <v>49.454000000000001</v>
      </c>
      <c r="M28" s="96">
        <f>VLOOKUP(A28,'SYS Allocations'!A:G,2,0)</f>
        <v>0</v>
      </c>
      <c r="N28" s="96">
        <f>VLOOKUP(A28,'SYS Allocations'!A:G,3,0)</f>
        <v>0</v>
      </c>
      <c r="O28" s="96">
        <f>VLOOKUP(A28,'SYS Allocations'!A:G,4,0)</f>
        <v>0</v>
      </c>
      <c r="P28" s="96">
        <f>VLOOKUP(A28,'SYS Allocations'!A:G,5,0)</f>
        <v>0</v>
      </c>
      <c r="Q28" s="96">
        <f>VLOOKUP(A28,'SYS Allocations'!A:G,6,0)</f>
        <v>0</v>
      </c>
      <c r="R28" s="12">
        <f>VLOOKUP(A28,'SYS Allocations'!A:G,7,0)</f>
        <v>1</v>
      </c>
      <c r="S28" s="324"/>
    </row>
    <row r="29" spans="1:19">
      <c r="A29" s="38" t="s">
        <v>45</v>
      </c>
      <c r="B29" s="41" t="str">
        <f>VLOOKUP(A29,All!A:AM,2,0)</f>
        <v>MIDLANDS</v>
      </c>
      <c r="C29" s="42">
        <f>VLOOKUP(A29,All!A:AM,11,0)</f>
        <v>45537</v>
      </c>
      <c r="D29" s="5"/>
      <c r="E29" s="17">
        <f>VLOOKUP(A29,All!A:AM,30,0)</f>
        <v>60.055785763307249</v>
      </c>
      <c r="F29" s="17">
        <f>VLOOKUP(A29,All!A:AM,28,0)</f>
        <v>55.58408</v>
      </c>
      <c r="G29" s="17">
        <f>VLOOKUP(A29,All!A:AM,31,0)</f>
        <v>55.453859741711909</v>
      </c>
      <c r="H29" s="17">
        <f>VLOOKUP(A29,All!A:AM,29,0)</f>
        <v>46.022599999999997</v>
      </c>
      <c r="I29" s="6">
        <f>VLOOKUP(A29,All!A:AM,33,0)</f>
        <v>30.677437259049245</v>
      </c>
      <c r="J29" s="6">
        <f>VLOOKUP(A29,All!A:AM,32,0)</f>
        <v>16.360399999999998</v>
      </c>
      <c r="K29" s="20">
        <f>VLOOKUP(A29,All!A:AM,39,0)</f>
        <v>55.187878787878795</v>
      </c>
      <c r="L29" s="20">
        <f>VLOOKUP(A29,All!A:AM,38,0)</f>
        <v>45.53</v>
      </c>
      <c r="M29" s="96">
        <f>VLOOKUP(A29,'SYS Allocations'!A:G,2,0)</f>
        <v>0</v>
      </c>
      <c r="N29" s="96">
        <f>VLOOKUP(A29,'SYS Allocations'!A:G,3,0)</f>
        <v>0</v>
      </c>
      <c r="O29" s="96">
        <f>VLOOKUP(A29,'SYS Allocations'!A:G,4,0)</f>
        <v>0</v>
      </c>
      <c r="P29" s="96">
        <f>VLOOKUP(A29,'SYS Allocations'!A:G,5,0)</f>
        <v>0</v>
      </c>
      <c r="Q29" s="96">
        <f>VLOOKUP(A29,'SYS Allocations'!A:G,6,0)</f>
        <v>0</v>
      </c>
      <c r="R29" s="12">
        <f>VLOOKUP(A29,'SYS Allocations'!A:G,7,0)</f>
        <v>1</v>
      </c>
      <c r="S29" s="324"/>
    </row>
    <row r="30" spans="1:19">
      <c r="A30" s="37" t="s">
        <v>46</v>
      </c>
      <c r="B30" s="41" t="str">
        <f>VLOOKUP(A30,All!A:AM,2,0)</f>
        <v>MIDLANDS</v>
      </c>
      <c r="C30" s="42">
        <f>VLOOKUP(A30,All!A:AM,11,0)</f>
        <v>44754</v>
      </c>
      <c r="D30" s="5"/>
      <c r="E30" s="17">
        <f>VLOOKUP(A30,All!A:AM,30,0)</f>
        <v>63.563599789442023</v>
      </c>
      <c r="F30" s="17">
        <f>VLOOKUP(A30,All!A:AM,28,0)</f>
        <v>24.34374</v>
      </c>
      <c r="G30" s="17">
        <f>VLOOKUP(A30,All!A:AM,31,0)</f>
        <v>46.478705777668686</v>
      </c>
      <c r="H30" s="17">
        <f>VLOOKUP(A30,All!A:AM,29,0)</f>
        <v>12.118300000000001</v>
      </c>
      <c r="I30" s="6">
        <f>VLOOKUP(A30,All!A:AM,33,0)</f>
        <v>60.750810044552445</v>
      </c>
      <c r="J30" s="6">
        <f>VLOOKUP(A30,All!A:AM,32,0)</f>
        <v>21.5991</v>
      </c>
      <c r="K30" s="20">
        <f>VLOOKUP(A30,All!A:AM,39,0)</f>
        <v>68.989999999999995</v>
      </c>
      <c r="L30" s="20">
        <f>VLOOKUP(A30,All!A:AM,38,0)</f>
        <v>31.045500000000001</v>
      </c>
      <c r="M30" s="96">
        <f>VLOOKUP(A30,'SYS Allocations'!A:G,2,0)</f>
        <v>0</v>
      </c>
      <c r="N30" s="96" t="str">
        <f>VLOOKUP(A30,'SYS Allocations'!A:G,3,0)</f>
        <v>RA</v>
      </c>
      <c r="O30" s="96" t="str">
        <f>VLOOKUP(A30,'SYS Allocations'!A:G,4,0)</f>
        <v>PX</v>
      </c>
      <c r="P30" s="96">
        <f>VLOOKUP(A30,'SYS Allocations'!A:G,5,0)</f>
        <v>0</v>
      </c>
      <c r="Q30" s="96" t="str">
        <f>VLOOKUP(A30,'SYS Allocations'!A:G,6,0)</f>
        <v>OPEX</v>
      </c>
      <c r="R30" s="12">
        <f>VLOOKUP(A30,'SYS Allocations'!A:G,7,0)</f>
        <v>8.4499999999999993</v>
      </c>
      <c r="S30" s="324"/>
    </row>
    <row r="31" spans="1:19">
      <c r="A31" s="37" t="s">
        <v>47</v>
      </c>
      <c r="B31" s="41" t="str">
        <f>VLOOKUP(A31,All!A:AM,2,0)</f>
        <v>MIDLANDS</v>
      </c>
      <c r="C31" s="42">
        <f>VLOOKUP(A31,All!A:AM,11,0)</f>
        <v>44754</v>
      </c>
      <c r="D31" s="5"/>
      <c r="E31" s="17">
        <f>VLOOKUP(A31,All!A:AM,30,0)</f>
        <v>60.831098243679079</v>
      </c>
      <c r="F31" s="17">
        <f>VLOOKUP(A31,All!A:AM,28,0)</f>
        <v>23.297239999999999</v>
      </c>
      <c r="G31" s="17">
        <f>VLOOKUP(A31,All!A:AM,31,0)</f>
        <v>42.464944309778772</v>
      </c>
      <c r="H31" s="17">
        <f>VLOOKUP(A31,All!A:AM,29,0)</f>
        <v>11.0718</v>
      </c>
      <c r="I31" s="6">
        <f>VLOOKUP(A31,All!A:AM,33,0)</f>
        <v>57.807366905179776</v>
      </c>
      <c r="J31" s="6">
        <f>VLOOKUP(A31,All!A:AM,32,0)</f>
        <v>20.552599999999998</v>
      </c>
      <c r="K31" s="20">
        <f>VLOOKUP(A31,All!A:AM,39,0)</f>
        <v>66.664444444444442</v>
      </c>
      <c r="L31" s="20">
        <f>VLOOKUP(A31,All!A:AM,38,0)</f>
        <v>29.998999999999999</v>
      </c>
      <c r="M31" s="96">
        <f>VLOOKUP(A31,'SYS Allocations'!A:G,2,0)</f>
        <v>0</v>
      </c>
      <c r="N31" s="96">
        <f>VLOOKUP(A31,'SYS Allocations'!A:G,3,0)</f>
        <v>0</v>
      </c>
      <c r="O31" s="96">
        <f>VLOOKUP(A31,'SYS Allocations'!A:G,4,0)</f>
        <v>0</v>
      </c>
      <c r="P31" s="96">
        <f>VLOOKUP(A31,'SYS Allocations'!A:G,5,0)</f>
        <v>0</v>
      </c>
      <c r="Q31" s="96">
        <f>VLOOKUP(A31,'SYS Allocations'!A:G,6,0)</f>
        <v>0</v>
      </c>
      <c r="R31" s="12">
        <f>VLOOKUP(A31,'SYS Allocations'!A:G,7,0)</f>
        <v>7.48</v>
      </c>
      <c r="S31" s="324"/>
    </row>
    <row r="32" spans="1:19">
      <c r="A32" s="38" t="s">
        <v>48</v>
      </c>
      <c r="B32" s="41" t="str">
        <f>VLOOKUP(A32,All!A:AM,2,0)</f>
        <v>MIDLANDS</v>
      </c>
      <c r="C32" s="42">
        <f>VLOOKUP(A32,All!A:AM,11,0)</f>
        <v>45537</v>
      </c>
      <c r="D32" s="5"/>
      <c r="E32" s="17">
        <f>VLOOKUP(A32,All!A:AM,30,0)</f>
        <v>81.14252769840077</v>
      </c>
      <c r="F32" s="17">
        <f>VLOOKUP(A32,All!A:AM,28,0)</f>
        <v>32.371000000000002</v>
      </c>
      <c r="G32" s="17">
        <f>VLOOKUP(A32,All!A:AM,31,0)</f>
        <v>73.196757815979339</v>
      </c>
      <c r="H32" s="17">
        <f>VLOOKUP(A32,All!A:AM,29,0)</f>
        <v>20.544500000000003</v>
      </c>
      <c r="I32" s="6">
        <f>VLOOKUP(A32,All!A:AM,33,0)</f>
        <v>78.840398721929702</v>
      </c>
      <c r="J32" s="6">
        <f>VLOOKUP(A32,All!A:AM,32,0)</f>
        <v>28.0306</v>
      </c>
      <c r="K32" s="20">
        <f>VLOOKUP(A32,All!A:AM,39,0)</f>
        <v>91.641111111111101</v>
      </c>
      <c r="L32" s="20">
        <f>VLOOKUP(A32,All!A:AM,38,0)</f>
        <v>82.47699999999999</v>
      </c>
      <c r="M32" s="96">
        <f>VLOOKUP(A32,'SYS Allocations'!A:G,2,0)</f>
        <v>0</v>
      </c>
      <c r="N32" s="96" t="str">
        <f>VLOOKUP(A32,'SYS Allocations'!A:G,3,0)</f>
        <v>RA</v>
      </c>
      <c r="O32" s="96">
        <f>VLOOKUP(A32,'SYS Allocations'!A:G,4,0)</f>
        <v>0</v>
      </c>
      <c r="P32" s="96">
        <f>VLOOKUP(A32,'SYS Allocations'!A:G,5,0)</f>
        <v>0</v>
      </c>
      <c r="Q32" s="96">
        <f>VLOOKUP(A32,'SYS Allocations'!A:G,6,0)</f>
        <v>0</v>
      </c>
      <c r="R32" s="12">
        <f>VLOOKUP(A32,'SYS Allocations'!A:G,7,0)</f>
        <v>2.4</v>
      </c>
      <c r="S32" s="324"/>
    </row>
    <row r="33" spans="1:19">
      <c r="A33" s="38" t="s">
        <v>49</v>
      </c>
      <c r="B33" s="41" t="str">
        <f>VLOOKUP(A33,All!A:AM,2,0)</f>
        <v>MIDLANDS</v>
      </c>
      <c r="C33" s="42">
        <f>VLOOKUP(A33,All!A:AM,11,0)</f>
        <v>45537</v>
      </c>
      <c r="D33" s="5"/>
      <c r="E33" s="17">
        <f>VLOOKUP(A33,All!A:AM,30,0)</f>
        <v>75.25734864056416</v>
      </c>
      <c r="F33" s="17">
        <f>VLOOKUP(A33,All!A:AM,28,0)</f>
        <v>28.822240000000001</v>
      </c>
      <c r="G33" s="17">
        <f>VLOOKUP(A33,All!A:AM,31,0)</f>
        <v>63.655610444601272</v>
      </c>
      <c r="H33" s="17">
        <f>VLOOKUP(A33,All!A:AM,29,0)</f>
        <v>16.596800000000002</v>
      </c>
      <c r="I33" s="6">
        <f>VLOOKUP(A33,All!A:AM,33,0)</f>
        <v>73.347284100625529</v>
      </c>
      <c r="J33" s="6">
        <f>VLOOKUP(A33,All!A:AM,32,0)</f>
        <v>26.0776</v>
      </c>
      <c r="K33" s="20">
        <f>VLOOKUP(A33,All!A:AM,39,0)</f>
        <v>89.471111111111114</v>
      </c>
      <c r="L33" s="20">
        <f>VLOOKUP(A33,All!A:AM,38,0)</f>
        <v>80.524000000000001</v>
      </c>
      <c r="M33" s="96">
        <f>VLOOKUP(A33,'SYS Allocations'!A:G,2,0)</f>
        <v>0</v>
      </c>
      <c r="N33" s="96">
        <f>VLOOKUP(A33,'SYS Allocations'!A:G,3,0)</f>
        <v>0</v>
      </c>
      <c r="O33" s="96">
        <f>VLOOKUP(A33,'SYS Allocations'!A:G,4,0)</f>
        <v>0</v>
      </c>
      <c r="P33" s="96">
        <f>VLOOKUP(A33,'SYS Allocations'!A:G,5,0)</f>
        <v>0</v>
      </c>
      <c r="Q33" s="96">
        <f>VLOOKUP(A33,'SYS Allocations'!A:G,6,0)</f>
        <v>0</v>
      </c>
      <c r="R33" s="12">
        <f>VLOOKUP(A33,'SYS Allocations'!A:G,7,0)</f>
        <v>2.5</v>
      </c>
      <c r="S33" s="324"/>
    </row>
    <row r="34" spans="1:19">
      <c r="A34" s="35" t="s">
        <v>50</v>
      </c>
      <c r="B34" s="41" t="str">
        <f>VLOOKUP(A34,All!A:AM,2,0)</f>
        <v>LONDON</v>
      </c>
      <c r="C34" s="42">
        <f>VLOOKUP(A34,All!A:AM,11,0)</f>
        <v>44433.5625</v>
      </c>
      <c r="D34" s="5"/>
      <c r="E34" s="17">
        <f>VLOOKUP(A34,All!A:AM,30,0)</f>
        <v>39.673686405337783</v>
      </c>
      <c r="F34" s="17">
        <f>VLOOKUP(A34,All!A:AM,28,0)</f>
        <v>7.6110000000000007</v>
      </c>
      <c r="G34" s="17">
        <f>VLOOKUP(A34,All!A:AM,31,0)</f>
        <v>18.795937341028296</v>
      </c>
      <c r="H34" s="17">
        <f>VLOOKUP(A34,All!A:AM,29,0)</f>
        <v>2.67875</v>
      </c>
      <c r="I34" s="6">
        <f>VLOOKUP(A34,All!A:AM,33,0)</f>
        <v>23.677060251134257</v>
      </c>
      <c r="J34" s="6">
        <f>VLOOKUP(A34,All!A:AM,32,0)</f>
        <v>3.5901999999999896</v>
      </c>
      <c r="K34" s="20">
        <f>VLOOKUP(A34,All!A:AM,39,0)</f>
        <v>22.846666666666664</v>
      </c>
      <c r="L34" s="20">
        <f>VLOOKUP(A34,All!A:AM,38,0)</f>
        <v>3.4269999999999996</v>
      </c>
      <c r="M34" s="96">
        <f>VLOOKUP(A34,'SYS Allocations'!A:G,2,0)</f>
        <v>0</v>
      </c>
      <c r="N34" s="96">
        <f>VLOOKUP(A34,'SYS Allocations'!A:G,3,0)</f>
        <v>0</v>
      </c>
      <c r="O34" s="96">
        <f>VLOOKUP(A34,'SYS Allocations'!A:G,4,0)</f>
        <v>0</v>
      </c>
      <c r="P34" s="96">
        <f>VLOOKUP(A34,'SYS Allocations'!A:G,5,0)</f>
        <v>0</v>
      </c>
      <c r="Q34" s="96">
        <f>VLOOKUP(A34,'SYS Allocations'!A:G,6,0)</f>
        <v>0</v>
      </c>
      <c r="R34" s="12">
        <f>VLOOKUP(A34,'SYS Allocations'!A:G,7,0)</f>
        <v>1</v>
      </c>
      <c r="S34" s="324"/>
    </row>
    <row r="35" spans="1:19">
      <c r="A35" s="35" t="s">
        <v>51</v>
      </c>
      <c r="B35" s="41" t="str">
        <f>VLOOKUP(A35,All!A:AM,2,0)</f>
        <v>NORTH WEST</v>
      </c>
      <c r="C35" s="42">
        <f>VLOOKUP(A35,All!A:AM,11,0)</f>
        <v>45537</v>
      </c>
      <c r="D35" s="5"/>
      <c r="E35" s="17">
        <f>VLOOKUP(A35,All!A:AM,30,0)</f>
        <v>60.869565217391298</v>
      </c>
      <c r="F35" s="17">
        <f>VLOOKUP(A35,All!A:AM,28,0)</f>
        <v>3.052</v>
      </c>
      <c r="G35" s="17">
        <f>VLOOKUP(A35,All!A:AM,31,0)</f>
        <v>67.27272727272728</v>
      </c>
      <c r="H35" s="17">
        <f>VLOOKUP(A35,All!A:AM,29,0)</f>
        <v>4.0330000000000004</v>
      </c>
      <c r="I35" s="6">
        <f>VLOOKUP(A35,All!A:AM,33,0)</f>
        <v>54.583333333333336</v>
      </c>
      <c r="J35" s="6">
        <f>VLOOKUP(A35,All!A:AM,32,0)</f>
        <v>2.3580000000000001</v>
      </c>
      <c r="K35" s="20">
        <f>VLOOKUP(A35,All!A:AM,39,0)</f>
        <v>47.68</v>
      </c>
      <c r="L35" s="20">
        <f>VLOOKUP(A35,All!A:AM,38,0)</f>
        <v>1.788</v>
      </c>
      <c r="M35" s="96">
        <f>VLOOKUP(A35,'SYS Allocations'!A:G,2,0)</f>
        <v>0</v>
      </c>
      <c r="N35" s="96">
        <f>VLOOKUP(A35,'SYS Allocations'!A:G,3,0)</f>
        <v>0</v>
      </c>
      <c r="O35" s="96">
        <f>VLOOKUP(A35,'SYS Allocations'!A:G,4,0)</f>
        <v>0</v>
      </c>
      <c r="P35" s="96">
        <f>VLOOKUP(A35,'SYS Allocations'!A:G,5,0)</f>
        <v>0</v>
      </c>
      <c r="Q35" s="96">
        <f>VLOOKUP(A35,'SYS Allocations'!A:G,6,0)</f>
        <v>0</v>
      </c>
      <c r="R35" s="12">
        <f>VLOOKUP(A35,'SYS Allocations'!A:G,7,0)</f>
        <v>0</v>
      </c>
      <c r="S35" s="324"/>
    </row>
    <row r="36" spans="1:19">
      <c r="A36" s="35" t="s">
        <v>52</v>
      </c>
      <c r="B36" s="41" t="str">
        <f>VLOOKUP(A36,All!A:AM,2,0)</f>
        <v>NORTH WEST</v>
      </c>
      <c r="C36" s="42">
        <f>VLOOKUP(A36,All!A:AM,11,0)</f>
        <v>45537</v>
      </c>
      <c r="D36" s="5"/>
      <c r="E36" s="17">
        <f>VLOOKUP(A36,All!A:AM,30,0)</f>
        <v>51.312384067779611</v>
      </c>
      <c r="F36" s="17">
        <f>VLOOKUP(A36,All!A:AM,28,0)</f>
        <v>6.5505800000000001</v>
      </c>
      <c r="G36" s="17">
        <f>VLOOKUP(A36,All!A:AM,31,0)</f>
        <v>34.380971484676046</v>
      </c>
      <c r="H36" s="17">
        <f>VLOOKUP(A36,All!A:AM,29,0)</f>
        <v>3.2565999999999997</v>
      </c>
      <c r="I36" s="6">
        <f>VLOOKUP(A36,All!A:AM,33,0)</f>
        <v>38.51396802785672</v>
      </c>
      <c r="J36" s="6">
        <f>VLOOKUP(A36,All!A:AM,32,0)</f>
        <v>3.8932999999999804</v>
      </c>
      <c r="K36" s="20">
        <f>VLOOKUP(A36,All!A:AM,39,0)</f>
        <v>72.375555555555565</v>
      </c>
      <c r="L36" s="20">
        <f>VLOOKUP(A36,All!A:AM,38,0)</f>
        <v>16.284500000000001</v>
      </c>
      <c r="M36" s="96">
        <f>VLOOKUP(A36,'SYS Allocations'!A:G,2,0)</f>
        <v>0</v>
      </c>
      <c r="N36" s="96">
        <f>VLOOKUP(A36,'SYS Allocations'!A:G,3,0)</f>
        <v>0</v>
      </c>
      <c r="O36" s="96">
        <f>VLOOKUP(A36,'SYS Allocations'!A:G,4,0)</f>
        <v>0</v>
      </c>
      <c r="P36" s="96">
        <f>VLOOKUP(A36,'SYS Allocations'!A:G,5,0)</f>
        <v>0</v>
      </c>
      <c r="Q36" s="96">
        <f>VLOOKUP(A36,'SYS Allocations'!A:G,6,0)</f>
        <v>0</v>
      </c>
      <c r="R36" s="12">
        <f>VLOOKUP(A36,'SYS Allocations'!A:G,7,0)</f>
        <v>3</v>
      </c>
      <c r="S36" s="324"/>
    </row>
    <row r="37" spans="1:19">
      <c r="A37" s="40" t="s">
        <v>53</v>
      </c>
      <c r="B37" s="41" t="str">
        <f>VLOOKUP(A37,All!A:AM,2,0)</f>
        <v>THAMES VALLEY</v>
      </c>
      <c r="C37" s="42">
        <f>VLOOKUP(A37,All!A:AM,11,0)</f>
        <v>45537</v>
      </c>
      <c r="D37" s="19"/>
      <c r="E37" s="17">
        <f>VLOOKUP(A37,All!A:AM,30,0)</f>
        <v>-19.625340485620224</v>
      </c>
      <c r="F37" s="17">
        <f>VLOOKUP(A37,All!A:AM,28,0)</f>
        <v>-18.790399999999998</v>
      </c>
      <c r="G37" s="17">
        <f>VLOOKUP(A37,All!A:AM,31,0)</f>
        <v>-31.677818399209023</v>
      </c>
      <c r="H37" s="17">
        <f>VLOOKUP(A37,All!A:AM,29,0)</f>
        <v>-27.553999999999995</v>
      </c>
      <c r="I37" s="6">
        <f>VLOOKUP(A37,All!A:AM,33,0)</f>
        <v>-114.7668121746696</v>
      </c>
      <c r="J37" s="6">
        <f>VLOOKUP(A37,All!A:AM,32,0)</f>
        <v>-61.205599999999997</v>
      </c>
      <c r="K37" s="332">
        <f>VLOOKUP(A37,All!A:AM,39,0)</f>
        <v>18.51378476420798</v>
      </c>
      <c r="L37" s="334">
        <f>VLOOKUP(A37,All!A:AM,38,0)</f>
        <v>76.55449999999999</v>
      </c>
      <c r="M37" s="96" t="str">
        <f>VLOOKUP(A37,'SYS Allocations'!A:G,2,0)</f>
        <v>P-Core</v>
      </c>
      <c r="N37" s="96">
        <f>VLOOKUP(A37,'SYS Allocations'!A:G,3,0)</f>
        <v>0</v>
      </c>
      <c r="O37" s="96">
        <f>VLOOKUP(A37,'SYS Allocations'!A:G,4,0)</f>
        <v>0</v>
      </c>
      <c r="P37" s="96">
        <f>VLOOKUP(A37,'SYS Allocations'!A:G,5,0)</f>
        <v>0</v>
      </c>
      <c r="Q37" s="96">
        <f>VLOOKUP(A37,'SYS Allocations'!A:G,6,0)</f>
        <v>0</v>
      </c>
      <c r="R37" s="12">
        <f>VLOOKUP(A37,'SYS Allocations'!A:G,7,0)</f>
        <v>37.799999999999997</v>
      </c>
      <c r="S37" s="324"/>
    </row>
    <row r="38" spans="1:19">
      <c r="A38" s="40" t="s">
        <v>54</v>
      </c>
      <c r="B38" s="41" t="str">
        <f>VLOOKUP(A38,All!A:AM,2,0)</f>
        <v>THAMES VALLEY</v>
      </c>
      <c r="C38" s="42">
        <f>VLOOKUP(A38,All!A:AM,11,0)</f>
        <v>45537</v>
      </c>
      <c r="D38" s="19"/>
      <c r="E38" s="17">
        <f>VLOOKUP(A38,All!A:AM,30,0)</f>
        <v>17.342341132572745</v>
      </c>
      <c r="F38" s="17">
        <f>VLOOKUP(A38,All!A:AM,28,0)</f>
        <v>15.49756</v>
      </c>
      <c r="G38" s="17">
        <f>VLOOKUP(A38,All!A:AM,31,0)</f>
        <v>-59.524611689904802</v>
      </c>
      <c r="H38" s="17">
        <f>VLOOKUP(A38,All!A:AM,29,0)</f>
        <v>-27.561799999999998</v>
      </c>
      <c r="I38" s="6">
        <f>VLOOKUP(A38,All!A:AM,33,0)</f>
        <v>30.747753626449548</v>
      </c>
      <c r="J38" s="6">
        <f>VLOOKUP(A38,All!A:AM,32,0)</f>
        <v>32.795800000000099</v>
      </c>
      <c r="K38" s="334"/>
      <c r="L38" s="334"/>
      <c r="M38" s="96" t="str">
        <f>VLOOKUP(A38,'SYS Allocations'!A:G,2,0)</f>
        <v>P-Core</v>
      </c>
      <c r="N38" s="96">
        <f>VLOOKUP(A38,'SYS Allocations'!A:G,3,0)</f>
        <v>0</v>
      </c>
      <c r="O38" s="96">
        <f>VLOOKUP(A38,'SYS Allocations'!A:G,4,0)</f>
        <v>0</v>
      </c>
      <c r="P38" s="96">
        <f>VLOOKUP(A38,'SYS Allocations'!A:G,5,0)</f>
        <v>0</v>
      </c>
      <c r="Q38" s="96">
        <f>VLOOKUP(A38,'SYS Allocations'!A:G,6,0)</f>
        <v>0</v>
      </c>
      <c r="R38" s="12">
        <f>VLOOKUP(A38,'SYS Allocations'!A:G,7,0)</f>
        <v>21</v>
      </c>
      <c r="S38" s="324"/>
    </row>
    <row r="39" spans="1:19">
      <c r="A39" s="38" t="s">
        <v>55</v>
      </c>
      <c r="B39" s="41" t="str">
        <f>VLOOKUP(A39,All!A:AM,2,0)</f>
        <v>THAMES VALLEY</v>
      </c>
      <c r="C39" s="42">
        <f>VLOOKUP(A39,All!A:AM,11,0)</f>
        <v>45537</v>
      </c>
      <c r="D39" s="19"/>
      <c r="E39" s="17">
        <f>VLOOKUP(A39,All!A:AM,30,0)</f>
        <v>38.668155806406325</v>
      </c>
      <c r="F39" s="17">
        <f>VLOOKUP(A39,All!A:AM,28,0)</f>
        <v>93.653499999999994</v>
      </c>
      <c r="G39" s="17">
        <f>VLOOKUP(A39,All!A:AM,31,0)</f>
        <v>13.610549731749513</v>
      </c>
      <c r="H39" s="17">
        <f>VLOOKUP(A39,All!A:AM,29,0)</f>
        <v>23.402999999999992</v>
      </c>
      <c r="I39" s="6">
        <f>VLOOKUP(A39,All!A:AM,33,0)</f>
        <v>30.365935751466331</v>
      </c>
      <c r="J39" s="6">
        <f>VLOOKUP(A39,All!A:AM,32,0)</f>
        <v>64.777100000000004</v>
      </c>
      <c r="K39" s="333"/>
      <c r="L39" s="333"/>
      <c r="M39" s="96" t="str">
        <f>VLOOKUP(A39,'SYS Allocations'!A:G,2,0)</f>
        <v>P-Core</v>
      </c>
      <c r="N39" s="96" t="str">
        <f>VLOOKUP(A39,'SYS Allocations'!A:G,3,0)</f>
        <v>RA</v>
      </c>
      <c r="O39" s="96" t="str">
        <f>VLOOKUP(A39,'SYS Allocations'!A:G,4,0)</f>
        <v>PX</v>
      </c>
      <c r="P39" s="96"/>
      <c r="Q39" s="96" t="str">
        <f>VLOOKUP(A39,'SYS Allocations'!A:G,6,0)</f>
        <v>OPEX</v>
      </c>
      <c r="R39" s="12">
        <f>VLOOKUP(A39,'SYS Allocations'!A:G,7,0)</f>
        <v>71.100000000000009</v>
      </c>
      <c r="S39" s="324"/>
    </row>
    <row r="40" spans="1:19">
      <c r="A40" s="38" t="s">
        <v>56</v>
      </c>
      <c r="B40" s="41" t="str">
        <f>VLOOKUP(A40,All!A:AM,2,0)</f>
        <v>THAMES VALLEY</v>
      </c>
      <c r="C40" s="42">
        <f>VLOOKUP(A40,All!A:AM,11,0)</f>
        <v>45537</v>
      </c>
      <c r="D40" s="19"/>
      <c r="E40" s="17">
        <f>VLOOKUP(A40,All!A:AM,30,0)</f>
        <v>48.682482927191799</v>
      </c>
      <c r="F40" s="17">
        <f>VLOOKUP(A40,All!A:AM,28,0)</f>
        <v>117.908</v>
      </c>
      <c r="G40" s="17">
        <f>VLOOKUP(A40,All!A:AM,31,0)</f>
        <v>27.716308757033399</v>
      </c>
      <c r="H40" s="17">
        <f>VLOOKUP(A40,All!A:AM,29,0)</f>
        <v>47.657499999999999</v>
      </c>
      <c r="I40" s="6">
        <f>VLOOKUP(A40,All!A:AM,33,0)</f>
        <v>41.735857972188462</v>
      </c>
      <c r="J40" s="6">
        <f>VLOOKUP(A40,All!A:AM,32,0)</f>
        <v>89.031599999999983</v>
      </c>
      <c r="K40" s="20">
        <f>VLOOKUP(A40,All!A:AM,39,0)</f>
        <v>66.521212121212116</v>
      </c>
      <c r="L40" s="20">
        <f>VLOOKUP(A40,All!A:AM,38,0)</f>
        <v>246.95999999999998</v>
      </c>
      <c r="M40" s="96">
        <f>VLOOKUP(A40,'SYS Allocations'!A:G,2,0)</f>
        <v>0</v>
      </c>
      <c r="N40" s="96">
        <f>VLOOKUP(A40,'SYS Allocations'!A:G,3,0)</f>
        <v>0</v>
      </c>
      <c r="O40" s="96">
        <f>VLOOKUP(A40,'SYS Allocations'!A:G,4,0)</f>
        <v>0</v>
      </c>
      <c r="P40" s="96">
        <f>VLOOKUP(A40,'SYS Allocations'!A:G,5,0)</f>
        <v>0</v>
      </c>
      <c r="Q40" s="96">
        <f>VLOOKUP(A40,'SYS Allocations'!A:G,6,0)</f>
        <v>0</v>
      </c>
      <c r="R40" s="12">
        <f>VLOOKUP(A40,'SYS Allocations'!A:G,7,0)</f>
        <v>68.7</v>
      </c>
      <c r="S40" s="324"/>
    </row>
    <row r="41" spans="1:19">
      <c r="A41" s="37" t="s">
        <v>57</v>
      </c>
      <c r="B41" s="41" t="str">
        <f>VLOOKUP(A41,All!A:AM,2,0)</f>
        <v>MIDLANDS</v>
      </c>
      <c r="C41" s="42">
        <f>VLOOKUP(A41,All!A:AM,11,0)</f>
        <v>44498.416666666701</v>
      </c>
      <c r="D41" s="19"/>
      <c r="E41" s="17">
        <f>VLOOKUP(A41,All!A:AM,30,0)</f>
        <v>82.03125</v>
      </c>
      <c r="F41" s="17">
        <f>VLOOKUP(A41,All!A:AM,28,0)</f>
        <v>28.612500000000001</v>
      </c>
      <c r="G41" s="17">
        <f>VLOOKUP(A41,All!A:AM,31,0)</f>
        <v>76.041666666666657</v>
      </c>
      <c r="H41" s="17">
        <f>VLOOKUP(A41,All!A:AM,29,0)</f>
        <v>19.892499999999998</v>
      </c>
      <c r="I41" s="6">
        <f>VLOOKUP(A41,All!A:AM,33,0)</f>
        <v>77.714129259828184</v>
      </c>
      <c r="J41" s="6">
        <f>VLOOKUP(A41,All!A:AM,32,0)</f>
        <v>21.855699999999999</v>
      </c>
      <c r="K41" s="332">
        <f>VLOOKUP(A41,All!A:AM,39,0)</f>
        <v>71.014074074074074</v>
      </c>
      <c r="L41" s="332">
        <f>VLOOKUP(A41,All!A:AM,38,0)</f>
        <v>47.9345</v>
      </c>
      <c r="M41" s="96">
        <f>VLOOKUP(A41,'SYS Allocations'!A:G,2,0)</f>
        <v>0</v>
      </c>
      <c r="N41" s="96">
        <f>VLOOKUP(A41,'SYS Allocations'!A:G,3,0)</f>
        <v>0</v>
      </c>
      <c r="O41" s="96">
        <f>VLOOKUP(A41,'SYS Allocations'!A:G,4,0)</f>
        <v>0</v>
      </c>
      <c r="P41" s="96">
        <f>VLOOKUP(A41,'SYS Allocations'!A:G,5,0)</f>
        <v>0</v>
      </c>
      <c r="Q41" s="96">
        <f>VLOOKUP(A41,'SYS Allocations'!A:G,6,0)</f>
        <v>0</v>
      </c>
      <c r="R41" s="12">
        <f>VLOOKUP(A41,'SYS Allocations'!A:G,7,0)</f>
        <v>0</v>
      </c>
      <c r="S41" s="324"/>
    </row>
    <row r="42" spans="1:19">
      <c r="A42" s="37" t="s">
        <v>58</v>
      </c>
      <c r="B42" s="41" t="str">
        <f>VLOOKUP(A42,All!A:AM,2,0)</f>
        <v>MIDLANDS</v>
      </c>
      <c r="C42" s="42">
        <f>VLOOKUP(A42,All!A:AM,11,0)</f>
        <v>44498.5</v>
      </c>
      <c r="D42" s="19"/>
      <c r="E42" s="17">
        <f>VLOOKUP(A42,All!A:AM,30,0)</f>
        <v>61.875</v>
      </c>
      <c r="F42" s="17">
        <f>VLOOKUP(A42,All!A:AM,28,0)</f>
        <v>21.582000000000001</v>
      </c>
      <c r="G42" s="17">
        <f>VLOOKUP(A42,All!A:AM,31,0)</f>
        <v>49.166666666666664</v>
      </c>
      <c r="H42" s="17">
        <f>VLOOKUP(A42,All!A:AM,29,0)</f>
        <v>12.862</v>
      </c>
      <c r="I42" s="6">
        <f>VLOOKUP(A42,All!A:AM,33,0)</f>
        <v>52.715195994765892</v>
      </c>
      <c r="J42" s="6">
        <f>VLOOKUP(A42,All!A:AM,32,0)</f>
        <v>14.825200000000001</v>
      </c>
      <c r="K42" s="333"/>
      <c r="L42" s="333"/>
      <c r="M42" s="96">
        <f>VLOOKUP(A42,'SYS Allocations'!A:G,2,0)</f>
        <v>0</v>
      </c>
      <c r="N42" s="96">
        <f>VLOOKUP(A42,'SYS Allocations'!A:G,3,0)</f>
        <v>0</v>
      </c>
      <c r="O42" s="96">
        <f>VLOOKUP(A42,'SYS Allocations'!A:G,4,0)</f>
        <v>0</v>
      </c>
      <c r="P42" s="96">
        <f>VLOOKUP(A42,'SYS Allocations'!A:G,5,0)</f>
        <v>0</v>
      </c>
      <c r="Q42" s="96">
        <f>VLOOKUP(A42,'SYS Allocations'!A:G,6,0)</f>
        <v>0</v>
      </c>
      <c r="R42" s="12">
        <f>VLOOKUP(A42,'SYS Allocations'!A:G,7,0)</f>
        <v>0</v>
      </c>
      <c r="S42" s="324"/>
    </row>
    <row r="43" spans="1:19">
      <c r="A43" s="35" t="s">
        <v>59</v>
      </c>
      <c r="B43" s="41" t="str">
        <f>VLOOKUP(A43,All!A:AM,2,0)</f>
        <v>SOUTH</v>
      </c>
      <c r="C43" s="42">
        <f>VLOOKUP(A43,All!A:AM,11,0)</f>
        <v>44879</v>
      </c>
      <c r="D43" s="5"/>
      <c r="E43" s="17">
        <f>VLOOKUP(A43,All!A:AM,30,0)</f>
        <v>26.660899327719996</v>
      </c>
      <c r="F43" s="17">
        <f>VLOOKUP(A43,All!A:AM,28,0)</f>
        <v>2.26206</v>
      </c>
      <c r="G43" s="17">
        <f>VLOOKUP(A43,All!A:AM,31,0)</f>
        <v>32.313070144448602</v>
      </c>
      <c r="H43" s="17">
        <f>VLOOKUP(A43,All!A:AM,29,0)</f>
        <v>2.9705598910000002</v>
      </c>
      <c r="I43" s="6">
        <f>VLOOKUP(A43,All!A:AM,33,0)</f>
        <v>-113.39163237311386</v>
      </c>
      <c r="J43" s="6">
        <f>VLOOKUP(A43,All!A:AM,32,0)</f>
        <v>-3.3065000000000002</v>
      </c>
      <c r="K43" s="20">
        <f>VLOOKUP(A43,All!A:AM,39,0)</f>
        <v>44.68888888888889</v>
      </c>
      <c r="L43" s="20">
        <f>VLOOKUP(A43,All!A:AM,38,0)</f>
        <v>5.0274999999999999</v>
      </c>
      <c r="M43" s="96">
        <f>VLOOKUP(A43,'SYS Allocations'!A:G,2,0)</f>
        <v>0</v>
      </c>
      <c r="N43" s="96">
        <f>VLOOKUP(A43,'SYS Allocations'!A:G,3,0)</f>
        <v>0</v>
      </c>
      <c r="O43" s="96">
        <f>VLOOKUP(A43,'SYS Allocations'!A:G,4,0)</f>
        <v>0</v>
      </c>
      <c r="P43" s="96">
        <f>VLOOKUP(A43,'SYS Allocations'!A:G,5,0)</f>
        <v>0</v>
      </c>
      <c r="Q43" s="96">
        <f>VLOOKUP(A43,'SYS Allocations'!A:G,6,0)</f>
        <v>0</v>
      </c>
      <c r="R43" s="12">
        <f>VLOOKUP(A43,'SYS Allocations'!A:G,7,0)</f>
        <v>0.5</v>
      </c>
      <c r="S43" s="324"/>
    </row>
    <row r="44" spans="1:19">
      <c r="A44" s="35" t="s">
        <v>60</v>
      </c>
      <c r="B44" s="41" t="str">
        <f>VLOOKUP(A44,All!A:AM,2,0)</f>
        <v>NORTH WEST</v>
      </c>
      <c r="C44" s="42">
        <f>VLOOKUP(A44,All!A:AM,11,0)</f>
        <v>45537</v>
      </c>
      <c r="D44" s="5"/>
      <c r="E44" s="17">
        <f>VLOOKUP(A44,All!A:AM,30,0)</f>
        <v>-2.5154158520078247</v>
      </c>
      <c r="F44" s="17">
        <f>VLOOKUP(A44,All!A:AM,28,0)</f>
        <v>-0.20070000000000032</v>
      </c>
      <c r="G44" s="17">
        <f>VLOOKUP(A44,All!A:AM,31,0)</f>
        <v>-32.816432572866773</v>
      </c>
      <c r="H44" s="17">
        <f>VLOOKUP(A44,All!A:AM,29,0)</f>
        <v>-2.0210000000000004</v>
      </c>
      <c r="I44" s="6">
        <f>VLOOKUP(A44,All!A:AM,33,0)</f>
        <v>-30.354752342704572</v>
      </c>
      <c r="J44" s="6">
        <f>VLOOKUP(A44,All!A:AM,32,0)</f>
        <v>-1.9047000000000205</v>
      </c>
      <c r="K44" s="20">
        <f>VLOOKUP(A44,All!A:AM,39,0)</f>
        <v>-36.32500000000001</v>
      </c>
      <c r="L44" s="20">
        <f>VLOOKUP(A44,All!A:AM,38,0)</f>
        <v>-2.1795000000000004</v>
      </c>
      <c r="M44" s="96">
        <f>VLOOKUP(A44,'SYS Allocations'!A:G,2,0)</f>
        <v>0</v>
      </c>
      <c r="N44" s="96">
        <f>VLOOKUP(A44,'SYS Allocations'!A:G,3,0)</f>
        <v>0</v>
      </c>
      <c r="O44" s="96">
        <f>VLOOKUP(A44,'SYS Allocations'!A:G,4,0)</f>
        <v>0</v>
      </c>
      <c r="P44" s="96">
        <f>VLOOKUP(A44,'SYS Allocations'!A:G,5,0)</f>
        <v>0</v>
      </c>
      <c r="Q44" s="96">
        <f>VLOOKUP(A44,'SYS Allocations'!A:G,6,0)</f>
        <v>0</v>
      </c>
      <c r="R44" s="12">
        <f>VLOOKUP(A44,'SYS Allocations'!A:G,7,0)</f>
        <v>5.4</v>
      </c>
      <c r="S44" s="324"/>
    </row>
    <row r="45" spans="1:19">
      <c r="A45" s="35" t="s">
        <v>61</v>
      </c>
      <c r="B45" s="41" t="str">
        <f>VLOOKUP(A45,All!A:AM,2,0)</f>
        <v>SCOTLAND</v>
      </c>
      <c r="C45" s="42">
        <f>VLOOKUP(A45,All!A:AM,11,0)</f>
        <v>44538.548611111102</v>
      </c>
      <c r="D45" s="5"/>
      <c r="E45" s="17">
        <f>VLOOKUP(A45,All!A:AM,30,0)</f>
        <v>76.720183486238525</v>
      </c>
      <c r="F45" s="17">
        <f>VLOOKUP(A45,All!A:AM,28,0)</f>
        <v>2.0070000000000001</v>
      </c>
      <c r="G45" s="17">
        <f>VLOOKUP(A45,All!A:AM,31,0)</f>
        <v>74.603836530442038</v>
      </c>
      <c r="H45" s="17">
        <f>VLOOKUP(A45,All!A:AM,29,0)</f>
        <v>1.7890000000000001</v>
      </c>
      <c r="I45" s="6">
        <f>VLOOKUP(A45,All!A:AM,33,0)</f>
        <v>68.811455260570298</v>
      </c>
      <c r="J45" s="6">
        <f>VLOOKUP(A45,All!A:AM,32,0)</f>
        <v>1.3436399999999999</v>
      </c>
      <c r="K45" s="20">
        <f>VLOOKUP(A45,All!A:AM,39,0)</f>
        <v>87.880597014925371</v>
      </c>
      <c r="L45" s="20">
        <f>VLOOKUP(A45,All!A:AM,38,0)</f>
        <v>4.4160000000000004</v>
      </c>
      <c r="M45" s="96">
        <f>VLOOKUP(A45,'SYS Allocations'!A:G,2,0)</f>
        <v>0</v>
      </c>
      <c r="N45" s="96">
        <f>VLOOKUP(A45,'SYS Allocations'!A:G,3,0)</f>
        <v>0</v>
      </c>
      <c r="O45" s="96">
        <f>VLOOKUP(A45,'SYS Allocations'!A:G,4,0)</f>
        <v>0</v>
      </c>
      <c r="P45" s="96">
        <f>VLOOKUP(A45,'SYS Allocations'!A:G,5,0)</f>
        <v>0</v>
      </c>
      <c r="Q45" s="96">
        <f>VLOOKUP(A45,'SYS Allocations'!A:G,6,0)</f>
        <v>0</v>
      </c>
      <c r="R45" s="12">
        <f>VLOOKUP(A45,'SYS Allocations'!A:G,7,0)</f>
        <v>0.5</v>
      </c>
      <c r="S45" s="324"/>
    </row>
    <row r="46" spans="1:19">
      <c r="A46" s="35" t="s">
        <v>62</v>
      </c>
      <c r="B46" s="41" t="str">
        <f>VLOOKUP(A46,All!A:AM,2,0)</f>
        <v xml:space="preserve">SCOTTISH HIGHLANDS &amp; ISLANDS </v>
      </c>
      <c r="C46" s="42">
        <f>VLOOKUP(A46,All!A:AM,11,0)</f>
        <v>45537</v>
      </c>
      <c r="D46" s="5"/>
      <c r="E46" s="17">
        <f>VLOOKUP(A46,All!A:AM,30,0)</f>
        <v>27.119366320749979</v>
      </c>
      <c r="F46" s="17">
        <f>VLOOKUP(A46,All!A:AM,28,0)</f>
        <v>0.43275999999999992</v>
      </c>
      <c r="G46" s="17">
        <f>VLOOKUP(A46,All!A:AM,31,0)</f>
        <v>1116.1628122095258</v>
      </c>
      <c r="H46" s="17">
        <f>VLOOKUP(A46,All!A:AM,29,0)</f>
        <v>-1.2774501635000002</v>
      </c>
      <c r="I46" s="6">
        <f>VLOOKUP(A46,All!A:AM,33,0)</f>
        <v>72.38841405508073</v>
      </c>
      <c r="J46" s="6">
        <f>VLOOKUP(A46,All!A:AM,32,0)</f>
        <v>3.0489999999999999</v>
      </c>
      <c r="K46" s="20">
        <f>VLOOKUP(A46,All!A:AM,39,0)</f>
        <v>68.986666666666679</v>
      </c>
      <c r="L46" s="20">
        <f>VLOOKUP(A46,All!A:AM,38,0)</f>
        <v>2.5870000000000002</v>
      </c>
      <c r="M46" s="96">
        <f>VLOOKUP(A46,'SYS Allocations'!A:G,2,0)</f>
        <v>0</v>
      </c>
      <c r="N46" s="96">
        <f>VLOOKUP(A46,'SYS Allocations'!A:G,3,0)</f>
        <v>0</v>
      </c>
      <c r="O46" s="96">
        <f>VLOOKUP(A46,'SYS Allocations'!A:G,4,0)</f>
        <v>0</v>
      </c>
      <c r="P46" s="96">
        <f>VLOOKUP(A46,'SYS Allocations'!A:G,5,0)</f>
        <v>0</v>
      </c>
      <c r="Q46" s="96">
        <f>VLOOKUP(A46,'SYS Allocations'!A:G,6,0)</f>
        <v>0</v>
      </c>
      <c r="R46" s="12">
        <f>VLOOKUP(A46,'SYS Allocations'!A:G,7,0)</f>
        <v>0.4</v>
      </c>
      <c r="S46" s="324"/>
    </row>
    <row r="47" spans="1:19">
      <c r="A47" s="35" t="s">
        <v>63</v>
      </c>
      <c r="B47" s="41" t="str">
        <f>VLOOKUP(A47,All!A:AM,2,0)</f>
        <v>THAMES VALLEY</v>
      </c>
      <c r="C47" s="42">
        <f>VLOOKUP(A47,All!A:AM,11,0)</f>
        <v>45091</v>
      </c>
      <c r="D47" s="5"/>
      <c r="E47" s="17">
        <f>VLOOKUP(A47,All!A:AM,30,0)</f>
        <v>25.297350478768745</v>
      </c>
      <c r="F47" s="17">
        <f>VLOOKUP(A47,All!A:AM,28,0)</f>
        <v>8.0737000000000023</v>
      </c>
      <c r="G47" s="17">
        <f>VLOOKUP(A47,All!A:AM,31,0)</f>
        <v>-6.1792999020219082</v>
      </c>
      <c r="H47" s="17">
        <f>VLOOKUP(A47,All!A:AM,29,0)</f>
        <v>-1.3874999999999993</v>
      </c>
      <c r="I47" s="6">
        <f>VLOOKUP(A47,All!A:AM,33,0)</f>
        <v>15.224796609205216</v>
      </c>
      <c r="J47" s="6">
        <f>VLOOKUP(A47,All!A:AM,32,0)</f>
        <v>4.2817000000000007</v>
      </c>
      <c r="K47" s="20">
        <f>VLOOKUP(A47,All!A:AM,39,0)</f>
        <v>27.7530303030303</v>
      </c>
      <c r="L47" s="20">
        <f>VLOOKUP(A47,All!A:AM,38,0)</f>
        <v>9.1585000000000001</v>
      </c>
      <c r="M47" s="96">
        <f>VLOOKUP(A47,'SYS Allocations'!A:G,2,0)</f>
        <v>0</v>
      </c>
      <c r="N47" s="96">
        <f>VLOOKUP(A47,'SYS Allocations'!A:G,3,0)</f>
        <v>0</v>
      </c>
      <c r="O47" s="96">
        <f>VLOOKUP(A47,'SYS Allocations'!A:G,4,0)</f>
        <v>0</v>
      </c>
      <c r="P47" s="96">
        <f>VLOOKUP(A47,'SYS Allocations'!A:G,5,0)</f>
        <v>0</v>
      </c>
      <c r="Q47" s="96">
        <f>VLOOKUP(A47,'SYS Allocations'!A:G,6,0)</f>
        <v>0</v>
      </c>
      <c r="R47" s="12">
        <f>VLOOKUP(A47,'SYS Allocations'!A:G,7,0)</f>
        <v>8.1999999999999993</v>
      </c>
      <c r="S47" s="324"/>
    </row>
    <row r="48" spans="1:19">
      <c r="A48" s="40" t="s">
        <v>64</v>
      </c>
      <c r="B48" s="41" t="str">
        <f>VLOOKUP(A48,All!A:AM,2,0)</f>
        <v>MIDLANDS</v>
      </c>
      <c r="C48" s="42">
        <f>VLOOKUP(A48,All!A:AM,11,0)</f>
        <v>45537</v>
      </c>
      <c r="D48" s="5"/>
      <c r="E48" s="17">
        <f>VLOOKUP(A48,All!A:AM,30,0)</f>
        <v>15.818965713686721</v>
      </c>
      <c r="F48" s="17">
        <f>VLOOKUP(A48,All!A:AM,28,0)</f>
        <v>13.883799999999997</v>
      </c>
      <c r="G48" s="17">
        <f>VLOOKUP(A48,All!A:AM,31,0)</f>
        <v>-66.746786733922391</v>
      </c>
      <c r="H48" s="17">
        <f>VLOOKUP(A48,All!A:AM,29,0)</f>
        <v>-29.5745</v>
      </c>
      <c r="I48" s="6">
        <f>VLOOKUP(A48,All!A:AM,33,0)</f>
        <v>30.730877698273499</v>
      </c>
      <c r="J48" s="6">
        <f>VLOOKUP(A48,All!A:AM,32,0)</f>
        <v>32.777800000000099</v>
      </c>
      <c r="K48" s="20">
        <f>VLOOKUP(A48,All!A:AM,39,0)</f>
        <v>27.029135802469138</v>
      </c>
      <c r="L48" s="20">
        <f>VLOOKUP(A48,All!A:AM,38,0)</f>
        <v>27.367000000000001</v>
      </c>
      <c r="M48" s="96" t="str">
        <f>VLOOKUP(A48,'SYS Allocations'!A:G,2,0)</f>
        <v>P-Core</v>
      </c>
      <c r="N48" s="96" t="str">
        <f>VLOOKUP(A48,'SYS Allocations'!A:G,3,0)</f>
        <v>RA</v>
      </c>
      <c r="O48" s="96" t="str">
        <f>VLOOKUP(A48,'SYS Allocations'!A:G,4,0)</f>
        <v>PX</v>
      </c>
      <c r="P48" s="96">
        <f>VLOOKUP(A48,'SYS Allocations'!A:G,5,0)</f>
        <v>0</v>
      </c>
      <c r="Q48" s="96">
        <f>VLOOKUP(A48,'SYS Allocations'!A:G,6,0)</f>
        <v>0</v>
      </c>
      <c r="R48" s="12">
        <f>VLOOKUP(A48,'SYS Allocations'!A:G,7,0)</f>
        <v>20.8</v>
      </c>
      <c r="S48" s="324"/>
    </row>
    <row r="49" spans="1:19">
      <c r="A49" s="40" t="s">
        <v>65</v>
      </c>
      <c r="B49" s="41" t="str">
        <f>VLOOKUP(A49,All!A:AM,2,0)</f>
        <v>MIDLANDS</v>
      </c>
      <c r="C49" s="42">
        <f>VLOOKUP(A49,All!A:AM,11,0)</f>
        <v>45537</v>
      </c>
      <c r="D49" s="5"/>
      <c r="E49" s="17">
        <f>VLOOKUP(A49,All!A:AM,30,0)</f>
        <v>15.516459526837032</v>
      </c>
      <c r="F49" s="17">
        <f>VLOOKUP(A49,All!A:AM,28,0)</f>
        <v>13.618300000000005</v>
      </c>
      <c r="G49" s="17">
        <f>VLOOKUP(A49,All!A:AM,31,0)</f>
        <v>-67.345994560863033</v>
      </c>
      <c r="H49" s="17">
        <f>VLOOKUP(A49,All!A:AM,29,0)</f>
        <v>-29.839999999999996</v>
      </c>
      <c r="I49" s="6">
        <f>VLOOKUP(A49,All!A:AM,33,0)</f>
        <v>30.481957757676767</v>
      </c>
      <c r="J49" s="6">
        <f>VLOOKUP(A49,All!A:AM,32,0)</f>
        <v>32.512300000000103</v>
      </c>
      <c r="K49" s="20">
        <f>VLOOKUP(A49,All!A:AM,39,0)</f>
        <v>26.766913580246918</v>
      </c>
      <c r="L49" s="20">
        <f>VLOOKUP(A49,All!A:AM,38,0)</f>
        <v>27.101500000000001</v>
      </c>
      <c r="M49" s="96" t="str">
        <f>VLOOKUP(A49,'SYS Allocations'!A:G,2,0)</f>
        <v>P-Core</v>
      </c>
      <c r="N49" s="96">
        <f>VLOOKUP(A49,'SYS Allocations'!A:G,3,0)</f>
        <v>0</v>
      </c>
      <c r="O49" s="96">
        <f>VLOOKUP(A49,'SYS Allocations'!A:G,4,0)</f>
        <v>0</v>
      </c>
      <c r="P49" s="96">
        <f>VLOOKUP(A49,'SYS Allocations'!A:G,5,0)</f>
        <v>0</v>
      </c>
      <c r="Q49" s="96">
        <f>VLOOKUP(A49,'SYS Allocations'!A:G,6,0)</f>
        <v>0</v>
      </c>
      <c r="R49" s="12">
        <f>VLOOKUP(A49,'SYS Allocations'!A:G,7,0)</f>
        <v>23.299999999999997</v>
      </c>
      <c r="S49" s="324"/>
    </row>
    <row r="50" spans="1:19">
      <c r="A50" s="40" t="s">
        <v>66</v>
      </c>
      <c r="B50" s="41" t="str">
        <f>VLOOKUP(A50,All!A:AM,2,0)</f>
        <v>MIDLANDS</v>
      </c>
      <c r="C50" s="42">
        <f>VLOOKUP(A50,All!A:AM,11,0)</f>
        <v>45414</v>
      </c>
      <c r="D50" s="5"/>
      <c r="E50" s="17">
        <f>VLOOKUP(A50,All!A:AM,30,0)</f>
        <v>45.786447722829131</v>
      </c>
      <c r="F50" s="17">
        <f>VLOOKUP(A50,All!A:AM,28,0)</f>
        <v>40.185299999999998</v>
      </c>
      <c r="G50" s="17">
        <f>VLOOKUP(A50,All!A:AM,31,0)</f>
        <v>28.025140488741986</v>
      </c>
      <c r="H50" s="17">
        <f>VLOOKUP(A50,All!A:AM,29,0)</f>
        <v>18.526999999999997</v>
      </c>
      <c r="I50" s="6">
        <f>VLOOKUP(A50,All!A:AM,33,0)</f>
        <v>33.084835290941186</v>
      </c>
      <c r="J50" s="6">
        <f>VLOOKUP(A50,All!A:AM,32,0)</f>
        <v>23.525700000000199</v>
      </c>
      <c r="K50" s="20">
        <f>VLOOKUP(A50,All!A:AM,39,0)</f>
        <v>53.005925925925929</v>
      </c>
      <c r="L50" s="20">
        <f>VLOOKUP(A50,All!A:AM,38,0)</f>
        <v>53.668500000000002</v>
      </c>
      <c r="M50" s="96" t="str">
        <f>VLOOKUP(A50,'SYS Allocations'!A:G,2,0)</f>
        <v>P-Core</v>
      </c>
      <c r="N50" s="96">
        <f>VLOOKUP(A50,'SYS Allocations'!A:G,3,0)</f>
        <v>0</v>
      </c>
      <c r="O50" s="96">
        <f>VLOOKUP(A50,'SYS Allocations'!A:G,4,0)</f>
        <v>0</v>
      </c>
      <c r="P50" s="96">
        <f>VLOOKUP(A50,'SYS Allocations'!A:G,5,0)</f>
        <v>0</v>
      </c>
      <c r="Q50" s="96">
        <f>VLOOKUP(A50,'SYS Allocations'!A:G,6,0)</f>
        <v>0</v>
      </c>
      <c r="R50" s="12">
        <f>VLOOKUP(A50,'SYS Allocations'!A:G,7,0)</f>
        <v>3.6</v>
      </c>
      <c r="S50" s="324"/>
    </row>
    <row r="51" spans="1:19">
      <c r="A51" s="38" t="s">
        <v>67</v>
      </c>
      <c r="B51" s="41" t="str">
        <f>VLOOKUP(A51,All!A:AM,2,0)</f>
        <v>MIDLANDS</v>
      </c>
      <c r="C51" s="42">
        <f>VLOOKUP(A51,All!A:AM,11,0)</f>
        <v>45537</v>
      </c>
      <c r="D51" s="5"/>
      <c r="E51" s="17">
        <f>VLOOKUP(A51,All!A:AM,30,0)</f>
        <v>62.932232799363447</v>
      </c>
      <c r="F51" s="17">
        <f>VLOOKUP(A51,All!A:AM,28,0)</f>
        <v>131.29300000000001</v>
      </c>
      <c r="G51" s="17">
        <f>VLOOKUP(A51,All!A:AM,31,0)</f>
        <v>61.071217326738903</v>
      </c>
      <c r="H51" s="17">
        <f>VLOOKUP(A51,All!A:AM,29,0)</f>
        <v>121.31950000000001</v>
      </c>
      <c r="I51" s="6">
        <f>VLOOKUP(A51,All!A:AM,33,0)</f>
        <v>19.559821122461713</v>
      </c>
      <c r="J51" s="6">
        <f>VLOOKUP(A51,All!A:AM,32,0)</f>
        <v>18.804280000000201</v>
      </c>
      <c r="K51" s="332">
        <f>VLOOKUP(A51,All!A:AM,39,0)</f>
        <v>61.564567901234568</v>
      </c>
      <c r="L51" s="332">
        <f>VLOOKUP(A51,All!A:AM,38,0)</f>
        <v>249.3365</v>
      </c>
      <c r="M51" s="96">
        <f>VLOOKUP(A51,'SYS Allocations'!A:G,2,0)</f>
        <v>0</v>
      </c>
      <c r="N51" s="96">
        <f>VLOOKUP(A51,'SYS Allocations'!A:G,3,0)</f>
        <v>0</v>
      </c>
      <c r="O51" s="96">
        <f>VLOOKUP(A51,'SYS Allocations'!A:G,4,0)</f>
        <v>0</v>
      </c>
      <c r="P51" s="96">
        <f>VLOOKUP(A51,'SYS Allocations'!A:G,5,0)</f>
        <v>0</v>
      </c>
      <c r="Q51" s="96">
        <f>VLOOKUP(A51,'SYS Allocations'!A:G,6,0)</f>
        <v>0</v>
      </c>
      <c r="R51" s="12">
        <f>VLOOKUP(A51,'SYS Allocations'!A:G,7,0)</f>
        <v>7.8999999999999986</v>
      </c>
      <c r="S51" s="324"/>
    </row>
    <row r="52" spans="1:19">
      <c r="A52" s="38" t="s">
        <v>68</v>
      </c>
      <c r="B52" s="41" t="str">
        <f>VLOOKUP(A52,All!A:AM,2,0)</f>
        <v>MIDLANDS</v>
      </c>
      <c r="C52" s="42">
        <f>VLOOKUP(A52,All!A:AM,11,0)</f>
        <v>45537</v>
      </c>
      <c r="D52" s="5"/>
      <c r="E52" s="17">
        <f>VLOOKUP(A52,All!A:AM,30,0)</f>
        <v>62.454104474034871</v>
      </c>
      <c r="F52" s="17">
        <f>VLOOKUP(A52,All!A:AM,28,0)</f>
        <v>130.2955</v>
      </c>
      <c r="G52" s="17">
        <f>VLOOKUP(A52,All!A:AM,31,0)</f>
        <v>60.569084204830034</v>
      </c>
      <c r="H52" s="17">
        <f>VLOOKUP(A52,All!A:AM,29,0)</f>
        <v>120.32199999999999</v>
      </c>
      <c r="I52" s="6">
        <f>VLOOKUP(A52,All!A:AM,33,0)</f>
        <v>18.522242360091909</v>
      </c>
      <c r="J52" s="6">
        <f>VLOOKUP(A52,All!A:AM,32,0)</f>
        <v>17.806780000000202</v>
      </c>
      <c r="K52" s="333"/>
      <c r="L52" s="333"/>
      <c r="M52" s="96">
        <f>VLOOKUP(A52,'SYS Allocations'!A:G,2,0)</f>
        <v>0</v>
      </c>
      <c r="N52" s="96">
        <f>VLOOKUP(A52,'SYS Allocations'!A:G,3,0)</f>
        <v>0</v>
      </c>
      <c r="O52" s="96">
        <f>VLOOKUP(A52,'SYS Allocations'!A:G,4,0)</f>
        <v>0</v>
      </c>
      <c r="P52" s="96">
        <f>VLOOKUP(A52,'SYS Allocations'!A:G,5,0)</f>
        <v>0</v>
      </c>
      <c r="Q52" s="96">
        <f>VLOOKUP(A52,'SYS Allocations'!A:G,6,0)</f>
        <v>0</v>
      </c>
      <c r="R52" s="12">
        <f>VLOOKUP(A52,'SYS Allocations'!A:G,7,0)</f>
        <v>5.9</v>
      </c>
      <c r="S52" s="324"/>
    </row>
    <row r="53" spans="1:19">
      <c r="A53" s="35" t="s">
        <v>69</v>
      </c>
      <c r="B53" s="41" t="str">
        <f>VLOOKUP(A53,All!A:AM,2,0)</f>
        <v>LONDON</v>
      </c>
      <c r="C53" s="42">
        <f>VLOOKUP(A53,All!A:AM,11,0)</f>
        <v>45537</v>
      </c>
      <c r="D53" s="5"/>
      <c r="E53" s="17">
        <f>VLOOKUP(A53,All!A:AM,30,0)</f>
        <v>21.842160571668771</v>
      </c>
      <c r="F53" s="17">
        <f>VLOOKUP(A53,All!A:AM,28,0)</f>
        <v>18.12452</v>
      </c>
      <c r="G53" s="17">
        <f>VLOOKUP(A53,All!A:AM,31,0)</f>
        <v>-7.8680203045685282</v>
      </c>
      <c r="H53" s="17">
        <f>VLOOKUP(A53,All!A:AM,29,0)</f>
        <v>-4.7305999999999999</v>
      </c>
      <c r="I53" s="6">
        <f>VLOOKUP(A53,All!A:AM,33,0)</f>
        <v>7.755874153723644</v>
      </c>
      <c r="J53" s="6">
        <f>VLOOKUP(A53,All!A:AM,32,0)</f>
        <v>5.4530000000000198</v>
      </c>
      <c r="K53" s="20">
        <f>VLOOKUP(A53,All!A:AM,39,0)</f>
        <v>53.508960573476699</v>
      </c>
      <c r="L53" s="20">
        <f>VLOOKUP(A53,All!A:AM,38,0)</f>
        <v>74.644999999999996</v>
      </c>
      <c r="M53" s="96" t="str">
        <f>VLOOKUP(A53,'SYS Allocations'!A:G,2,0)</f>
        <v>P-Core</v>
      </c>
      <c r="N53" s="96">
        <f>VLOOKUP(A53,'SYS Allocations'!A:G,3,0)</f>
        <v>0</v>
      </c>
      <c r="O53" s="96">
        <f>VLOOKUP(A53,'SYS Allocations'!A:G,4,0)</f>
        <v>0</v>
      </c>
      <c r="P53" s="96">
        <f>VLOOKUP(A53,'SYS Allocations'!A:G,5,0)</f>
        <v>0</v>
      </c>
      <c r="Q53" s="96">
        <f>VLOOKUP(A53,'SYS Allocations'!A:G,6,0)</f>
        <v>0</v>
      </c>
      <c r="R53" s="12">
        <f>VLOOKUP(A53,'SYS Allocations'!A:G,7,0)</f>
        <v>0</v>
      </c>
      <c r="S53" s="324"/>
    </row>
    <row r="54" spans="1:19">
      <c r="A54" s="35" t="s">
        <v>70</v>
      </c>
      <c r="B54" s="41" t="str">
        <f>VLOOKUP(A54,All!A:AM,2,0)</f>
        <v>LONDON</v>
      </c>
      <c r="C54" s="42">
        <f>VLOOKUP(A54,All!A:AM,11,0)</f>
        <v>45537</v>
      </c>
      <c r="D54" s="5"/>
      <c r="E54" s="17">
        <f>VLOOKUP(A54,All!A:AM,30,0)</f>
        <v>30.475134105379258</v>
      </c>
      <c r="F54" s="17">
        <f>VLOOKUP(A54,All!A:AM,28,0)</f>
        <v>29.178600000000003</v>
      </c>
      <c r="G54" s="17">
        <f>VLOOKUP(A54,All!A:AM,31,0)</f>
        <v>-2.1248197355097944</v>
      </c>
      <c r="H54" s="17">
        <f>VLOOKUP(A54,All!A:AM,29,0)</f>
        <v>-1.3849999999999945</v>
      </c>
      <c r="I54" s="6">
        <f>VLOOKUP(A54,All!A:AM,33,0)</f>
        <v>25.108005940326894</v>
      </c>
      <c r="J54" s="6">
        <f>VLOOKUP(A54,All!A:AM,32,0)</f>
        <v>22.317000000000206</v>
      </c>
      <c r="K54" s="20">
        <f>VLOOKUP(A54,All!A:AM,39,0)</f>
        <v>52.281720430107541</v>
      </c>
      <c r="L54" s="20">
        <f>VLOOKUP(A54,All!A:AM,38,0)</f>
        <v>72.933000000000021</v>
      </c>
      <c r="M54" s="96">
        <f>VLOOKUP(A54,'SYS Allocations'!A:G,2,0)</f>
        <v>0</v>
      </c>
      <c r="N54" s="96" t="str">
        <f>VLOOKUP(A54,'SYS Allocations'!A:G,3,0)</f>
        <v>RA</v>
      </c>
      <c r="O54" s="96" t="str">
        <f>VLOOKUP(A54,'SYS Allocations'!A:G,4,0)</f>
        <v>PX</v>
      </c>
      <c r="P54" s="96">
        <f>VLOOKUP(A54,'SYS Allocations'!A:G,5,0)</f>
        <v>0</v>
      </c>
      <c r="Q54" s="96" t="str">
        <f>VLOOKUP(A54,'SYS Allocations'!A:G,6,0)</f>
        <v>OPEX</v>
      </c>
      <c r="R54" s="12">
        <f>VLOOKUP(A54,'SYS Allocations'!A:G,7,0)</f>
        <v>32.449999999999996</v>
      </c>
      <c r="S54" s="324"/>
    </row>
    <row r="55" spans="1:19">
      <c r="A55" s="39" t="s">
        <v>71</v>
      </c>
      <c r="B55" s="41" t="str">
        <f>VLOOKUP(A55,All!A:AM,2,0)</f>
        <v>SOUTH WEST</v>
      </c>
      <c r="C55" s="42">
        <f>VLOOKUP(A55,All!A:AM,11,0)</f>
        <v>45508</v>
      </c>
      <c r="D55" s="5"/>
      <c r="E55" s="17">
        <f>VLOOKUP(A55,All!A:AM,30,0)</f>
        <v>44.457434767067788</v>
      </c>
      <c r="F55" s="17">
        <f>VLOOKUP(A55,All!A:AM,28,0)</f>
        <v>29.850499999999997</v>
      </c>
      <c r="G55" s="17">
        <f>VLOOKUP(A55,All!A:AM,31,0)</f>
        <v>23.968399592252805</v>
      </c>
      <c r="H55" s="17">
        <f>VLOOKUP(A55,All!A:AM,29,0)</f>
        <v>11.756500000000001</v>
      </c>
      <c r="I55" s="6">
        <f>VLOOKUP(A55,All!A:AM,33,0)</f>
        <v>33.696201001308644</v>
      </c>
      <c r="J55" s="6">
        <f>VLOOKUP(A55,All!A:AM,32,0)</f>
        <v>18.952900000000099</v>
      </c>
      <c r="K55" s="20">
        <f>VLOOKUP(A55,All!A:AM,39,0)</f>
        <v>57.500284900284903</v>
      </c>
      <c r="L55" s="20">
        <f>VLOOKUP(A55,All!A:AM,38,0)</f>
        <v>50.456499999999998</v>
      </c>
      <c r="M55" s="96">
        <f>VLOOKUP(A55,'SYS Allocations'!A:G,2,0)</f>
        <v>0</v>
      </c>
      <c r="N55" s="96">
        <f>VLOOKUP(A55,'SYS Allocations'!A:G,3,0)</f>
        <v>0</v>
      </c>
      <c r="O55" s="96">
        <f>VLOOKUP(A55,'SYS Allocations'!A:G,4,0)</f>
        <v>0</v>
      </c>
      <c r="P55" s="96">
        <f>VLOOKUP(A55,'SYS Allocations'!A:G,5,0)</f>
        <v>0</v>
      </c>
      <c r="Q55" s="96">
        <f>VLOOKUP(A55,'SYS Allocations'!A:G,6,0)</f>
        <v>0</v>
      </c>
      <c r="R55" s="12">
        <f>VLOOKUP(A55,'SYS Allocations'!A:G,7,0)</f>
        <v>2.25</v>
      </c>
      <c r="S55" s="324"/>
    </row>
    <row r="56" spans="1:19">
      <c r="A56" s="39" t="s">
        <v>72</v>
      </c>
      <c r="B56" s="41" t="str">
        <f>VLOOKUP(A56,All!A:AM,2,0)</f>
        <v>SOUTH WEST</v>
      </c>
      <c r="C56" s="42">
        <f>VLOOKUP(A56,All!A:AM,11,0)</f>
        <v>45001</v>
      </c>
      <c r="D56" s="5"/>
      <c r="E56" s="17">
        <f>VLOOKUP(A56,All!A:AM,30,0)</f>
        <v>1.5758948714092338</v>
      </c>
      <c r="F56" s="17">
        <f>VLOOKUP(A56,All!A:AM,28,0)</f>
        <v>1.0058999999999996</v>
      </c>
      <c r="G56" s="17">
        <f>VLOOKUP(A56,All!A:AM,31,0)</f>
        <v>-73.605891455731182</v>
      </c>
      <c r="H56" s="17">
        <f>VLOOKUP(A56,All!A:AM,29,0)</f>
        <v>-26.636500000000002</v>
      </c>
      <c r="I56" s="6">
        <f>VLOOKUP(A56,All!A:AM,33,0)</f>
        <v>11.648187525314139</v>
      </c>
      <c r="J56" s="6">
        <f>VLOOKUP(A56,All!A:AM,32,0)</f>
        <v>8.2827000000001991</v>
      </c>
      <c r="K56" s="20">
        <f>VLOOKUP(A56,All!A:AM,39,0)</f>
        <v>33.519047619047619</v>
      </c>
      <c r="L56" s="20">
        <f>VLOOKUP(A56,All!A:AM,38,0)</f>
        <v>31.6755</v>
      </c>
      <c r="M56" s="96" t="str">
        <f>VLOOKUP(A56,'SYS Allocations'!A:G,2,0)</f>
        <v>P-Core</v>
      </c>
      <c r="N56" s="96">
        <f>VLOOKUP(A56,'SYS Allocations'!A:G,3,0)</f>
        <v>0</v>
      </c>
      <c r="O56" s="96">
        <f>VLOOKUP(A56,'SYS Allocations'!A:G,4,0)</f>
        <v>0</v>
      </c>
      <c r="P56" s="96">
        <f>VLOOKUP(A56,'SYS Allocations'!A:G,5,0)</f>
        <v>0</v>
      </c>
      <c r="Q56" s="96">
        <f>VLOOKUP(A56,'SYS Allocations'!A:G,6,0)</f>
        <v>0</v>
      </c>
      <c r="R56" s="12">
        <f>VLOOKUP(A56,'SYS Allocations'!A:G,7,0)</f>
        <v>5</v>
      </c>
      <c r="S56" s="324"/>
    </row>
    <row r="57" spans="1:19">
      <c r="A57" s="39" t="s">
        <v>73</v>
      </c>
      <c r="B57" s="41" t="str">
        <f>VLOOKUP(A57,All!A:AM,2,0)</f>
        <v>SOUTH WEST</v>
      </c>
      <c r="C57" s="42">
        <f>VLOOKUP(A57,All!A:AM,11,0)</f>
        <v>45537</v>
      </c>
      <c r="D57" s="5"/>
      <c r="E57" s="17">
        <f>VLOOKUP(A57,All!A:AM,30,0)</f>
        <v>5.1093351928063884</v>
      </c>
      <c r="F57" s="17">
        <f>VLOOKUP(A57,All!A:AM,28,0)</f>
        <v>4.4842999999999975</v>
      </c>
      <c r="G57" s="17">
        <f>VLOOKUP(A57,All!A:AM,31,0)</f>
        <v>-50.85086535587817</v>
      </c>
      <c r="H57" s="17">
        <f>VLOOKUP(A57,All!A:AM,29,0)</f>
        <v>-28.074000000000002</v>
      </c>
      <c r="I57" s="6">
        <f>VLOOKUP(A57,All!A:AM,33,0)</f>
        <v>6.302034111876365</v>
      </c>
      <c r="J57" s="6">
        <f>VLOOKUP(A57,All!A:AM,32,0)</f>
        <v>5.6015000000002004</v>
      </c>
      <c r="K57" s="20">
        <f>VLOOKUP(A57,All!A:AM,39,0)</f>
        <v>21.800469483568072</v>
      </c>
      <c r="L57" s="20">
        <f>VLOOKUP(A57,All!A:AM,38,0)</f>
        <v>23.217499999999994</v>
      </c>
      <c r="M57" s="96">
        <f>VLOOKUP(A57,'SYS Allocations'!A:G,2,0)</f>
        <v>0</v>
      </c>
      <c r="N57" s="96" t="str">
        <f>VLOOKUP(A57,'SYS Allocations'!A:G,3,0)</f>
        <v>RA</v>
      </c>
      <c r="O57" s="96" t="str">
        <f>VLOOKUP(A57,'SYS Allocations'!A:G,4,0)</f>
        <v>PX</v>
      </c>
      <c r="P57" s="96" t="str">
        <f>VLOOKUP(A57,'SYS Allocations'!A:G,5,0)</f>
        <v>AM</v>
      </c>
      <c r="Q57" s="96" t="str">
        <f>VLOOKUP(A57,'SYS Allocations'!A:G,6,0)</f>
        <v>OPEX</v>
      </c>
      <c r="R57" s="12">
        <f>VLOOKUP(A57,'SYS Allocations'!A:G,7,0)</f>
        <v>48.13</v>
      </c>
      <c r="S57" s="324"/>
    </row>
    <row r="58" spans="1:19">
      <c r="A58" s="35" t="s">
        <v>74</v>
      </c>
      <c r="B58" s="41" t="str">
        <f>VLOOKUP(A58,All!A:AM,2,0)</f>
        <v>SOUTH</v>
      </c>
      <c r="C58" s="42">
        <f>VLOOKUP(A58,All!A:AM,11,0)</f>
        <v>44491.6875</v>
      </c>
      <c r="D58" s="5"/>
      <c r="E58" s="17">
        <f>VLOOKUP(A58,All!A:AM,30,0)</f>
        <v>49.346236276131748</v>
      </c>
      <c r="F58" s="17">
        <f>VLOOKUP(A58,All!A:AM,28,0)</f>
        <v>25.198320000000002</v>
      </c>
      <c r="G58" s="17">
        <f>VLOOKUP(A58,All!A:AM,31,0)</f>
        <v>24.329479498221303</v>
      </c>
      <c r="H58" s="17">
        <f>VLOOKUP(A58,All!A:AM,29,0)</f>
        <v>8.3163999999999998</v>
      </c>
      <c r="I58" s="6">
        <f>VLOOKUP(A58,All!A:AM,33,0)</f>
        <v>43.726503759398497</v>
      </c>
      <c r="J58" s="6">
        <f>VLOOKUP(A58,All!A:AM,32,0)</f>
        <v>20.098799999999997</v>
      </c>
      <c r="K58" s="20">
        <f>VLOOKUP(A58,All!A:AM,39,0)</f>
        <v>56.89</v>
      </c>
      <c r="L58" s="20">
        <f>VLOOKUP(A58,All!A:AM,38,0)</f>
        <v>34.134</v>
      </c>
      <c r="M58" s="96">
        <f>VLOOKUP(A58,'SYS Allocations'!A:G,2,0)</f>
        <v>0</v>
      </c>
      <c r="N58" s="96" t="str">
        <f>VLOOKUP(A58,'SYS Allocations'!A:G,3,0)</f>
        <v>RA</v>
      </c>
      <c r="O58" s="96">
        <f>VLOOKUP(A58,'SYS Allocations'!A:G,4,0)</f>
        <v>0</v>
      </c>
      <c r="P58" s="96">
        <f>VLOOKUP(A58,'SYS Allocations'!A:G,5,0)</f>
        <v>0</v>
      </c>
      <c r="Q58" s="96">
        <f>VLOOKUP(A58,'SYS Allocations'!A:G,6,0)</f>
        <v>0</v>
      </c>
      <c r="R58" s="12">
        <f>VLOOKUP(A58,'SYS Allocations'!A:G,7,0)</f>
        <v>6.9</v>
      </c>
      <c r="S58" s="324"/>
    </row>
    <row r="59" spans="1:19">
      <c r="A59" s="35" t="s">
        <v>75</v>
      </c>
      <c r="B59" s="41" t="str">
        <f>VLOOKUP(A59,All!A:AM,2,0)</f>
        <v>MIDLANDS</v>
      </c>
      <c r="C59" s="42">
        <f>VLOOKUP(A59,All!A:AM,11,0)</f>
        <v>45537</v>
      </c>
      <c r="D59" s="5"/>
      <c r="E59" s="17">
        <f>VLOOKUP(A59,All!A:AM,30,0)</f>
        <v>62.919594067135051</v>
      </c>
      <c r="F59" s="17">
        <f>VLOOKUP(A59,All!A:AM,28,0)</f>
        <v>7.0283199999999999</v>
      </c>
      <c r="G59" s="17">
        <f>VLOOKUP(A59,All!A:AM,31,0)</f>
        <v>51.344430217669654</v>
      </c>
      <c r="H59" s="17">
        <f>VLOOKUP(A59,All!A:AM,29,0)</f>
        <v>4.3708999999999998</v>
      </c>
      <c r="I59" s="6">
        <f>VLOOKUP(A59,All!A:AM,33,0)</f>
        <v>53.792949576081945</v>
      </c>
      <c r="J59" s="6">
        <f>VLOOKUP(A59,All!A:AM,32,0)</f>
        <v>4.8219999999999699</v>
      </c>
      <c r="K59" s="20">
        <f>VLOOKUP(A59,All!A:AM,39,0)</f>
        <v>39.971014492753618</v>
      </c>
      <c r="L59" s="20">
        <f>VLOOKUP(A59,All!A:AM,38,0)</f>
        <v>2.758</v>
      </c>
      <c r="M59" s="96">
        <f>VLOOKUP(A59,'SYS Allocations'!A:G,2,0)</f>
        <v>0</v>
      </c>
      <c r="N59" s="96">
        <f>VLOOKUP(A59,'SYS Allocations'!A:G,3,0)</f>
        <v>0</v>
      </c>
      <c r="O59" s="96">
        <f>VLOOKUP(A59,'SYS Allocations'!A:G,4,0)</f>
        <v>0</v>
      </c>
      <c r="P59" s="96">
        <f>VLOOKUP(A59,'SYS Allocations'!A:G,5,0)</f>
        <v>0</v>
      </c>
      <c r="Q59" s="96">
        <f>VLOOKUP(A59,'SYS Allocations'!A:G,6,0)</f>
        <v>0</v>
      </c>
      <c r="R59" s="12">
        <f>VLOOKUP(A59,'SYS Allocations'!A:G,7,0)</f>
        <v>0</v>
      </c>
      <c r="S59" s="324"/>
    </row>
    <row r="60" spans="1:19">
      <c r="A60" s="35" t="s">
        <v>76</v>
      </c>
      <c r="B60" s="41" t="str">
        <f>VLOOKUP(A60,All!A:AM,2,0)</f>
        <v>SCOTLAND</v>
      </c>
      <c r="C60" s="42">
        <f>VLOOKUP(A60,All!A:AM,11,0)</f>
        <v>45537</v>
      </c>
      <c r="D60" s="5"/>
      <c r="E60" s="17">
        <f>VLOOKUP(A60,All!A:AM,30,0)</f>
        <v>70.874205533552797</v>
      </c>
      <c r="F60" s="17">
        <f>VLOOKUP(A60,All!A:AM,28,0)</f>
        <v>20.357679999999998</v>
      </c>
      <c r="G60" s="17">
        <f>VLOOKUP(A60,All!A:AM,31,0)</f>
        <v>54.691680296350853</v>
      </c>
      <c r="H60" s="17">
        <f>VLOOKUP(A60,All!A:AM,29,0)</f>
        <v>10.098599999999999</v>
      </c>
      <c r="I60" s="6">
        <f>VLOOKUP(A60,All!A:AM,33,0)</f>
        <v>70.252318370597948</v>
      </c>
      <c r="J60" s="6">
        <f>VLOOKUP(A60,All!A:AM,32,0)</f>
        <v>19.757200000000001</v>
      </c>
      <c r="K60" s="20">
        <f>VLOOKUP(A60,All!A:AM,39,0)</f>
        <v>87.605925925925916</v>
      </c>
      <c r="L60" s="20">
        <f>VLOOKUP(A60,All!A:AM,38,0)</f>
        <v>59.134</v>
      </c>
      <c r="M60" s="96">
        <f>VLOOKUP(A60,'SYS Allocations'!A:G,2,0)</f>
        <v>0</v>
      </c>
      <c r="N60" s="96">
        <f>VLOOKUP(A60,'SYS Allocations'!A:G,3,0)</f>
        <v>0</v>
      </c>
      <c r="O60" s="96">
        <f>VLOOKUP(A60,'SYS Allocations'!A:G,4,0)</f>
        <v>0</v>
      </c>
      <c r="P60" s="96">
        <f>VLOOKUP(A60,'SYS Allocations'!A:G,5,0)</f>
        <v>0</v>
      </c>
      <c r="Q60" s="96">
        <f>VLOOKUP(A60,'SYS Allocations'!A:G,6,0)</f>
        <v>0</v>
      </c>
      <c r="R60" s="12">
        <f>VLOOKUP(A60,'SYS Allocations'!A:G,7,0)</f>
        <v>0.3</v>
      </c>
      <c r="S60" s="324"/>
    </row>
    <row r="61" spans="1:19">
      <c r="A61" s="35" t="s">
        <v>77</v>
      </c>
      <c r="B61" s="41" t="str">
        <f>VLOOKUP(A61,All!A:AM,2,0)</f>
        <v>NORTHERN IRELAND</v>
      </c>
      <c r="C61" s="42">
        <f>VLOOKUP(A61,All!A:AM,11,0)</f>
        <v>44873</v>
      </c>
      <c r="D61" s="5"/>
      <c r="E61" s="17">
        <f>VLOOKUP(A61,All!A:AM,30,0)</f>
        <v>91.666666666666671</v>
      </c>
      <c r="F61" s="17">
        <f>VLOOKUP(A61,All!A:AM,28,0)</f>
        <v>2.9975000000000001</v>
      </c>
      <c r="G61" s="17">
        <f>VLOOKUP(A61,All!A:AM,31,0)</f>
        <v>85.714285714285722</v>
      </c>
      <c r="H61" s="17">
        <f>VLOOKUP(A61,All!A:AM,29,0)</f>
        <v>1.635</v>
      </c>
      <c r="I61" s="6">
        <f>VLOOKUP(A61,All!A:AM,33,0)</f>
        <v>92.400156180276667</v>
      </c>
      <c r="J61" s="6">
        <f>VLOOKUP(A61,All!A:AM,32,0)</f>
        <v>3.3130999999999999</v>
      </c>
      <c r="K61" s="20">
        <f>VLOOKUP(A61,All!A:AM,39,0)</f>
        <v>97.577777777777769</v>
      </c>
      <c r="L61" s="20">
        <f>VLOOKUP(A61,All!A:AM,38,0)</f>
        <v>10.977499999999999</v>
      </c>
      <c r="M61" s="96">
        <f>VLOOKUP(A61,'SYS Allocations'!A:G,2,0)</f>
        <v>0</v>
      </c>
      <c r="N61" s="96">
        <f>VLOOKUP(A61,'SYS Allocations'!A:G,3,0)</f>
        <v>0</v>
      </c>
      <c r="O61" s="96">
        <f>VLOOKUP(A61,'SYS Allocations'!A:G,4,0)</f>
        <v>0</v>
      </c>
      <c r="P61" s="96">
        <f>VLOOKUP(A61,'SYS Allocations'!A:G,5,0)</f>
        <v>0</v>
      </c>
      <c r="Q61" s="96">
        <f>VLOOKUP(A61,'SYS Allocations'!A:G,6,0)</f>
        <v>0</v>
      </c>
      <c r="R61" s="12">
        <f>VLOOKUP(A61,'SYS Allocations'!A:G,7,0)</f>
        <v>0</v>
      </c>
      <c r="S61" s="324"/>
    </row>
    <row r="62" spans="1:19">
      <c r="A62" s="35" t="s">
        <v>78</v>
      </c>
      <c r="B62" s="41" t="str">
        <f>VLOOKUP(A62,All!A:AM,2,0)</f>
        <v>ANGLIA</v>
      </c>
      <c r="C62" s="42">
        <f>VLOOKUP(A62,All!A:AM,11,0)</f>
        <v>44686.541666666701</v>
      </c>
      <c r="D62" s="5"/>
      <c r="E62" s="17">
        <f>VLOOKUP(A62,All!A:AM,30,0)</f>
        <v>47.217125382262999</v>
      </c>
      <c r="F62" s="17">
        <f>VLOOKUP(A62,All!A:AM,28,0)</f>
        <v>7.7200000000000006</v>
      </c>
      <c r="G62" s="17">
        <f>VLOOKUP(A62,All!A:AM,31,0)</f>
        <v>19.415458598874803</v>
      </c>
      <c r="H62" s="17">
        <f>VLOOKUP(A62,All!A:AM,29,0)</f>
        <v>2.07925</v>
      </c>
      <c r="I62" s="6">
        <f>VLOOKUP(A62,All!A:AM,33,0)</f>
        <v>43.085892159966171</v>
      </c>
      <c r="J62" s="6">
        <f>VLOOKUP(A62,All!A:AM,32,0)</f>
        <v>6.5331999999999901</v>
      </c>
      <c r="K62" s="20">
        <f>VLOOKUP(A62,All!A:AM,39,0)</f>
        <v>61.644444444444446</v>
      </c>
      <c r="L62" s="20">
        <f>VLOOKUP(A62,All!A:AM,38,0)</f>
        <v>13.870000000000001</v>
      </c>
      <c r="M62" s="96">
        <f>VLOOKUP(A62,'SYS Allocations'!A:G,2,0)</f>
        <v>0</v>
      </c>
      <c r="N62" s="96">
        <f>VLOOKUP(A62,'SYS Allocations'!A:G,3,0)</f>
        <v>0</v>
      </c>
      <c r="O62" s="96">
        <f>VLOOKUP(A62,'SYS Allocations'!A:G,4,0)</f>
        <v>0</v>
      </c>
      <c r="P62" s="96">
        <f>VLOOKUP(A62,'SYS Allocations'!A:G,5,0)</f>
        <v>0</v>
      </c>
      <c r="Q62" s="96">
        <f>VLOOKUP(A62,'SYS Allocations'!A:G,6,0)</f>
        <v>0</v>
      </c>
      <c r="R62" s="12">
        <f>VLOOKUP(A62,'SYS Allocations'!A:G,7,0)</f>
        <v>1</v>
      </c>
      <c r="S62" s="324"/>
    </row>
    <row r="63" spans="1:19">
      <c r="A63" s="35" t="s">
        <v>79</v>
      </c>
      <c r="B63" s="41" t="str">
        <f>VLOOKUP(A63,All!A:AM,2,0)</f>
        <v>ANGLIA</v>
      </c>
      <c r="C63" s="42">
        <f>VLOOKUP(A63,All!A:AM,11,0)</f>
        <v>44596.541666666701</v>
      </c>
      <c r="D63" s="5"/>
      <c r="E63" s="17">
        <f>VLOOKUP(A63,All!A:AM,30,0)</f>
        <v>70.543032786885234</v>
      </c>
      <c r="F63" s="17">
        <f>VLOOKUP(A63,All!A:AM,28,0)</f>
        <v>9.0055800000000001</v>
      </c>
      <c r="G63" s="17">
        <f>VLOOKUP(A63,All!A:AM,31,0)</f>
        <v>60.299194476409667</v>
      </c>
      <c r="H63" s="17">
        <f>VLOOKUP(A63,All!A:AM,29,0)</f>
        <v>5.7115999999999998</v>
      </c>
      <c r="I63" s="6">
        <f>VLOOKUP(A63,All!A:AM,33,0)</f>
        <v>62.799738841405301</v>
      </c>
      <c r="J63" s="6">
        <f>VLOOKUP(A63,All!A:AM,32,0)</f>
        <v>6.3482999999999796</v>
      </c>
      <c r="K63" s="20">
        <f>VLOOKUP(A63,All!A:AM,39,0)</f>
        <v>66.573333333333323</v>
      </c>
      <c r="L63" s="20">
        <f>VLOOKUP(A63,All!A:AM,38,0)</f>
        <v>7.4894999999999996</v>
      </c>
      <c r="M63" s="96">
        <f>VLOOKUP(A63,'SYS Allocations'!A:G,2,0)</f>
        <v>0</v>
      </c>
      <c r="N63" s="96">
        <f>VLOOKUP(A63,'SYS Allocations'!A:G,3,0)</f>
        <v>0</v>
      </c>
      <c r="O63" s="96">
        <f>VLOOKUP(A63,'SYS Allocations'!A:G,4,0)</f>
        <v>0</v>
      </c>
      <c r="P63" s="96">
        <f>VLOOKUP(A63,'SYS Allocations'!A:G,5,0)</f>
        <v>0</v>
      </c>
      <c r="Q63" s="96">
        <f>VLOOKUP(A63,'SYS Allocations'!A:G,6,0)</f>
        <v>0</v>
      </c>
      <c r="R63" s="12">
        <f>VLOOKUP(A63,'SYS Allocations'!A:G,7,0)</f>
        <v>0</v>
      </c>
      <c r="S63" s="324"/>
    </row>
    <row r="64" spans="1:19">
      <c r="A64" s="35" t="s">
        <v>80</v>
      </c>
      <c r="B64" s="41" t="str">
        <f>VLOOKUP(A64,All!A:AM,2,0)</f>
        <v>SOUTH EAST</v>
      </c>
      <c r="C64" s="42">
        <f>VLOOKUP(A64,All!A:AM,11,0)</f>
        <v>44448.708333333299</v>
      </c>
      <c r="D64" s="5"/>
      <c r="E64" s="17">
        <f>VLOOKUP(A64,All!A:AM,30,0)</f>
        <v>63.322447342600746</v>
      </c>
      <c r="F64" s="17">
        <f>VLOOKUP(A64,All!A:AM,28,0)</f>
        <v>14.14664</v>
      </c>
      <c r="G64" s="17">
        <f>VLOOKUP(A64,All!A:AM,31,0)</f>
        <v>41.589501222528746</v>
      </c>
      <c r="H64" s="17">
        <f>VLOOKUP(A64,All!A:AM,29,0)</f>
        <v>5.8342999999999998</v>
      </c>
      <c r="I64" s="6">
        <f>VLOOKUP(A64,All!A:AM,33,0)</f>
        <v>62.440410707737442</v>
      </c>
      <c r="J64" s="6">
        <f>VLOOKUP(A64,All!A:AM,32,0)</f>
        <v>13.622</v>
      </c>
      <c r="K64" s="20">
        <f>VLOOKUP(A64,All!A:AM,39,0)</f>
        <v>51.442962962962966</v>
      </c>
      <c r="L64" s="20">
        <f>VLOOKUP(A64,All!A:AM,38,0)</f>
        <v>8.6810000000000009</v>
      </c>
      <c r="M64" s="96">
        <f>VLOOKUP(A64,'SYS Allocations'!A:G,2,0)</f>
        <v>0</v>
      </c>
      <c r="N64" s="96">
        <f>VLOOKUP(A64,'SYS Allocations'!A:G,3,0)</f>
        <v>0</v>
      </c>
      <c r="O64" s="96">
        <f>VLOOKUP(A64,'SYS Allocations'!A:G,4,0)</f>
        <v>0</v>
      </c>
      <c r="P64" s="96">
        <f>VLOOKUP(A64,'SYS Allocations'!A:G,5,0)</f>
        <v>0</v>
      </c>
      <c r="Q64" s="96">
        <f>VLOOKUP(A64,'SYS Allocations'!A:G,6,0)</f>
        <v>0</v>
      </c>
      <c r="R64" s="12">
        <f>VLOOKUP(A64,'SYS Allocations'!A:G,7,0)</f>
        <v>1</v>
      </c>
      <c r="S64" s="324"/>
    </row>
    <row r="65" spans="1:19">
      <c r="A65" s="35" t="s">
        <v>81</v>
      </c>
      <c r="B65" s="41" t="str">
        <f>VLOOKUP(A65,All!A:AM,2,0)</f>
        <v>WALES</v>
      </c>
      <c r="C65" s="42">
        <f>VLOOKUP(A65,All!A:AM,11,0)</f>
        <v>45538</v>
      </c>
      <c r="D65" s="5"/>
      <c r="E65" s="17">
        <f>VLOOKUP(A65,All!A:AM,30,0)</f>
        <v>63.082456972515629</v>
      </c>
      <c r="F65" s="17">
        <f>VLOOKUP(A65,All!A:AM,28,0)</f>
        <v>26.17276</v>
      </c>
      <c r="G65" s="17">
        <f>VLOOKUP(A65,All!A:AM,31,0)</f>
        <v>49.048971798471172</v>
      </c>
      <c r="H65" s="17">
        <f>VLOOKUP(A65,All!A:AM,29,0)</f>
        <v>14.745200000000001</v>
      </c>
      <c r="I65" s="6">
        <f>VLOOKUP(A65,All!A:AM,33,0)</f>
        <v>56.918568021241164</v>
      </c>
      <c r="J65" s="6">
        <f>VLOOKUP(A65,All!A:AM,32,0)</f>
        <v>20.236599999999999</v>
      </c>
      <c r="K65" s="20">
        <f>VLOOKUP(A65,All!A:AM,39,0)</f>
        <v>31.924444444444443</v>
      </c>
      <c r="L65" s="20">
        <f>VLOOKUP(A65,All!A:AM,38,0)</f>
        <v>7.1829999999999998</v>
      </c>
      <c r="M65" s="96">
        <f>VLOOKUP(A65,'SYS Allocations'!A:G,2,0)</f>
        <v>0</v>
      </c>
      <c r="N65" s="96">
        <f>VLOOKUP(A65,'SYS Allocations'!A:G,3,0)</f>
        <v>0</v>
      </c>
      <c r="O65" s="96">
        <f>VLOOKUP(A65,'SYS Allocations'!A:G,4,0)</f>
        <v>0</v>
      </c>
      <c r="P65" s="96">
        <f>VLOOKUP(A65,'SYS Allocations'!A:G,5,0)</f>
        <v>0</v>
      </c>
      <c r="Q65" s="96">
        <f>VLOOKUP(A65,'SYS Allocations'!A:G,6,0)</f>
        <v>0</v>
      </c>
      <c r="R65" s="12">
        <f>VLOOKUP(A65,'SYS Allocations'!A:G,7,0)</f>
        <v>3</v>
      </c>
      <c r="S65" s="324"/>
    </row>
    <row r="66" spans="1:19">
      <c r="A66" s="35" t="s">
        <v>82</v>
      </c>
      <c r="B66" s="41" t="str">
        <f>VLOOKUP(A66,All!A:AM,2,0)</f>
        <v>MIDLANDS</v>
      </c>
      <c r="C66" s="42">
        <f>VLOOKUP(A66,All!A:AM,11,0)</f>
        <v>44501.458333333299</v>
      </c>
      <c r="D66" s="5"/>
      <c r="E66" s="17">
        <f>VLOOKUP(A66,All!A:AM,30,0)</f>
        <v>66.700819672131132</v>
      </c>
      <c r="F66" s="17">
        <f>VLOOKUP(A66,All!A:AM,28,0)</f>
        <v>4.2575399999999997</v>
      </c>
      <c r="G66" s="17">
        <f>VLOOKUP(A66,All!A:AM,31,0)</f>
        <v>52.669902912621353</v>
      </c>
      <c r="H66" s="17">
        <f>VLOOKUP(A66,All!A:AM,29,0)</f>
        <v>2.3653</v>
      </c>
      <c r="I66" s="6">
        <f>VLOOKUP(A66,All!A:AM,33,0)</f>
        <v>72.786842428711921</v>
      </c>
      <c r="J66" s="6">
        <f>VLOOKUP(A66,All!A:AM,32,0)</f>
        <v>5.6850600000000098</v>
      </c>
      <c r="K66" s="20">
        <f>VLOOKUP(A66,All!A:AM,39,0)</f>
        <v>64.575000000000003</v>
      </c>
      <c r="L66" s="20">
        <f>VLOOKUP(A66,All!A:AM,38,0)</f>
        <v>3.8744999999999998</v>
      </c>
      <c r="M66" s="96">
        <f>VLOOKUP(A66,'SYS Allocations'!A:G,2,0)</f>
        <v>0</v>
      </c>
      <c r="N66" s="96">
        <f>VLOOKUP(A66,'SYS Allocations'!A:G,3,0)</f>
        <v>0</v>
      </c>
      <c r="O66" s="96">
        <f>VLOOKUP(A66,'SYS Allocations'!A:G,4,0)</f>
        <v>0</v>
      </c>
      <c r="P66" s="96">
        <f>VLOOKUP(A66,'SYS Allocations'!A:G,5,0)</f>
        <v>0</v>
      </c>
      <c r="Q66" s="96">
        <f>VLOOKUP(A66,'SYS Allocations'!A:G,6,0)</f>
        <v>0</v>
      </c>
      <c r="R66" s="12">
        <f>VLOOKUP(A66,'SYS Allocations'!A:G,7,0)</f>
        <v>0</v>
      </c>
      <c r="S66" s="324"/>
    </row>
    <row r="67" spans="1:19">
      <c r="A67" s="35" t="s">
        <v>83</v>
      </c>
      <c r="B67" s="41" t="str">
        <f>VLOOKUP(A67,All!A:AM,2,0)</f>
        <v>ANGLIA</v>
      </c>
      <c r="C67" s="42">
        <f>VLOOKUP(A67,All!A:AM,11,0)</f>
        <v>45058</v>
      </c>
      <c r="D67" s="5"/>
      <c r="E67" s="17">
        <f>VLOOKUP(A67,All!A:AM,30,0)</f>
        <v>43.642318811517193</v>
      </c>
      <c r="F67" s="17">
        <f>VLOOKUP(A67,All!A:AM,28,0)</f>
        <v>10.446400000000001</v>
      </c>
      <c r="G67" s="17">
        <f>VLOOKUP(A67,All!A:AM,31,0)</f>
        <v>-4850.45871559633</v>
      </c>
      <c r="H67" s="17">
        <f>VLOOKUP(A67,All!A:AM,29,0)</f>
        <v>-13.217499999999999</v>
      </c>
      <c r="I67" s="6">
        <f>VLOOKUP(A67,All!A:AM,33,0)</f>
        <v>70.651455026455039</v>
      </c>
      <c r="J67" s="6">
        <f>VLOOKUP(A67,All!A:AM,32,0)</f>
        <v>32.474800000000002</v>
      </c>
      <c r="K67" s="20">
        <f>VLOOKUP(A67,All!A:AM,39,0)</f>
        <v>18.242424242424239</v>
      </c>
      <c r="L67" s="20">
        <f>VLOOKUP(A67,All!A:AM,38,0)</f>
        <v>3.01</v>
      </c>
      <c r="M67" s="96">
        <f>VLOOKUP(A67,'SYS Allocations'!A:G,2,0)</f>
        <v>0</v>
      </c>
      <c r="N67" s="96">
        <f>VLOOKUP(A67,'SYS Allocations'!A:G,3,0)</f>
        <v>0</v>
      </c>
      <c r="O67" s="96">
        <f>VLOOKUP(A67,'SYS Allocations'!A:G,4,0)</f>
        <v>0</v>
      </c>
      <c r="P67" s="96">
        <f>VLOOKUP(A67,'SYS Allocations'!A:G,5,0)</f>
        <v>0</v>
      </c>
      <c r="Q67" s="96">
        <f>VLOOKUP(A67,'SYS Allocations'!A:G,6,0)</f>
        <v>0</v>
      </c>
      <c r="R67" s="12">
        <f>VLOOKUP(A67,'SYS Allocations'!A:G,7,0)</f>
        <v>1.5</v>
      </c>
      <c r="S67" s="324"/>
    </row>
    <row r="68" spans="1:19">
      <c r="A68" s="35" t="s">
        <v>84</v>
      </c>
      <c r="B68" s="41" t="str">
        <f>VLOOKUP(A68,All!A:AM,2,0)</f>
        <v>NORTH EAST</v>
      </c>
      <c r="C68" s="42">
        <f>VLOOKUP(A68,All!A:AM,11,0)</f>
        <v>45538</v>
      </c>
      <c r="D68" s="5"/>
      <c r="E68" s="17">
        <f>VLOOKUP(A68,All!A:AM,30,0)</f>
        <v>74.385245901639351</v>
      </c>
      <c r="F68" s="17">
        <f>VLOOKUP(A68,All!A:AM,28,0)</f>
        <v>11.870100000000001</v>
      </c>
      <c r="G68" s="17">
        <f>VLOOKUP(A68,All!A:AM,31,0)</f>
        <v>71.590909090909079</v>
      </c>
      <c r="H68" s="17">
        <f>VLOOKUP(A68,All!A:AM,29,0)</f>
        <v>10.3005</v>
      </c>
      <c r="I68" s="6">
        <f>VLOOKUP(A68,All!A:AM,33,0)</f>
        <v>53.159378437843834</v>
      </c>
      <c r="J68" s="6">
        <f>VLOOKUP(A68,All!A:AM,32,0)</f>
        <v>4.63890000000002</v>
      </c>
      <c r="K68" s="20">
        <f>VLOOKUP(A68,All!A:AM,39,0)</f>
        <v>31.874999999999996</v>
      </c>
      <c r="L68" s="20">
        <f>VLOOKUP(A68,All!A:AM,38,0)</f>
        <v>1.9124999999999996</v>
      </c>
      <c r="M68" s="96">
        <f>VLOOKUP(A68,'SYS Allocations'!A:G,2,0)</f>
        <v>0</v>
      </c>
      <c r="N68" s="96">
        <f>VLOOKUP(A68,'SYS Allocations'!A:G,3,0)</f>
        <v>0</v>
      </c>
      <c r="O68" s="96">
        <f>VLOOKUP(A68,'SYS Allocations'!A:G,4,0)</f>
        <v>0</v>
      </c>
      <c r="P68" s="96">
        <f>VLOOKUP(A68,'SYS Allocations'!A:G,5,0)</f>
        <v>0</v>
      </c>
      <c r="Q68" s="96">
        <f>VLOOKUP(A68,'SYS Allocations'!A:G,6,0)</f>
        <v>0</v>
      </c>
      <c r="R68" s="12">
        <f>VLOOKUP(A68,'SYS Allocations'!A:G,7,0)</f>
        <v>0</v>
      </c>
      <c r="S68" s="324"/>
    </row>
    <row r="69" spans="1:19">
      <c r="A69" s="35" t="s">
        <v>85</v>
      </c>
      <c r="B69" s="41" t="str">
        <f>VLOOKUP(A69,All!A:AM,2,0)</f>
        <v>SOUTH WEST</v>
      </c>
      <c r="C69" s="42">
        <f>VLOOKUP(A69,All!A:AM,11,0)</f>
        <v>45538</v>
      </c>
      <c r="D69" s="5"/>
      <c r="E69" s="17">
        <f>VLOOKUP(A69,All!A:AM,30,0)</f>
        <v>76.092896174863384</v>
      </c>
      <c r="F69" s="17">
        <f>VLOOKUP(A69,All!A:AM,28,0)</f>
        <v>7.2855600000000003</v>
      </c>
      <c r="G69" s="17">
        <f>VLOOKUP(A69,All!A:AM,31,0)</f>
        <v>58.250497017892648</v>
      </c>
      <c r="H69" s="17">
        <f>VLOOKUP(A69,All!A:AM,29,0)</f>
        <v>3.1937000000000002</v>
      </c>
      <c r="I69" s="6">
        <f>VLOOKUP(A69,All!A:AM,33,0)</f>
        <v>77.356362773029232</v>
      </c>
      <c r="J69" s="6">
        <f>VLOOKUP(A69,All!A:AM,32,0)</f>
        <v>7.8197999999999803</v>
      </c>
      <c r="K69" s="20">
        <f>VLOOKUP(A69,All!A:AM,39,0)</f>
        <v>79.653333333333336</v>
      </c>
      <c r="L69" s="20">
        <f>VLOOKUP(A69,All!A:AM,38,0)</f>
        <v>8.9610000000000003</v>
      </c>
      <c r="M69" s="96">
        <f>VLOOKUP(A69,'SYS Allocations'!A:G,2,0)</f>
        <v>0</v>
      </c>
      <c r="N69" s="96">
        <f>VLOOKUP(A69,'SYS Allocations'!A:G,3,0)</f>
        <v>0</v>
      </c>
      <c r="O69" s="96">
        <f>VLOOKUP(A69,'SYS Allocations'!A:G,4,0)</f>
        <v>0</v>
      </c>
      <c r="P69" s="96">
        <f>VLOOKUP(A69,'SYS Allocations'!A:G,5,0)</f>
        <v>0</v>
      </c>
      <c r="Q69" s="96">
        <f>VLOOKUP(A69,'SYS Allocations'!A:G,6,0)</f>
        <v>0</v>
      </c>
      <c r="R69" s="12">
        <f>VLOOKUP(A69,'SYS Allocations'!A:G,7,0)</f>
        <v>0</v>
      </c>
      <c r="S69" s="324"/>
    </row>
    <row r="70" spans="1:19">
      <c r="A70" s="39" t="s">
        <v>86</v>
      </c>
      <c r="B70" s="41" t="str">
        <f>VLOOKUP(A70,All!A:AM,2,0)</f>
        <v>LONDON</v>
      </c>
      <c r="C70" s="42">
        <f>VLOOKUP(A70,All!A:AM,11,0)</f>
        <v>45211</v>
      </c>
      <c r="D70" s="5"/>
      <c r="E70" s="17">
        <f>VLOOKUP(A70,All!A:AM,30,0)</f>
        <v>34.296069770075889</v>
      </c>
      <c r="F70" s="17">
        <f>VLOOKUP(A70,All!A:AM,28,0)</f>
        <v>30.28</v>
      </c>
      <c r="G70" s="17">
        <f>VLOOKUP(A70,All!A:AM,31,0)</f>
        <v>25.305005633349435</v>
      </c>
      <c r="H70" s="17">
        <f>VLOOKUP(A70,All!A:AM,29,0)</f>
        <v>19.652500000000003</v>
      </c>
      <c r="I70" s="6">
        <f>VLOOKUP(A70,All!A:AM,33,0)</f>
        <v>-8.774732610293567</v>
      </c>
      <c r="J70" s="6">
        <f>VLOOKUP(A70,All!A:AM,32,0)</f>
        <v>-4.6796000000000006</v>
      </c>
      <c r="K70" s="332">
        <f>VLOOKUP(A70,All!A:AM,39,0)</f>
        <v>11.530555555555553</v>
      </c>
      <c r="L70" s="332">
        <f>VLOOKUP(A70,All!A:AM,38,0)</f>
        <v>20.754999999999995</v>
      </c>
      <c r="M70" s="96" t="str">
        <f>VLOOKUP(A70,'SYS Allocations'!A:G,2,0)</f>
        <v>P-Core</v>
      </c>
      <c r="N70" s="96">
        <f>VLOOKUP(A70,'SYS Allocations'!A:G,3,0)</f>
        <v>0</v>
      </c>
      <c r="O70" s="96">
        <f>VLOOKUP(A70,'SYS Allocations'!A:G,4,0)</f>
        <v>0</v>
      </c>
      <c r="P70" s="96">
        <f>VLOOKUP(A70,'SYS Allocations'!A:G,5,0)</f>
        <v>0</v>
      </c>
      <c r="Q70" s="96">
        <f>VLOOKUP(A70,'SYS Allocations'!A:G,6,0)</f>
        <v>0</v>
      </c>
      <c r="R70" s="12">
        <f>VLOOKUP(A70,'SYS Allocations'!A:G,7,0)</f>
        <v>15.5</v>
      </c>
      <c r="S70" s="324"/>
    </row>
    <row r="71" spans="1:19">
      <c r="A71" s="39" t="s">
        <v>87</v>
      </c>
      <c r="B71" s="41" t="str">
        <f>VLOOKUP(A71,All!A:AM,2,0)</f>
        <v>LONDON</v>
      </c>
      <c r="C71" s="42">
        <f>VLOOKUP(A71,All!A:AM,11,0)</f>
        <v>45211</v>
      </c>
      <c r="D71" s="19"/>
      <c r="E71" s="17">
        <f>VLOOKUP(A71,All!A:AM,30,0)</f>
        <v>20.346357813901523</v>
      </c>
      <c r="F71" s="17">
        <f>VLOOKUP(A71,All!A:AM,28,0)</f>
        <v>25.859000000000002</v>
      </c>
      <c r="G71" s="17">
        <f>VLOOKUP(A71,All!A:AM,31,0)</f>
        <v>-8.3103752641292434</v>
      </c>
      <c r="H71" s="17">
        <f>VLOOKUP(A71,All!A:AM,29,0)</f>
        <v>-7.7675000000000001</v>
      </c>
      <c r="I71" s="6">
        <f>VLOOKUP(A71,All!A:AM,33,0)</f>
        <v>5.0869672832006509</v>
      </c>
      <c r="J71" s="6">
        <f>VLOOKUP(A71,All!A:AM,32,0)</f>
        <v>5.4258000000000797</v>
      </c>
      <c r="K71" s="333"/>
      <c r="L71" s="333"/>
      <c r="M71" s="96" t="str">
        <f>VLOOKUP(A71,'SYS Allocations'!A:G,2,0)</f>
        <v>P-Core</v>
      </c>
      <c r="N71" s="96">
        <f>VLOOKUP(A71,'SYS Allocations'!A:G,3,0)</f>
        <v>0</v>
      </c>
      <c r="O71" s="96">
        <f>VLOOKUP(A71,'SYS Allocations'!A:G,4,0)</f>
        <v>0</v>
      </c>
      <c r="P71" s="96">
        <f>VLOOKUP(A71,'SYS Allocations'!A:G,5,0)</f>
        <v>0</v>
      </c>
      <c r="Q71" s="96">
        <f>VLOOKUP(A71,'SYS Allocations'!A:G,6,0)</f>
        <v>0</v>
      </c>
      <c r="R71" s="12">
        <f>VLOOKUP(A71,'SYS Allocations'!A:G,7,0)</f>
        <v>1.5</v>
      </c>
      <c r="S71" s="324"/>
    </row>
    <row r="72" spans="1:19">
      <c r="A72" s="35" t="s">
        <v>88</v>
      </c>
      <c r="B72" s="41" t="str">
        <f>VLOOKUP(A72,All!A:AM,2,0)</f>
        <v>LONDON</v>
      </c>
      <c r="C72" s="42">
        <f>VLOOKUP(A72,All!A:AM,11,0)</f>
        <v>45182</v>
      </c>
      <c r="D72" s="19"/>
      <c r="E72" s="17">
        <f>VLOOKUP(A72,All!A:AM,30,0)</f>
        <v>62.12166187766001</v>
      </c>
      <c r="F72" s="17">
        <f>VLOOKUP(A72,All!A:AM,28,0)</f>
        <v>37.669879999999999</v>
      </c>
      <c r="G72" s="17">
        <f>VLOOKUP(A72,All!A:AM,31,0)</f>
        <v>46.70592548249828</v>
      </c>
      <c r="H72" s="17">
        <f>VLOOKUP(A72,All!A:AM,29,0)</f>
        <v>20.129600000000003</v>
      </c>
      <c r="I72" s="6">
        <f>VLOOKUP(A72,All!A:AM,33,0)</f>
        <v>56.930756191590532</v>
      </c>
      <c r="J72" s="6">
        <f>VLOOKUP(A72,All!A:AM,32,0)</f>
        <v>30.361399999999996</v>
      </c>
      <c r="K72" s="332">
        <f>VLOOKUP(A72,All!A:AM,39,0)</f>
        <v>76.774300254452925</v>
      </c>
      <c r="L72" s="332">
        <f>VLOOKUP(A72,All!A:AM,38,0)</f>
        <v>150.86150000000001</v>
      </c>
      <c r="M72" s="96">
        <f>VLOOKUP(A72,'SYS Allocations'!A:G,2,0)</f>
        <v>0</v>
      </c>
      <c r="N72" s="96" t="str">
        <f>VLOOKUP(A72,'SYS Allocations'!A:G,3,0)</f>
        <v>RA</v>
      </c>
      <c r="O72" s="96" t="str">
        <f>VLOOKUP(A72,'SYS Allocations'!A:G,4,0)</f>
        <v>PX</v>
      </c>
      <c r="P72" s="96">
        <f>VLOOKUP(A72,'SYS Allocations'!A:G,5,0)</f>
        <v>0</v>
      </c>
      <c r="Q72" s="96" t="str">
        <f>VLOOKUP(A72,'SYS Allocations'!A:G,6,0)</f>
        <v>OPEX</v>
      </c>
      <c r="R72" s="12">
        <f>VLOOKUP(A72,'SYS Allocations'!A:G,7,0)</f>
        <v>7.6</v>
      </c>
      <c r="S72" s="324"/>
    </row>
    <row r="73" spans="1:19">
      <c r="A73" s="35" t="s">
        <v>89</v>
      </c>
      <c r="B73" s="41" t="str">
        <f>VLOOKUP(A73,All!A:AM,2,0)</f>
        <v>LONDON</v>
      </c>
      <c r="C73" s="42">
        <f>VLOOKUP(A73,All!A:AM,11,0)</f>
        <v>45182</v>
      </c>
      <c r="D73" s="19"/>
      <c r="E73" s="17">
        <f>VLOOKUP(A73,All!A:AM,30,0)</f>
        <v>62.615569416849397</v>
      </c>
      <c r="F73" s="17">
        <f>VLOOKUP(A73,All!A:AM,28,0)</f>
        <v>37.969380000000001</v>
      </c>
      <c r="G73" s="17">
        <f>VLOOKUP(A73,All!A:AM,31,0)</f>
        <v>47.400843646893406</v>
      </c>
      <c r="H73" s="17">
        <f>VLOOKUP(A73,All!A:AM,29,0)</f>
        <v>20.429100000000002</v>
      </c>
      <c r="I73" s="6">
        <f>VLOOKUP(A73,All!A:AM,33,0)</f>
        <v>57.492349579226854</v>
      </c>
      <c r="J73" s="6">
        <f>VLOOKUP(A73,All!A:AM,32,0)</f>
        <v>30.660899999999998</v>
      </c>
      <c r="K73" s="333"/>
      <c r="L73" s="333"/>
      <c r="M73" s="96">
        <f>VLOOKUP(A73,'SYS Allocations'!A:G,2,0)</f>
        <v>0</v>
      </c>
      <c r="N73" s="96">
        <f>VLOOKUP(A73,'SYS Allocations'!A:G,3,0)</f>
        <v>0</v>
      </c>
      <c r="O73" s="96">
        <f>VLOOKUP(A73,'SYS Allocations'!A:G,4,0)</f>
        <v>0</v>
      </c>
      <c r="P73" s="96">
        <f>VLOOKUP(A73,'SYS Allocations'!A:G,5,0)</f>
        <v>0</v>
      </c>
      <c r="Q73" s="96">
        <f>VLOOKUP(A73,'SYS Allocations'!A:G,6,0)</f>
        <v>0</v>
      </c>
      <c r="R73" s="12">
        <f>VLOOKUP(A73,'SYS Allocations'!A:G,7,0)</f>
        <v>7.8999999999999995</v>
      </c>
      <c r="S73" s="324"/>
    </row>
    <row r="74" spans="1:19">
      <c r="A74" s="37" t="s">
        <v>90</v>
      </c>
      <c r="B74" s="41" t="str">
        <f>VLOOKUP(A74,All!A:AM,2,0)</f>
        <v>SOUTH WEST</v>
      </c>
      <c r="C74" s="42">
        <f>VLOOKUP(A74,All!A:AM,11,0)</f>
        <v>45538</v>
      </c>
      <c r="D74" s="19"/>
      <c r="E74" s="17">
        <f>VLOOKUP(A74,All!A:AM,30,0)</f>
        <v>66.930748837360184</v>
      </c>
      <c r="F74" s="17">
        <f>VLOOKUP(A74,All!A:AM,28,0)</f>
        <v>18.15692</v>
      </c>
      <c r="G74" s="17">
        <f>VLOOKUP(A74,All!A:AM,31,0)</f>
        <v>60.63952544544334</v>
      </c>
      <c r="H74" s="17">
        <f>VLOOKUP(A74,All!A:AM,29,0)</f>
        <v>13.8209</v>
      </c>
      <c r="I74" s="6">
        <f>VLOOKUP(A74,All!A:AM,33,0)</f>
        <v>48.470958551603708</v>
      </c>
      <c r="J74" s="6">
        <f>VLOOKUP(A74,All!A:AM,32,0)</f>
        <v>8.4385999999999992</v>
      </c>
      <c r="K74" s="20">
        <f>VLOOKUP(A74,All!A:AM,39,0)</f>
        <v>92.025777777777776</v>
      </c>
      <c r="L74" s="20">
        <f>VLOOKUP(A74,All!A:AM,38,0)</f>
        <v>103.529</v>
      </c>
      <c r="M74" s="96">
        <f>VLOOKUP(A74,'SYS Allocations'!A:G,2,0)</f>
        <v>0</v>
      </c>
      <c r="N74" s="96">
        <f>VLOOKUP(A74,'SYS Allocations'!A:G,3,0)</f>
        <v>0</v>
      </c>
      <c r="O74" s="96">
        <f>VLOOKUP(A74,'SYS Allocations'!A:G,4,0)</f>
        <v>0</v>
      </c>
      <c r="P74" s="96" t="str">
        <f>VLOOKUP(A74,'SYS Allocations'!A:G,5,0)</f>
        <v>AM</v>
      </c>
      <c r="Q74" s="96">
        <f>VLOOKUP(A74,'SYS Allocations'!A:G,6,0)</f>
        <v>0</v>
      </c>
      <c r="R74" s="12">
        <f>VLOOKUP(A74,'SYS Allocations'!A:G,7,0)</f>
        <v>6.9</v>
      </c>
      <c r="S74" s="324"/>
    </row>
    <row r="75" spans="1:19">
      <c r="A75" s="37" t="s">
        <v>91</v>
      </c>
      <c r="B75" s="41" t="str">
        <f>VLOOKUP(A75,All!A:AM,2,0)</f>
        <v>SOUTH WEST</v>
      </c>
      <c r="C75" s="42">
        <f>VLOOKUP(A75,All!A:AM,11,0)</f>
        <v>45538</v>
      </c>
      <c r="D75" s="19"/>
      <c r="E75" s="17">
        <f>VLOOKUP(A75,All!A:AM,30,0)</f>
        <v>64.285872267390928</v>
      </c>
      <c r="F75" s="17">
        <f>VLOOKUP(A75,All!A:AM,28,0)</f>
        <v>17.439419999999998</v>
      </c>
      <c r="G75" s="17">
        <f>VLOOKUP(A75,All!A:AM,31,0)</f>
        <v>57.491477235333612</v>
      </c>
      <c r="H75" s="17">
        <f>VLOOKUP(A75,All!A:AM,29,0)</f>
        <v>13.103400000000001</v>
      </c>
      <c r="I75" s="6">
        <f>VLOOKUP(A75,All!A:AM,33,0)</f>
        <v>44.34966914805625</v>
      </c>
      <c r="J75" s="6">
        <f>VLOOKUP(A75,All!A:AM,32,0)</f>
        <v>7.7211000000000007</v>
      </c>
      <c r="K75" s="20">
        <f>VLOOKUP(A75,All!A:AM,39,0)</f>
        <v>91.388000000000005</v>
      </c>
      <c r="L75" s="20">
        <f>VLOOKUP(A75,All!A:AM,38,0)</f>
        <v>102.81150000000001</v>
      </c>
      <c r="M75" s="96">
        <f>VLOOKUP(A75,'SYS Allocations'!A:G,2,0)</f>
        <v>0</v>
      </c>
      <c r="N75" s="96">
        <f>VLOOKUP(A75,'SYS Allocations'!A:G,3,0)</f>
        <v>0</v>
      </c>
      <c r="O75" s="96">
        <f>VLOOKUP(A75,'SYS Allocations'!A:G,4,0)</f>
        <v>0</v>
      </c>
      <c r="P75" s="96">
        <f>VLOOKUP(A75,'SYS Allocations'!A:G,5,0)</f>
        <v>0</v>
      </c>
      <c r="Q75" s="96">
        <f>VLOOKUP(A75,'SYS Allocations'!A:G,6,0)</f>
        <v>0</v>
      </c>
      <c r="R75" s="12">
        <f>VLOOKUP(A75,'SYS Allocations'!A:G,7,0)</f>
        <v>6.8</v>
      </c>
      <c r="S75" s="324"/>
    </row>
    <row r="76" spans="1:19">
      <c r="A76" s="38" t="s">
        <v>92</v>
      </c>
      <c r="B76" s="41" t="str">
        <f>VLOOKUP(A76,All!A:AM,2,0)</f>
        <v>MIDLANDS</v>
      </c>
      <c r="C76" s="42">
        <f>VLOOKUP(A76,All!A:AM,11,0)</f>
        <v>45538</v>
      </c>
      <c r="D76" s="5"/>
      <c r="E76" s="17">
        <f>VLOOKUP(A76,All!A:AM,30,0)</f>
        <v>44.570285844264156</v>
      </c>
      <c r="F76" s="17">
        <f>VLOOKUP(A76,All!A:AM,28,0)</f>
        <v>23.513500000000001</v>
      </c>
      <c r="G76" s="17">
        <f>VLOOKUP(A76,All!A:AM,31,0)</f>
        <v>12.039404421717551</v>
      </c>
      <c r="H76" s="17">
        <f>VLOOKUP(A76,All!A:AM,29,0)</f>
        <v>4.0024999999999995</v>
      </c>
      <c r="I76" s="6">
        <f>VLOOKUP(A76,All!A:AM,33,0)</f>
        <v>45.16729670131857</v>
      </c>
      <c r="J76" s="6">
        <f>VLOOKUP(A76,All!A:AM,32,0)</f>
        <v>24.087899999999998</v>
      </c>
      <c r="K76" s="332">
        <f>VLOOKUP(A76,All!A:AM,39,0)</f>
        <v>43.25222222222223</v>
      </c>
      <c r="L76" s="332">
        <f>VLOOKUP(A76,All!A:AM,38,0)</f>
        <v>38.927000000000007</v>
      </c>
      <c r="M76" s="96">
        <f>VLOOKUP(A76,'SYS Allocations'!A:G,2,0)</f>
        <v>0</v>
      </c>
      <c r="N76" s="96">
        <f>VLOOKUP(A76,'SYS Allocations'!A:G,3,0)</f>
        <v>0</v>
      </c>
      <c r="O76" s="96">
        <f>VLOOKUP(A76,'SYS Allocations'!A:G,4,0)</f>
        <v>0</v>
      </c>
      <c r="P76" s="96">
        <f>VLOOKUP(A76,'SYS Allocations'!A:G,5,0)</f>
        <v>0</v>
      </c>
      <c r="Q76" s="96" t="str">
        <f>VLOOKUP(A76,'SYS Allocations'!A:G,6,0)</f>
        <v>OPEX</v>
      </c>
      <c r="R76" s="12">
        <f>VLOOKUP(A76,'SYS Allocations'!A:G,7,0)</f>
        <v>9.35</v>
      </c>
      <c r="S76" s="324"/>
    </row>
    <row r="77" spans="1:19">
      <c r="A77" s="38" t="s">
        <v>93</v>
      </c>
      <c r="B77" s="41" t="str">
        <f>VLOOKUP(A77,All!A:AM,2,0)</f>
        <v>MIDLANDS</v>
      </c>
      <c r="C77" s="42">
        <f>VLOOKUP(A77,All!A:AM,11,0)</f>
        <v>45538</v>
      </c>
      <c r="D77" s="5"/>
      <c r="E77" s="17">
        <f>VLOOKUP(A77,All!A:AM,30,0)</f>
        <v>58.619872621123662</v>
      </c>
      <c r="F77" s="17">
        <f>VLOOKUP(A77,All!A:AM,28,0)</f>
        <v>30.9255</v>
      </c>
      <c r="G77" s="17">
        <f>VLOOKUP(A77,All!A:AM,31,0)</f>
        <v>34.334486388930678</v>
      </c>
      <c r="H77" s="17">
        <f>VLOOKUP(A77,All!A:AM,29,0)</f>
        <v>11.414500000000002</v>
      </c>
      <c r="I77" s="6">
        <f>VLOOKUP(A77,All!A:AM,33,0)</f>
        <v>59.065561105860816</v>
      </c>
      <c r="J77" s="6">
        <f>VLOOKUP(A77,All!A:AM,32,0)</f>
        <v>31.499899999999997</v>
      </c>
      <c r="K77" s="333"/>
      <c r="L77" s="333"/>
      <c r="M77" s="96"/>
      <c r="N77" s="96"/>
      <c r="O77" s="96"/>
      <c r="P77" s="96"/>
      <c r="Q77" s="96"/>
      <c r="R77" s="12">
        <f>VLOOKUP(A77,'SYS Allocations'!A:G,7,0)</f>
        <v>9.35</v>
      </c>
      <c r="S77" s="324"/>
    </row>
    <row r="78" spans="1:19">
      <c r="A78" s="35" t="s">
        <v>94</v>
      </c>
      <c r="B78" s="41" t="str">
        <f>VLOOKUP(A78,All!A:AM,2,0)</f>
        <v>THAMES VALLEY</v>
      </c>
      <c r="C78" s="42">
        <f>VLOOKUP(A78,All!A:AM,11,0)</f>
        <v>45538</v>
      </c>
      <c r="D78" s="5"/>
      <c r="E78" s="17">
        <f>VLOOKUP(A78,All!A:AM,30,0)</f>
        <v>69.523809523809518</v>
      </c>
      <c r="F78" s="17">
        <f>VLOOKUP(A78,All!A:AM,28,0)</f>
        <v>7.9569999999999999</v>
      </c>
      <c r="G78" s="17">
        <f>VLOOKUP(A78,All!A:AM,31,0)</f>
        <v>63.532763532763532</v>
      </c>
      <c r="H78" s="17">
        <f>VLOOKUP(A78,All!A:AM,29,0)</f>
        <v>6.0767499999999997</v>
      </c>
      <c r="I78" s="6">
        <f>VLOOKUP(A78,All!A:AM,33,0)</f>
        <v>61.088799643016372</v>
      </c>
      <c r="J78" s="6">
        <f>VLOOKUP(A78,All!A:AM,32,0)</f>
        <v>5.4759999999999698</v>
      </c>
      <c r="K78" s="20">
        <f>VLOOKUP(A78,All!A:AM,39,0)</f>
        <v>66.780952380952385</v>
      </c>
      <c r="L78" s="20">
        <f>VLOOKUP(A78,All!A:AM,38,0)</f>
        <v>7.0120000000000005</v>
      </c>
      <c r="M78" s="96">
        <f>VLOOKUP(A78,'SYS Allocations'!A:G,2,0)</f>
        <v>0</v>
      </c>
      <c r="N78" s="96">
        <f>VLOOKUP(A78,'SYS Allocations'!A:G,3,0)</f>
        <v>0</v>
      </c>
      <c r="O78" s="96">
        <f>VLOOKUP(A78,'SYS Allocations'!A:G,4,0)</f>
        <v>0</v>
      </c>
      <c r="P78" s="96">
        <f>VLOOKUP(A78,'SYS Allocations'!A:G,5,0)</f>
        <v>0</v>
      </c>
      <c r="Q78" s="96">
        <f>VLOOKUP(A78,'SYS Allocations'!A:G,6,0)</f>
        <v>0</v>
      </c>
      <c r="R78" s="12">
        <f>VLOOKUP(A78,'SYS Allocations'!A:G,7,0)</f>
        <v>0</v>
      </c>
      <c r="S78" s="324"/>
    </row>
    <row r="79" spans="1:19">
      <c r="A79" s="35" t="s">
        <v>95</v>
      </c>
      <c r="B79" s="41" t="str">
        <f>VLOOKUP(A79,All!A:AM,2,0)</f>
        <v>NORTH WEST</v>
      </c>
      <c r="C79" s="42">
        <f>VLOOKUP(A79,All!A:AM,11,0)</f>
        <v>45538</v>
      </c>
      <c r="D79" s="5"/>
      <c r="E79" s="17">
        <f>VLOOKUP(A79,All!A:AM,30,0)</f>
        <v>39.6564959643054</v>
      </c>
      <c r="F79" s="17">
        <f>VLOOKUP(A79,All!A:AM,28,0)</f>
        <v>5.0625799999999996</v>
      </c>
      <c r="G79" s="17">
        <f>VLOOKUP(A79,All!A:AM,31,0)</f>
        <v>18.671677875022436</v>
      </c>
      <c r="H79" s="17">
        <f>VLOOKUP(A79,All!A:AM,29,0)</f>
        <v>1.7686000000000002</v>
      </c>
      <c r="I79" s="6">
        <f>VLOOKUP(A79,All!A:AM,33,0)</f>
        <v>23.794119974675329</v>
      </c>
      <c r="J79" s="6">
        <f>VLOOKUP(A79,All!A:AM,32,0)</f>
        <v>2.40529999999998</v>
      </c>
      <c r="K79" s="20">
        <f>VLOOKUP(A79,All!A:AM,39,0)</f>
        <v>74.321666666666673</v>
      </c>
      <c r="L79" s="20">
        <f>VLOOKUP(A79,All!A:AM,38,0)</f>
        <v>22.296500000000002</v>
      </c>
      <c r="M79" s="96">
        <f>VLOOKUP(A79,'SYS Allocations'!A:G,2,0)</f>
        <v>0</v>
      </c>
      <c r="N79" s="96">
        <f>VLOOKUP(A79,'SYS Allocations'!A:G,3,0)</f>
        <v>0</v>
      </c>
      <c r="O79" s="96">
        <f>VLOOKUP(A79,'SYS Allocations'!A:G,4,0)</f>
        <v>0</v>
      </c>
      <c r="P79" s="96">
        <f>VLOOKUP(A79,'SYS Allocations'!A:G,5,0)</f>
        <v>0</v>
      </c>
      <c r="Q79" s="96">
        <f>VLOOKUP(A79,'SYS Allocations'!A:G,6,0)</f>
        <v>0</v>
      </c>
      <c r="R79" s="12">
        <f>VLOOKUP(A79,'SYS Allocations'!A:G,7,0)</f>
        <v>1</v>
      </c>
      <c r="S79" s="324"/>
    </row>
    <row r="80" spans="1:19">
      <c r="A80" s="37" t="s">
        <v>96</v>
      </c>
      <c r="B80" s="41" t="str">
        <f>VLOOKUP(A80,All!A:AM,2,0)</f>
        <v>SOUTH WEST</v>
      </c>
      <c r="C80" s="42">
        <f>VLOOKUP(A80,All!A:AM,11,0)</f>
        <v>45538</v>
      </c>
      <c r="D80" s="5"/>
      <c r="E80" s="17">
        <f>VLOOKUP(A80,All!A:AM,30,0)</f>
        <v>60.381338672482066</v>
      </c>
      <c r="F80" s="17">
        <f>VLOOKUP(A80,All!A:AM,28,0)</f>
        <v>15.416659999999998</v>
      </c>
      <c r="G80" s="17">
        <f>VLOOKUP(A80,All!A:AM,31,0)</f>
        <v>51.361240936279891</v>
      </c>
      <c r="H80" s="17">
        <f>VLOOKUP(A80,All!A:AM,29,0)</f>
        <v>10.681700000000001</v>
      </c>
      <c r="I80" s="6">
        <f>VLOOKUP(A80,All!A:AM,33,0)</f>
        <v>41.89699935667678</v>
      </c>
      <c r="J80" s="6">
        <f>VLOOKUP(A80,All!A:AM,32,0)</f>
        <v>7.2941000000000003</v>
      </c>
      <c r="K80" s="20">
        <f>VLOOKUP(A80,All!A:AM,39,0)</f>
        <v>62.524242424242431</v>
      </c>
      <c r="L80" s="20">
        <f>VLOOKUP(A80,All!A:AM,38,0)</f>
        <v>30.949500000000004</v>
      </c>
      <c r="M80" s="96">
        <f>VLOOKUP(A80,'SYS Allocations'!A:G,2,0)</f>
        <v>0</v>
      </c>
      <c r="N80" s="96">
        <f>VLOOKUP(A80,'SYS Allocations'!A:G,3,0)</f>
        <v>0</v>
      </c>
      <c r="O80" s="96">
        <f>VLOOKUP(A80,'SYS Allocations'!A:G,4,0)</f>
        <v>0</v>
      </c>
      <c r="P80" s="96" t="str">
        <f>VLOOKUP(A80,'SYS Allocations'!A:G,5,0)</f>
        <v>AM</v>
      </c>
      <c r="Q80" s="96">
        <f>VLOOKUP(A80,'SYS Allocations'!A:G,6,0)</f>
        <v>0</v>
      </c>
      <c r="R80" s="12">
        <f>VLOOKUP(A80,'SYS Allocations'!A:G,7,0)</f>
        <v>6.9</v>
      </c>
      <c r="S80" s="324"/>
    </row>
    <row r="81" spans="1:19">
      <c r="A81" s="37" t="s">
        <v>97</v>
      </c>
      <c r="B81" s="41" t="str">
        <f>VLOOKUP(A81,All!A:AM,2,0)</f>
        <v>SOUTH WEST</v>
      </c>
      <c r="C81" s="42">
        <f>VLOOKUP(A81,All!A:AM,11,0)</f>
        <v>45538</v>
      </c>
      <c r="D81" s="5"/>
      <c r="E81" s="17">
        <f>VLOOKUP(A81,All!A:AM,30,0)</f>
        <v>66.963233819621991</v>
      </c>
      <c r="F81" s="17">
        <f>VLOOKUP(A81,All!A:AM,28,0)</f>
        <v>17.097159999999999</v>
      </c>
      <c r="G81" s="17">
        <f>VLOOKUP(A81,All!A:AM,31,0)</f>
        <v>59.441655607485615</v>
      </c>
      <c r="H81" s="17">
        <f>VLOOKUP(A81,All!A:AM,29,0)</f>
        <v>12.362199999999998</v>
      </c>
      <c r="I81" s="6">
        <f>VLOOKUP(A81,All!A:AM,33,0)</f>
        <v>51.549719694880977</v>
      </c>
      <c r="J81" s="6">
        <f>VLOOKUP(A81,All!A:AM,32,0)</f>
        <v>8.9745999999999988</v>
      </c>
      <c r="K81" s="20">
        <f>VLOOKUP(A81,All!A:AM,39,0)</f>
        <v>0</v>
      </c>
      <c r="L81" s="20">
        <f>VLOOKUP(A81,All!A:AM,38,0)</f>
        <v>0</v>
      </c>
      <c r="M81" s="96">
        <f>VLOOKUP(A81,'SYS Allocations'!A:G,2,0)</f>
        <v>0</v>
      </c>
      <c r="N81" s="96">
        <f>VLOOKUP(A81,'SYS Allocations'!A:G,3,0)</f>
        <v>0</v>
      </c>
      <c r="O81" s="96">
        <f>VLOOKUP(A81,'SYS Allocations'!A:G,4,0)</f>
        <v>0</v>
      </c>
      <c r="P81" s="96">
        <f>VLOOKUP(A81,'SYS Allocations'!A:G,5,0)</f>
        <v>0</v>
      </c>
      <c r="Q81" s="96">
        <f>VLOOKUP(A81,'SYS Allocations'!A:G,6,0)</f>
        <v>0</v>
      </c>
      <c r="R81" s="12">
        <f>VLOOKUP(A81,'SYS Allocations'!A:G,7,0)</f>
        <v>6.8</v>
      </c>
      <c r="S81" s="324"/>
    </row>
    <row r="82" spans="1:19">
      <c r="A82" s="35" t="s">
        <v>98</v>
      </c>
      <c r="B82" s="41" t="str">
        <f>VLOOKUP(A82,All!A:AM,2,0)</f>
        <v>NORTH WEST</v>
      </c>
      <c r="C82" s="42">
        <f>VLOOKUP(A82,All!A:AM,11,0)</f>
        <v>44594.708333333299</v>
      </c>
      <c r="D82" s="5"/>
      <c r="E82" s="17">
        <f>VLOOKUP(A82,All!A:AM,30,0)</f>
        <v>87.568181818181813</v>
      </c>
      <c r="F82" s="17">
        <f>VLOOKUP(A82,All!A:AM,28,0)</f>
        <v>20.998850000000001</v>
      </c>
      <c r="G82" s="17">
        <f>VLOOKUP(A82,All!A:AM,31,0)</f>
        <v>87.30858468677495</v>
      </c>
      <c r="H82" s="17">
        <f>VLOOKUP(A82,All!A:AM,29,0)</f>
        <v>20.50835</v>
      </c>
      <c r="I82" s="6">
        <f>VLOOKUP(A82,All!A:AM,33,0)</f>
        <v>70.509358182969081</v>
      </c>
      <c r="J82" s="6">
        <f>VLOOKUP(A82,All!A:AM,32,0)</f>
        <v>7.1276499999999796</v>
      </c>
      <c r="K82" s="20">
        <f>VLOOKUP(A82,All!A:AM,39,0)</f>
        <v>82.333925925925925</v>
      </c>
      <c r="L82" s="20">
        <f>VLOOKUP(A82,All!A:AM,38,0)</f>
        <v>13.89385</v>
      </c>
      <c r="M82" s="96">
        <f>VLOOKUP(A82,'SYS Allocations'!A:G,2,0)</f>
        <v>0</v>
      </c>
      <c r="N82" s="96">
        <f>VLOOKUP(A82,'SYS Allocations'!A:G,3,0)</f>
        <v>0</v>
      </c>
      <c r="O82" s="96">
        <f>VLOOKUP(A82,'SYS Allocations'!A:G,4,0)</f>
        <v>0</v>
      </c>
      <c r="P82" s="96">
        <f>VLOOKUP(A82,'SYS Allocations'!A:G,5,0)</f>
        <v>0</v>
      </c>
      <c r="Q82" s="96">
        <f>VLOOKUP(A82,'SYS Allocations'!A:G,6,0)</f>
        <v>0</v>
      </c>
      <c r="R82" s="12">
        <f>VLOOKUP(A82,'SYS Allocations'!A:G,7,0)</f>
        <v>0</v>
      </c>
      <c r="S82" s="324"/>
    </row>
    <row r="83" spans="1:19">
      <c r="A83" s="35" t="s">
        <v>99</v>
      </c>
      <c r="B83" s="41" t="str">
        <f>VLOOKUP(A83,All!A:AM,2,0)</f>
        <v>NORTH WEST</v>
      </c>
      <c r="C83" s="42">
        <f>VLOOKUP(A83,All!A:AM,11,0)</f>
        <v>45538</v>
      </c>
      <c r="D83" s="5"/>
      <c r="E83" s="17">
        <f>VLOOKUP(A83,All!A:AM,30,0)</f>
        <v>2.068606808041308</v>
      </c>
      <c r="F83" s="17">
        <f>VLOOKUP(A83,All!A:AM,28,0)</f>
        <v>0.26407999999999987</v>
      </c>
      <c r="G83" s="17">
        <f>VLOOKUP(A83,All!A:AM,31,0)</f>
        <v>-31.987626819818193</v>
      </c>
      <c r="H83" s="17">
        <f>VLOOKUP(A83,All!A:AM,29,0)</f>
        <v>-3.0298999999999991</v>
      </c>
      <c r="I83" s="6">
        <f>VLOOKUP(A83,All!A:AM,33,0)</f>
        <v>-23.674422285533588</v>
      </c>
      <c r="J83" s="6">
        <f>VLOOKUP(A83,All!A:AM,32,0)</f>
        <v>-2.3932000000000198</v>
      </c>
      <c r="K83" s="20">
        <f>VLOOKUP(A83,All!A:AM,39,0)</f>
        <v>33.322666666666663</v>
      </c>
      <c r="L83" s="20">
        <f>VLOOKUP(A83,All!A:AM,38,0)</f>
        <v>6.2479999999999993</v>
      </c>
      <c r="M83" s="96">
        <f>VLOOKUP(A83,'SYS Allocations'!A:G,2,0)</f>
        <v>0</v>
      </c>
      <c r="N83" s="96" t="str">
        <f>VLOOKUP(A83,'SYS Allocations'!A:G,3,0)</f>
        <v>RA</v>
      </c>
      <c r="O83" s="96">
        <f>VLOOKUP(A83,'SYS Allocations'!A:G,4,0)</f>
        <v>0</v>
      </c>
      <c r="P83" s="96">
        <f>VLOOKUP(A83,'SYS Allocations'!A:G,5,0)</f>
        <v>0</v>
      </c>
      <c r="Q83" s="96">
        <f>VLOOKUP(A83,'SYS Allocations'!A:G,6,0)</f>
        <v>0</v>
      </c>
      <c r="R83" s="12">
        <f>VLOOKUP(A83,'SYS Allocations'!A:G,7,0)</f>
        <v>4</v>
      </c>
      <c r="S83" s="324"/>
    </row>
    <row r="84" spans="1:19">
      <c r="A84" s="35" t="s">
        <v>100</v>
      </c>
      <c r="B84" s="41" t="str">
        <f>VLOOKUP(A84,All!A:AM,2,0)</f>
        <v>LONDON</v>
      </c>
      <c r="C84" s="42">
        <f>VLOOKUP(A84,All!A:AM,11,0)</f>
        <v>45127</v>
      </c>
      <c r="D84" s="5"/>
      <c r="E84" s="17">
        <f>VLOOKUP(A84,All!A:AM,30,0)</f>
        <v>41.046551138294262</v>
      </c>
      <c r="F84" s="17">
        <f>VLOOKUP(A84,All!A:AM,28,0)</f>
        <v>36.24</v>
      </c>
      <c r="G84" s="17">
        <f>VLOOKUP(A84,All!A:AM,31,0)</f>
        <v>22.03707170941771</v>
      </c>
      <c r="H84" s="17">
        <f>VLOOKUP(A84,All!A:AM,29,0)</f>
        <v>14.712499999999999</v>
      </c>
      <c r="I84" s="6">
        <f>VLOOKUP(A84,All!A:AM,33,0)</f>
        <v>25.96859532343403</v>
      </c>
      <c r="J84" s="6">
        <f>VLOOKUP(A84,All!A:AM,32,0)</f>
        <v>18.257999999999999</v>
      </c>
      <c r="K84" s="20">
        <f>VLOOKUP(A84,All!A:AM,39,0)</f>
        <v>27.708333333333339</v>
      </c>
      <c r="L84" s="20">
        <f>VLOOKUP(A84,All!A:AM,38,0)</f>
        <v>19.950000000000003</v>
      </c>
      <c r="M84" s="96">
        <f>VLOOKUP(A84,'SYS Allocations'!A:G,2,0)</f>
        <v>0</v>
      </c>
      <c r="N84" s="96">
        <f>VLOOKUP(A84,'SYS Allocations'!A:G,3,0)</f>
        <v>0</v>
      </c>
      <c r="O84" s="96">
        <f>VLOOKUP(A84,'SYS Allocations'!A:G,4,0)</f>
        <v>0</v>
      </c>
      <c r="P84" s="96">
        <f>VLOOKUP(A84,'SYS Allocations'!A:G,5,0)</f>
        <v>0</v>
      </c>
      <c r="Q84" s="96">
        <f>VLOOKUP(A84,'SYS Allocations'!A:G,6,0)</f>
        <v>0</v>
      </c>
      <c r="R84" s="12">
        <f>VLOOKUP(A84,'SYS Allocations'!A:G,7,0)</f>
        <v>3</v>
      </c>
      <c r="S84" s="324"/>
    </row>
    <row r="85" spans="1:19">
      <c r="A85" s="35" t="s">
        <v>101</v>
      </c>
      <c r="B85" s="41" t="str">
        <f>VLOOKUP(A85,All!A:AM,2,0)</f>
        <v>MIDLANDS</v>
      </c>
      <c r="C85" s="42">
        <f>VLOOKUP(A85,All!A:AM,11,0)</f>
        <v>44530.708333333299</v>
      </c>
      <c r="D85" s="5"/>
      <c r="E85" s="17">
        <f>VLOOKUP(A85,All!A:AM,30,0)</f>
        <v>53.827295109818792</v>
      </c>
      <c r="F85" s="17">
        <f>VLOOKUP(A85,All!A:AM,28,0)</f>
        <v>15.461179999999999</v>
      </c>
      <c r="G85" s="17">
        <f>VLOOKUP(A85,All!A:AM,31,0)</f>
        <v>44.134843008904731</v>
      </c>
      <c r="H85" s="17">
        <f>VLOOKUP(A85,All!A:AM,29,0)</f>
        <v>10.4777</v>
      </c>
      <c r="I85" s="6">
        <f>VLOOKUP(A85,All!A:AM,33,0)</f>
        <v>46.977147700377408</v>
      </c>
      <c r="J85" s="6">
        <f>VLOOKUP(A85,All!A:AM,32,0)</f>
        <v>11.750299999999999</v>
      </c>
      <c r="K85" s="20">
        <f>VLOOKUP(A85,All!A:AM,39,0)</f>
        <v>58.875968992248062</v>
      </c>
      <c r="L85" s="20">
        <f>VLOOKUP(A85,All!A:AM,38,0)</f>
        <v>18.987500000000001</v>
      </c>
      <c r="M85" s="96">
        <f>VLOOKUP(A85,'SYS Allocations'!A:G,2,0)</f>
        <v>0</v>
      </c>
      <c r="N85" s="96">
        <f>VLOOKUP(A85,'SYS Allocations'!A:G,3,0)</f>
        <v>0</v>
      </c>
      <c r="O85" s="96">
        <f>VLOOKUP(A85,'SYS Allocations'!A:G,4,0)</f>
        <v>0</v>
      </c>
      <c r="P85" s="96">
        <f>VLOOKUP(A85,'SYS Allocations'!A:G,5,0)</f>
        <v>0</v>
      </c>
      <c r="Q85" s="96">
        <f>VLOOKUP(A85,'SYS Allocations'!A:G,6,0)</f>
        <v>0</v>
      </c>
      <c r="R85" s="12">
        <f>VLOOKUP(A85,'SYS Allocations'!A:G,7,0)</f>
        <v>1</v>
      </c>
      <c r="S85" s="324"/>
    </row>
    <row r="86" spans="1:19">
      <c r="A86" s="35" t="s">
        <v>102</v>
      </c>
      <c r="B86" s="41" t="str">
        <f>VLOOKUP(A86,All!A:AM,2,0)</f>
        <v>THAMES VALLEY</v>
      </c>
      <c r="C86" s="42">
        <f>VLOOKUP(A86,All!A:AM,11,0)</f>
        <v>45538</v>
      </c>
      <c r="D86" s="5"/>
      <c r="E86" s="17">
        <f>VLOOKUP(A86,All!A:AM,30,0)</f>
        <v>51.060407482425823</v>
      </c>
      <c r="F86" s="17">
        <f>VLOOKUP(A86,All!A:AM,28,0)</f>
        <v>8.5709999999999997</v>
      </c>
      <c r="G86" s="17">
        <f>VLOOKUP(A86,All!A:AM,31,0)</f>
        <v>43.83144099190325</v>
      </c>
      <c r="H86" s="17">
        <f>VLOOKUP(A86,All!A:AM,29,0)</f>
        <v>6.4106199999999998</v>
      </c>
      <c r="I86" s="6">
        <f>VLOOKUP(A86,All!A:AM,33,0)</f>
        <v>37.549413124125842</v>
      </c>
      <c r="J86" s="6">
        <f>VLOOKUP(A86,All!A:AM,32,0)</f>
        <v>4.9394000000000098</v>
      </c>
      <c r="K86" s="20">
        <f>VLOOKUP(A86,All!A:AM,39,0)</f>
        <v>81.744444444444454</v>
      </c>
      <c r="L86" s="20">
        <f>VLOOKUP(A86,All!A:AM,38,0)</f>
        <v>36.785000000000004</v>
      </c>
      <c r="M86" s="96">
        <f>VLOOKUP(A86,'SYS Allocations'!A:G,2,0)</f>
        <v>0</v>
      </c>
      <c r="N86" s="96">
        <f>VLOOKUP(A86,'SYS Allocations'!A:G,3,0)</f>
        <v>0</v>
      </c>
      <c r="O86" s="96">
        <f>VLOOKUP(A86,'SYS Allocations'!A:G,4,0)</f>
        <v>0</v>
      </c>
      <c r="P86" s="96">
        <f>VLOOKUP(A86,'SYS Allocations'!A:G,5,0)</f>
        <v>0</v>
      </c>
      <c r="Q86" s="96">
        <f>VLOOKUP(A86,'SYS Allocations'!A:G,6,0)</f>
        <v>0</v>
      </c>
      <c r="R86" s="12">
        <f>VLOOKUP(A86,'SYS Allocations'!A:G,7,0)</f>
        <v>4.4000000000000004</v>
      </c>
      <c r="S86" s="324"/>
    </row>
    <row r="87" spans="1:19">
      <c r="A87" s="39" t="s">
        <v>103</v>
      </c>
      <c r="B87" s="41" t="str">
        <f>VLOOKUP(A87,All!A:AM,2,0)</f>
        <v>SCOTLAND</v>
      </c>
      <c r="C87" s="42">
        <f>VLOOKUP(A87,All!A:AM,11,0)</f>
        <v>45538</v>
      </c>
      <c r="D87" s="5"/>
      <c r="E87" s="17">
        <f>VLOOKUP(A87,All!A:AM,30,0)</f>
        <v>34.939196012289713</v>
      </c>
      <c r="F87" s="17">
        <f>VLOOKUP(A87,All!A:AM,28,0)</f>
        <v>3.9028200000000002</v>
      </c>
      <c r="G87" s="17">
        <f>VLOOKUP(A87,All!A:AM,31,0)</f>
        <v>36.861447039199327</v>
      </c>
      <c r="H87" s="17">
        <f>VLOOKUP(A87,All!A:AM,29,0)</f>
        <v>4.2428999999999997</v>
      </c>
      <c r="I87" s="6">
        <f>VLOOKUP(A87,All!A:AM,33,0)</f>
        <v>37.831054446907842</v>
      </c>
      <c r="J87" s="6">
        <f>VLOOKUP(A87,All!A:AM,32,0)</f>
        <v>4.4224199999999696</v>
      </c>
      <c r="K87" s="20">
        <f>VLOOKUP(A87,All!A:AM,39,0)</f>
        <v>30.785714285714285</v>
      </c>
      <c r="L87" s="20">
        <f>VLOOKUP(A87,All!A:AM,38,0)</f>
        <v>3.2324999999999999</v>
      </c>
      <c r="M87" s="96">
        <f>VLOOKUP(A87,'SYS Allocations'!A:G,2,0)</f>
        <v>0</v>
      </c>
      <c r="N87" s="96">
        <f>VLOOKUP(A87,'SYS Allocations'!A:G,3,0)</f>
        <v>0</v>
      </c>
      <c r="O87" s="96">
        <f>VLOOKUP(A87,'SYS Allocations'!A:G,4,0)</f>
        <v>0</v>
      </c>
      <c r="P87" s="96">
        <f>VLOOKUP(A87,'SYS Allocations'!A:G,5,0)</f>
        <v>0</v>
      </c>
      <c r="Q87" s="96">
        <f>VLOOKUP(A87,'SYS Allocations'!A:G,6,0)</f>
        <v>0</v>
      </c>
      <c r="R87" s="12">
        <f>VLOOKUP(A87,'SYS Allocations'!A:G,7,0)</f>
        <v>1</v>
      </c>
      <c r="S87" s="324"/>
    </row>
    <row r="88" spans="1:19">
      <c r="A88" s="39" t="s">
        <v>104</v>
      </c>
      <c r="B88" s="41" t="str">
        <f>VLOOKUP(A88,All!A:AM,2,0)</f>
        <v>SCOTLAND</v>
      </c>
      <c r="C88" s="42">
        <f>VLOOKUP(A88,All!A:AM,11,0)</f>
        <v>44445.381944444402</v>
      </c>
      <c r="D88" s="19"/>
      <c r="E88" s="17">
        <f>VLOOKUP(A88,All!A:AM,30,0)</f>
        <v>62.5</v>
      </c>
      <c r="F88" s="17">
        <f>VLOOKUP(A88,All!A:AM,28,0)</f>
        <v>2.9975000000000001</v>
      </c>
      <c r="G88" s="17">
        <f>VLOOKUP(A88,All!A:AM,31,0)</f>
        <v>69.158878504672899</v>
      </c>
      <c r="H88" s="17">
        <f>VLOOKUP(A88,All!A:AM,29,0)</f>
        <v>4.0330000000000004</v>
      </c>
      <c r="I88" s="6">
        <f>VLOOKUP(A88,All!A:AM,33,0)</f>
        <v>36.342592592592595</v>
      </c>
      <c r="J88" s="6">
        <f>VLOOKUP(A88,All!A:AM,32,0)</f>
        <v>1.02678</v>
      </c>
      <c r="K88" s="20">
        <f>VLOOKUP(A88,All!A:AM,39,0)</f>
        <v>76.02000000000001</v>
      </c>
      <c r="L88" s="20">
        <f>VLOOKUP(A88,All!A:AM,38,0)</f>
        <v>5.7015000000000002</v>
      </c>
      <c r="M88" s="96">
        <f>VLOOKUP(A88,'SYS Allocations'!A:G,2,0)</f>
        <v>0</v>
      </c>
      <c r="N88" s="96">
        <f>VLOOKUP(A88,'SYS Allocations'!A:G,3,0)</f>
        <v>0</v>
      </c>
      <c r="O88" s="96">
        <f>VLOOKUP(A88,'SYS Allocations'!A:G,4,0)</f>
        <v>0</v>
      </c>
      <c r="P88" s="96">
        <f>VLOOKUP(A88,'SYS Allocations'!A:G,5,0)</f>
        <v>0</v>
      </c>
      <c r="Q88" s="96">
        <f>VLOOKUP(A88,'SYS Allocations'!A:G,6,0)</f>
        <v>0</v>
      </c>
      <c r="R88" s="12">
        <f>VLOOKUP(A88,'SYS Allocations'!A:G,7,0)</f>
        <v>0</v>
      </c>
      <c r="S88" s="324"/>
    </row>
    <row r="89" spans="1:19">
      <c r="A89" s="35" t="s">
        <v>105</v>
      </c>
      <c r="B89" s="41" t="str">
        <f>VLOOKUP(A89,All!A:AM,2,0)</f>
        <v>NORTH WEST</v>
      </c>
      <c r="C89" s="42">
        <f>VLOOKUP(A89,All!A:AM,11,0)</f>
        <v>45538</v>
      </c>
      <c r="D89" s="5"/>
      <c r="E89" s="17">
        <f>VLOOKUP(A89,All!A:AM,30,0)</f>
        <v>77.333333333333329</v>
      </c>
      <c r="F89" s="17">
        <f>VLOOKUP(A89,All!A:AM,28,0)</f>
        <v>12.644</v>
      </c>
      <c r="G89" s="17">
        <f>VLOOKUP(A89,All!A:AM,31,0)</f>
        <v>77.850162866449509</v>
      </c>
      <c r="H89" s="17">
        <f>VLOOKUP(A89,All!A:AM,29,0)</f>
        <v>13.025499999999999</v>
      </c>
      <c r="I89" s="6">
        <f>VLOOKUP(A89,All!A:AM,33,0)</f>
        <v>43.856651153771594</v>
      </c>
      <c r="J89" s="6">
        <f>VLOOKUP(A89,All!A:AM,32,0)</f>
        <v>2.89496000000001</v>
      </c>
      <c r="K89" s="20">
        <f>VLOOKUP(A89,All!A:AM,39,0)</f>
        <v>50.586666666666666</v>
      </c>
      <c r="L89" s="20">
        <f>VLOOKUP(A89,All!A:AM,38,0)</f>
        <v>3.794</v>
      </c>
      <c r="M89" s="96">
        <f>VLOOKUP(A89,'SYS Allocations'!A:G,2,0)</f>
        <v>0</v>
      </c>
      <c r="N89" s="96">
        <f>VLOOKUP(A89,'SYS Allocations'!A:G,3,0)</f>
        <v>0</v>
      </c>
      <c r="O89" s="96">
        <f>VLOOKUP(A89,'SYS Allocations'!A:G,4,0)</f>
        <v>0</v>
      </c>
      <c r="P89" s="96">
        <f>VLOOKUP(A89,'SYS Allocations'!A:G,5,0)</f>
        <v>0</v>
      </c>
      <c r="Q89" s="96">
        <f>VLOOKUP(A89,'SYS Allocations'!A:G,6,0)</f>
        <v>0</v>
      </c>
      <c r="R89" s="12">
        <f>VLOOKUP(A89,'SYS Allocations'!A:G,7,0)</f>
        <v>0</v>
      </c>
      <c r="S89" s="324"/>
    </row>
    <row r="90" spans="1:19">
      <c r="A90" s="35" t="s">
        <v>106</v>
      </c>
      <c r="B90" s="41" t="str">
        <f>VLOOKUP(A90,All!A:AM,2,0)</f>
        <v>NORTH EAST</v>
      </c>
      <c r="C90" s="42">
        <f>VLOOKUP(A90,All!A:AM,11,0)</f>
        <v>44574.541666666701</v>
      </c>
      <c r="D90" s="5"/>
      <c r="E90" s="17">
        <f>VLOOKUP(A90,All!A:AM,30,0)</f>
        <v>75</v>
      </c>
      <c r="F90" s="17">
        <f>VLOOKUP(A90,All!A:AM,28,0)</f>
        <v>6.54</v>
      </c>
      <c r="G90" s="17">
        <f>VLOOKUP(A90,All!A:AM,31,0)</f>
        <v>79.381443298969074</v>
      </c>
      <c r="H90" s="17">
        <f>VLOOKUP(A90,All!A:AM,29,0)</f>
        <v>8.3930000000000007</v>
      </c>
      <c r="I90" s="6">
        <f>VLOOKUP(A90,All!A:AM,33,0)</f>
        <v>57.947530864197525</v>
      </c>
      <c r="J90" s="6">
        <f>VLOOKUP(A90,All!A:AM,32,0)</f>
        <v>3.004</v>
      </c>
      <c r="K90" s="20">
        <f>VLOOKUP(A90,All!A:AM,39,0)</f>
        <v>80.62222222222222</v>
      </c>
      <c r="L90" s="20">
        <f>VLOOKUP(A90,All!A:AM,38,0)</f>
        <v>9.07</v>
      </c>
      <c r="M90" s="96">
        <f>VLOOKUP(A90,'SYS Allocations'!A:G,2,0)</f>
        <v>0</v>
      </c>
      <c r="N90" s="96">
        <f>VLOOKUP(A90,'SYS Allocations'!A:G,3,0)</f>
        <v>0</v>
      </c>
      <c r="O90" s="96">
        <f>VLOOKUP(A90,'SYS Allocations'!A:G,4,0)</f>
        <v>0</v>
      </c>
      <c r="P90" s="96">
        <f>VLOOKUP(A90,'SYS Allocations'!A:G,5,0)</f>
        <v>0</v>
      </c>
      <c r="Q90" s="96">
        <f>VLOOKUP(A90,'SYS Allocations'!A:G,6,0)</f>
        <v>0</v>
      </c>
      <c r="R90" s="12">
        <f>VLOOKUP(A90,'SYS Allocations'!A:G,7,0)</f>
        <v>0</v>
      </c>
      <c r="S90" s="324"/>
    </row>
    <row r="91" spans="1:19">
      <c r="A91" s="35" t="s">
        <v>107</v>
      </c>
      <c r="B91" s="41" t="str">
        <f>VLOOKUP(A91,All!A:AM,2,0)</f>
        <v>LONDON</v>
      </c>
      <c r="C91" s="42">
        <f>VLOOKUP(A91,All!A:AM,11,0)</f>
        <v>45398</v>
      </c>
      <c r="D91" s="5"/>
      <c r="E91" s="17">
        <f>VLOOKUP(A91,All!A:AM,30,0)</f>
        <v>23.598316789492152</v>
      </c>
      <c r="F91" s="17">
        <f>VLOOKUP(A91,All!A:AM,28,0)</f>
        <v>18.075479999999999</v>
      </c>
      <c r="G91" s="17">
        <f>VLOOKUP(A91,All!A:AM,31,0)</f>
        <v>-12.226151391488449</v>
      </c>
      <c r="H91" s="17">
        <f>VLOOKUP(A91,All!A:AM,29,0)</f>
        <v>-6.3754000000000008</v>
      </c>
      <c r="I91" s="6">
        <f>VLOOKUP(A91,All!A:AM,33,0)</f>
        <v>17.70031726744994</v>
      </c>
      <c r="J91" s="6">
        <f>VLOOKUP(A91,All!A:AM,32,0)</f>
        <v>12.586200000000199</v>
      </c>
      <c r="K91" s="20">
        <f>VLOOKUP(A91,All!A:AM,39,0)</f>
        <v>60.98599999999999</v>
      </c>
      <c r="L91" s="20">
        <f>VLOOKUP(A91,All!A:AM,38,0)</f>
        <v>91.478999999999985</v>
      </c>
      <c r="M91" s="96">
        <f>VLOOKUP(A91,'SYS Allocations'!A:G,2,0)</f>
        <v>0</v>
      </c>
      <c r="N91" s="96" t="str">
        <f>VLOOKUP(A91,'SYS Allocations'!A:G,3,0)</f>
        <v>RA</v>
      </c>
      <c r="O91" s="96">
        <f>VLOOKUP(A91,'SYS Allocations'!A:G,4,0)</f>
        <v>0</v>
      </c>
      <c r="P91" s="96">
        <f>VLOOKUP(A91,'SYS Allocations'!A:G,5,0)</f>
        <v>0</v>
      </c>
      <c r="Q91" s="96">
        <f>VLOOKUP(A91,'SYS Allocations'!A:G,6,0)</f>
        <v>0</v>
      </c>
      <c r="R91" s="12">
        <f>VLOOKUP(A91,'SYS Allocations'!A:G,7,0)</f>
        <v>7.4</v>
      </c>
      <c r="S91" s="324"/>
    </row>
    <row r="92" spans="1:19">
      <c r="A92" s="35" t="s">
        <v>108</v>
      </c>
      <c r="B92" s="41" t="str">
        <f>VLOOKUP(A92,All!A:AM,2,0)</f>
        <v>SCOTLAND</v>
      </c>
      <c r="C92" s="42">
        <f>VLOOKUP(A92,All!A:AM,11,0)</f>
        <v>45538</v>
      </c>
      <c r="D92" s="5"/>
      <c r="E92" s="17">
        <f>VLOOKUP(A92,All!A:AM,30,0)</f>
        <v>63.797814207650276</v>
      </c>
      <c r="F92" s="17">
        <f>VLOOKUP(A92,All!A:AM,28,0)</f>
        <v>5.0903</v>
      </c>
      <c r="G92" s="17">
        <f>VLOOKUP(A92,All!A:AM,31,0)</f>
        <v>56.91056910569106</v>
      </c>
      <c r="H92" s="17">
        <f>VLOOKUP(A92,All!A:AM,29,0)</f>
        <v>3.8149999999999999</v>
      </c>
      <c r="I92" s="6">
        <f>VLOOKUP(A92,All!A:AM,33,0)</f>
        <v>46.294437007288415</v>
      </c>
      <c r="J92" s="6">
        <f>VLOOKUP(A92,All!A:AM,32,0)</f>
        <v>2.4899</v>
      </c>
      <c r="K92" s="20">
        <f>VLOOKUP(A92,All!A:AM,39,0)</f>
        <v>61.486666666666665</v>
      </c>
      <c r="L92" s="20">
        <f>VLOOKUP(A92,All!A:AM,38,0)</f>
        <v>4.6114999999999995</v>
      </c>
      <c r="M92" s="96">
        <f>VLOOKUP(A92,'SYS Allocations'!A:G,2,0)</f>
        <v>0</v>
      </c>
      <c r="N92" s="96">
        <f>VLOOKUP(A92,'SYS Allocations'!A:G,3,0)</f>
        <v>0</v>
      </c>
      <c r="O92" s="96">
        <f>VLOOKUP(A92,'SYS Allocations'!A:G,4,0)</f>
        <v>0</v>
      </c>
      <c r="P92" s="96">
        <f>VLOOKUP(A92,'SYS Allocations'!A:G,5,0)</f>
        <v>0</v>
      </c>
      <c r="Q92" s="96">
        <f>VLOOKUP(A92,'SYS Allocations'!A:G,6,0)</f>
        <v>0</v>
      </c>
      <c r="R92" s="12">
        <f>VLOOKUP(A92,'SYS Allocations'!A:G,7,0)</f>
        <v>0</v>
      </c>
      <c r="S92" s="324"/>
    </row>
    <row r="93" spans="1:19">
      <c r="A93" s="35" t="s">
        <v>109</v>
      </c>
      <c r="B93" s="41" t="str">
        <f>VLOOKUP(A93,All!A:AM,2,0)</f>
        <v>NORTH EAST</v>
      </c>
      <c r="C93" s="42">
        <f>VLOOKUP(A93,All!A:AM,11,0)</f>
        <v>44615.489583333299</v>
      </c>
      <c r="D93" s="5"/>
      <c r="E93" s="17">
        <f>VLOOKUP(A93,All!A:AM,30,0)</f>
        <v>72.62</v>
      </c>
      <c r="F93" s="17">
        <f>VLOOKUP(A93,All!A:AM,28,0)</f>
        <v>7.9155800000000003</v>
      </c>
      <c r="G93" s="17">
        <f>VLOOKUP(A93,All!A:AM,31,0)</f>
        <v>71.178947368421049</v>
      </c>
      <c r="H93" s="17">
        <f>VLOOKUP(A93,All!A:AM,29,0)</f>
        <v>7.3705800000000004</v>
      </c>
      <c r="I93" s="6">
        <f>VLOOKUP(A93,All!A:AM,33,0)</f>
        <v>42.905953474135295</v>
      </c>
      <c r="J93" s="6">
        <f>VLOOKUP(A93,All!A:AM,32,0)</f>
        <v>2.2427800000000002</v>
      </c>
      <c r="K93" s="20">
        <f>VLOOKUP(A93,All!A:AM,39,0)</f>
        <v>90.051933333333338</v>
      </c>
      <c r="L93" s="20">
        <f>VLOOKUP(A93,All!A:AM,38,0)</f>
        <v>27.01558</v>
      </c>
      <c r="M93" s="96">
        <f>VLOOKUP(A93,'SYS Allocations'!A:G,2,0)</f>
        <v>0</v>
      </c>
      <c r="N93" s="96">
        <f>VLOOKUP(A93,'SYS Allocations'!A:G,3,0)</f>
        <v>0</v>
      </c>
      <c r="O93" s="96">
        <f>VLOOKUP(A93,'SYS Allocations'!A:G,4,0)</f>
        <v>0</v>
      </c>
      <c r="P93" s="96">
        <f>VLOOKUP(A93,'SYS Allocations'!A:G,5,0)</f>
        <v>0</v>
      </c>
      <c r="Q93" s="96">
        <f>VLOOKUP(A93,'SYS Allocations'!A:G,6,0)</f>
        <v>0</v>
      </c>
      <c r="R93" s="12">
        <f>VLOOKUP(A93,'SYS Allocations'!A:G,7,0)</f>
        <v>0</v>
      </c>
      <c r="S93" s="324"/>
    </row>
    <row r="94" spans="1:19">
      <c r="A94" s="35" t="s">
        <v>110</v>
      </c>
      <c r="B94" s="41" t="str">
        <f>VLOOKUP(A94,All!A:AM,2,0)</f>
        <v>SCOTLAND</v>
      </c>
      <c r="C94" s="42">
        <f>VLOOKUP(A94,All!A:AM,11,0)</f>
        <v>45538</v>
      </c>
      <c r="D94" s="5"/>
      <c r="E94" s="17">
        <f>VLOOKUP(A94,All!A:AM,30,0)</f>
        <v>55.485552338697545</v>
      </c>
      <c r="F94" s="17">
        <f>VLOOKUP(A94,All!A:AM,28,0)</f>
        <v>14.16666</v>
      </c>
      <c r="G94" s="17">
        <f>VLOOKUP(A94,All!A:AM,31,0)</f>
        <v>40.005384233696859</v>
      </c>
      <c r="H94" s="17">
        <f>VLOOKUP(A94,All!A:AM,29,0)</f>
        <v>7.5787000000000004</v>
      </c>
      <c r="I94" s="6">
        <f>VLOOKUP(A94,All!A:AM,33,0)</f>
        <v>43.784128679962009</v>
      </c>
      <c r="J94" s="6">
        <f>VLOOKUP(A94,All!A:AM,32,0)</f>
        <v>8.8521000000000001</v>
      </c>
      <c r="K94" s="20">
        <f>VLOOKUP(A94,All!A:AM,39,0)</f>
        <v>49.486666666666665</v>
      </c>
      <c r="L94" s="20">
        <f>VLOOKUP(A94,All!A:AM,38,0)</f>
        <v>11.134499999999999</v>
      </c>
      <c r="M94" s="96">
        <f>VLOOKUP(A94,'SYS Allocations'!A:G,2,0)</f>
        <v>0</v>
      </c>
      <c r="N94" s="96" t="str">
        <f>VLOOKUP(A94,'SYS Allocations'!A:G,3,0)</f>
        <v>RA</v>
      </c>
      <c r="O94" s="96">
        <f>VLOOKUP(A94,'SYS Allocations'!A:G,4,0)</f>
        <v>0</v>
      </c>
      <c r="P94" s="96">
        <f>VLOOKUP(A94,'SYS Allocations'!A:G,5,0)</f>
        <v>0</v>
      </c>
      <c r="Q94" s="96">
        <f>VLOOKUP(A94,'SYS Allocations'!A:G,6,0)</f>
        <v>0</v>
      </c>
      <c r="R94" s="12">
        <f>VLOOKUP(A94,'SYS Allocations'!A:G,7,0)</f>
        <v>2.7</v>
      </c>
      <c r="S94" s="324"/>
    </row>
    <row r="95" spans="1:19">
      <c r="A95" s="35" t="s">
        <v>111</v>
      </c>
      <c r="B95" s="41" t="str">
        <f>VLOOKUP(A95,All!A:AM,2,0)</f>
        <v>SCOTLAND</v>
      </c>
      <c r="C95" s="42">
        <f>VLOOKUP(A95,All!A:AM,11,0)</f>
        <v>45538</v>
      </c>
      <c r="D95" s="5"/>
      <c r="E95" s="17">
        <f>VLOOKUP(A95,All!A:AM,30,0)</f>
        <v>47.404371584699454</v>
      </c>
      <c r="F95" s="17">
        <f>VLOOKUP(A95,All!A:AM,28,0)</f>
        <v>3.7823000000000002</v>
      </c>
      <c r="G95" s="17">
        <f>VLOOKUP(A95,All!A:AM,31,0)</f>
        <v>27.083329190340674</v>
      </c>
      <c r="H95" s="17">
        <f>VLOOKUP(A95,All!A:AM,29,0)</f>
        <v>1.558699673</v>
      </c>
      <c r="I95" s="6">
        <f>VLOOKUP(A95,All!A:AM,33,0)</f>
        <v>50.183998100664944</v>
      </c>
      <c r="J95" s="6">
        <f>VLOOKUP(A95,All!A:AM,32,0)</f>
        <v>4.2275000000000302</v>
      </c>
      <c r="K95" s="20">
        <f>VLOOKUP(A95,All!A:AM,39,0)</f>
        <v>44.046666666666667</v>
      </c>
      <c r="L95" s="20">
        <f>VLOOKUP(A95,All!A:AM,38,0)</f>
        <v>3.3034999999999997</v>
      </c>
      <c r="M95" s="96">
        <f>VLOOKUP(A95,'SYS Allocations'!A:G,2,0)</f>
        <v>0</v>
      </c>
      <c r="N95" s="96">
        <f>VLOOKUP(A95,'SYS Allocations'!A:G,3,0)</f>
        <v>0</v>
      </c>
      <c r="O95" s="96">
        <f>VLOOKUP(A95,'SYS Allocations'!A:G,4,0)</f>
        <v>0</v>
      </c>
      <c r="P95" s="96">
        <f>VLOOKUP(A95,'SYS Allocations'!A:G,5,0)</f>
        <v>0</v>
      </c>
      <c r="Q95" s="96">
        <f>VLOOKUP(A95,'SYS Allocations'!A:G,6,0)</f>
        <v>0</v>
      </c>
      <c r="R95" s="12">
        <f>VLOOKUP(A95,'SYS Allocations'!A:G,7,0)</f>
        <v>0</v>
      </c>
      <c r="S95" s="324"/>
    </row>
    <row r="96" spans="1:19">
      <c r="A96" s="35" t="s">
        <v>112</v>
      </c>
      <c r="B96" s="41" t="str">
        <f>VLOOKUP(A96,All!A:AM,2,0)</f>
        <v>SCOTLAND</v>
      </c>
      <c r="C96" s="42">
        <f>VLOOKUP(A96,All!A:AM,11,0)</f>
        <v>45538</v>
      </c>
      <c r="D96" s="5"/>
      <c r="E96" s="17">
        <f>VLOOKUP(A96,All!A:AM,30,0)</f>
        <v>62.312628465433399</v>
      </c>
      <c r="F96" s="17">
        <f>VLOOKUP(A96,All!A:AM,28,0)</f>
        <v>4.9718</v>
      </c>
      <c r="G96" s="17">
        <f>VLOOKUP(A96,All!A:AM,31,0)</f>
        <v>55.142835832028055</v>
      </c>
      <c r="H96" s="17">
        <f>VLOOKUP(A96,All!A:AM,29,0)</f>
        <v>3.6965000000000003</v>
      </c>
      <c r="I96" s="6">
        <f>VLOOKUP(A96,All!A:AM,33,0)</f>
        <v>44.091179532946605</v>
      </c>
      <c r="J96" s="6">
        <f>VLOOKUP(A96,All!A:AM,32,0)</f>
        <v>2.3714</v>
      </c>
      <c r="K96" s="20">
        <f>VLOOKUP(A96,All!A:AM,39,0)</f>
        <v>40.159203980099505</v>
      </c>
      <c r="L96" s="20">
        <f>VLOOKUP(A96,All!A:AM,38,0)</f>
        <v>2.0180000000000002</v>
      </c>
      <c r="M96" s="96">
        <f>VLOOKUP(A96,'SYS Allocations'!A:G,2,0)</f>
        <v>0</v>
      </c>
      <c r="N96" s="96">
        <f>VLOOKUP(A96,'SYS Allocations'!A:G,3,0)</f>
        <v>0</v>
      </c>
      <c r="O96" s="96">
        <f>VLOOKUP(A96,'SYS Allocations'!A:G,4,0)</f>
        <v>0</v>
      </c>
      <c r="P96" s="96">
        <f>VLOOKUP(A96,'SYS Allocations'!A:G,5,0)</f>
        <v>0</v>
      </c>
      <c r="Q96" s="96">
        <f>VLOOKUP(A96,'SYS Allocations'!A:G,6,0)</f>
        <v>0</v>
      </c>
      <c r="R96" s="12">
        <f>VLOOKUP(A96,'SYS Allocations'!A:G,7,0)</f>
        <v>0.5</v>
      </c>
      <c r="S96" s="324"/>
    </row>
    <row r="97" spans="1:19">
      <c r="A97" s="35" t="s">
        <v>113</v>
      </c>
      <c r="B97" s="41" t="str">
        <f>VLOOKUP(A97,All!A:AM,2,0)</f>
        <v>NORTH EAST</v>
      </c>
      <c r="C97" s="42">
        <f>VLOOKUP(A97,All!A:AM,11,0)</f>
        <v>44602.395833333299</v>
      </c>
      <c r="D97" s="5"/>
      <c r="E97" s="17">
        <f>VLOOKUP(A97,All!A:AM,30,0)</f>
        <v>50</v>
      </c>
      <c r="F97" s="17">
        <f>VLOOKUP(A97,All!A:AM,28,0)</f>
        <v>9.81</v>
      </c>
      <c r="G97" s="17">
        <f>VLOOKUP(A97,All!A:AM,31,0)</f>
        <v>14.285714285714286</v>
      </c>
      <c r="H97" s="17">
        <f>VLOOKUP(A97,All!A:AM,29,0)</f>
        <v>1.635</v>
      </c>
      <c r="I97" s="6">
        <f>VLOOKUP(A97,All!A:AM,33,0)</f>
        <v>53.56169052488071</v>
      </c>
      <c r="J97" s="6">
        <f>VLOOKUP(A97,All!A:AM,32,0)</f>
        <v>11.3148</v>
      </c>
      <c r="K97" s="20">
        <f>VLOOKUP(A97,All!A:AM,39,0)</f>
        <v>49.692307692307686</v>
      </c>
      <c r="L97" s="20">
        <f>VLOOKUP(A97,All!A:AM,38,0)</f>
        <v>9.69</v>
      </c>
      <c r="M97" s="96">
        <f>VLOOKUP(A97,'SYS Allocations'!A:G,2,0)</f>
        <v>0</v>
      </c>
      <c r="N97" s="96">
        <f>VLOOKUP(A97,'SYS Allocations'!A:G,3,0)</f>
        <v>0</v>
      </c>
      <c r="O97" s="96">
        <f>VLOOKUP(A97,'SYS Allocations'!A:G,4,0)</f>
        <v>0</v>
      </c>
      <c r="P97" s="96">
        <f>VLOOKUP(A97,'SYS Allocations'!A:G,5,0)</f>
        <v>0</v>
      </c>
      <c r="Q97" s="96">
        <f>VLOOKUP(A97,'SYS Allocations'!A:G,6,0)</f>
        <v>0</v>
      </c>
      <c r="R97" s="12">
        <f>VLOOKUP(A97,'SYS Allocations'!A:G,7,0)</f>
        <v>0</v>
      </c>
      <c r="S97" s="324"/>
    </row>
    <row r="98" spans="1:19">
      <c r="A98" s="35" t="s">
        <v>114</v>
      </c>
      <c r="B98" s="41" t="str">
        <f>VLOOKUP(A98,All!A:AM,2,0)</f>
        <v>SOUTH WEST</v>
      </c>
      <c r="C98" s="42">
        <f>VLOOKUP(A98,All!A:AM,11,0)</f>
        <v>44553.5</v>
      </c>
      <c r="D98" s="5"/>
      <c r="E98" s="17">
        <f>VLOOKUP(A98,All!A:AM,30,0)</f>
        <v>93.169398907103826</v>
      </c>
      <c r="F98" s="17">
        <f>VLOOKUP(A98,All!A:AM,28,0)</f>
        <v>7.4337999999999997</v>
      </c>
      <c r="G98" s="17">
        <f>VLOOKUP(A98,All!A:AM,31,0)</f>
        <v>85.507246376811594</v>
      </c>
      <c r="H98" s="17">
        <f>VLOOKUP(A98,All!A:AM,29,0)</f>
        <v>3.2155</v>
      </c>
      <c r="I98" s="6">
        <f>VLOOKUP(A98,All!A:AM,33,0)</f>
        <v>95.127176229918604</v>
      </c>
      <c r="J98" s="6">
        <f>VLOOKUP(A98,All!A:AM,32,0)</f>
        <v>10.639480000000001</v>
      </c>
      <c r="K98" s="20">
        <f>VLOOKUP(A98,All!A:AM,39,0)</f>
        <v>92.733333333333334</v>
      </c>
      <c r="L98" s="20">
        <f>VLOOKUP(A98,All!A:AM,38,0)</f>
        <v>6.9550000000000001</v>
      </c>
      <c r="M98" s="96">
        <f>VLOOKUP(A98,'SYS Allocations'!A:G,2,0)</f>
        <v>0</v>
      </c>
      <c r="N98" s="96">
        <f>VLOOKUP(A98,'SYS Allocations'!A:G,3,0)</f>
        <v>0</v>
      </c>
      <c r="O98" s="96">
        <f>VLOOKUP(A98,'SYS Allocations'!A:G,4,0)</f>
        <v>0</v>
      </c>
      <c r="P98" s="96">
        <f>VLOOKUP(A98,'SYS Allocations'!A:G,5,0)</f>
        <v>0</v>
      </c>
      <c r="Q98" s="96">
        <f>VLOOKUP(A98,'SYS Allocations'!A:G,6,0)</f>
        <v>0</v>
      </c>
      <c r="R98" s="12">
        <f>VLOOKUP(A98,'SYS Allocations'!A:G,7,0)</f>
        <v>0</v>
      </c>
      <c r="S98" s="324"/>
    </row>
    <row r="99" spans="1:19">
      <c r="A99" s="35" t="s">
        <v>115</v>
      </c>
      <c r="B99" s="41" t="str">
        <f>VLOOKUP(A99,All!A:AM,2,0)</f>
        <v xml:space="preserve">SCOTTISH HIGHLANDS &amp; ISLANDS </v>
      </c>
      <c r="C99" s="42">
        <f>VLOOKUP(A99,All!A:AM,11,0)</f>
        <v>44480.504861111098</v>
      </c>
      <c r="D99" s="5"/>
      <c r="E99" s="17">
        <f>VLOOKUP(A99,All!A:AM,30,0)</f>
        <v>-21.549439347604483</v>
      </c>
      <c r="F99" s="17">
        <f>VLOOKUP(A99,All!A:AM,28,0)</f>
        <v>-1.0569999999999999</v>
      </c>
      <c r="G99" s="17">
        <f>VLOOKUP(A99,All!A:AM,31,0)</f>
        <v>-2.7178360683981575</v>
      </c>
      <c r="H99" s="17">
        <f>VLOOKUP(A99,All!A:AM,29,0)</f>
        <v>-0.15775000000000006</v>
      </c>
      <c r="I99" s="6">
        <f>VLOOKUP(A99,All!A:AM,33,0)</f>
        <v>-15.007716049382715</v>
      </c>
      <c r="J99" s="6">
        <f>VLOOKUP(A99,All!A:AM,32,0)</f>
        <v>-0.77800000000000002</v>
      </c>
      <c r="K99" s="20" t="e">
        <f>VLOOKUP(A99,All!A:AM,39,0)</f>
        <v>#DIV/0!</v>
      </c>
      <c r="L99" s="20">
        <f>VLOOKUP(A99,All!A:AM,38,0)</f>
        <v>-5.9619999999999997</v>
      </c>
      <c r="M99" s="96">
        <f>VLOOKUP(A99,'SYS Allocations'!A:G,2,0)</f>
        <v>0</v>
      </c>
      <c r="N99" s="96">
        <f>VLOOKUP(A99,'SYS Allocations'!A:G,3,0)</f>
        <v>0</v>
      </c>
      <c r="O99" s="96">
        <f>VLOOKUP(A99,'SYS Allocations'!A:G,4,0)</f>
        <v>0</v>
      </c>
      <c r="P99" s="96">
        <f>VLOOKUP(A99,'SYS Allocations'!A:G,5,0)</f>
        <v>0</v>
      </c>
      <c r="Q99" s="96">
        <f>VLOOKUP(A99,'SYS Allocations'!A:G,6,0)</f>
        <v>0</v>
      </c>
      <c r="R99" s="12">
        <f>VLOOKUP(A99,'SYS Allocations'!A:G,7,0)</f>
        <v>4</v>
      </c>
      <c r="S99" s="324"/>
    </row>
    <row r="100" spans="1:19">
      <c r="A100" s="35" t="s">
        <v>116</v>
      </c>
      <c r="B100" s="41" t="str">
        <f>VLOOKUP(A100,All!A:AM,2,0)</f>
        <v>NORTH EAST</v>
      </c>
      <c r="C100" s="42">
        <f>VLOOKUP(A100,All!A:AM,11,0)</f>
        <v>44879</v>
      </c>
      <c r="D100" s="5"/>
      <c r="E100" s="17">
        <f>VLOOKUP(A100,All!A:AM,30,0)</f>
        <v>27.370030581039757</v>
      </c>
      <c r="F100" s="17">
        <f>VLOOKUP(A100,All!A:AM,28,0)</f>
        <v>0.78760000000000008</v>
      </c>
      <c r="G100" s="17">
        <f>VLOOKUP(A100,All!A:AM,31,0)</f>
        <v>8.6937527304499813</v>
      </c>
      <c r="H100" s="17">
        <f>VLOOKUP(A100,All!A:AM,29,0)</f>
        <v>0.19900000000000007</v>
      </c>
      <c r="I100" s="6">
        <f>VLOOKUP(A100,All!A:AM,33,0)</f>
        <v>28.643614115590516</v>
      </c>
      <c r="J100" s="6">
        <f>VLOOKUP(A100,All!A:AM,32,0)</f>
        <v>0.83895999999999993</v>
      </c>
      <c r="K100" s="20">
        <f>VLOOKUP(A100,All!A:AM,39,0)</f>
        <v>38.074074074074076</v>
      </c>
      <c r="L100" s="20">
        <f>VLOOKUP(A100,All!A:AM,38,0)</f>
        <v>1.2850000000000001</v>
      </c>
      <c r="M100" s="96">
        <f>VLOOKUP(A100,'SYS Allocations'!A:G,2,0)</f>
        <v>0</v>
      </c>
      <c r="N100" s="96">
        <f>VLOOKUP(A100,'SYS Allocations'!A:G,3,0)</f>
        <v>0</v>
      </c>
      <c r="O100" s="96">
        <f>VLOOKUP(A100,'SYS Allocations'!A:G,4,0)</f>
        <v>0</v>
      </c>
      <c r="P100" s="96">
        <f>VLOOKUP(A100,'SYS Allocations'!A:G,5,0)</f>
        <v>0</v>
      </c>
      <c r="Q100" s="96">
        <f>VLOOKUP(A100,'SYS Allocations'!A:G,6,0)</f>
        <v>0</v>
      </c>
      <c r="R100" s="12">
        <f>VLOOKUP(A100,'SYS Allocations'!A:G,7,0)</f>
        <v>1</v>
      </c>
      <c r="S100" s="324"/>
    </row>
    <row r="101" spans="1:19">
      <c r="A101" s="35" t="s">
        <v>117</v>
      </c>
      <c r="B101" s="41" t="str">
        <f>VLOOKUP(A101,All!A:AM,2,0)</f>
        <v>SCOTLAND</v>
      </c>
      <c r="C101" s="42">
        <f>VLOOKUP(A101,All!A:AM,11,0)</f>
        <v>44431.5</v>
      </c>
      <c r="D101" s="5"/>
      <c r="E101" s="17">
        <f>VLOOKUP(A101,All!A:AM,30,0)</f>
        <v>18.666666666666668</v>
      </c>
      <c r="F101" s="17">
        <f>VLOOKUP(A101,All!A:AM,28,0)</f>
        <v>3.052</v>
      </c>
      <c r="G101" s="17">
        <f>VLOOKUP(A101,All!A:AM,31,0)</f>
        <v>-19.024390243902442</v>
      </c>
      <c r="H101" s="17">
        <f>VLOOKUP(A101,All!A:AM,29,0)</f>
        <v>-2.1255000000000002</v>
      </c>
      <c r="I101" s="6">
        <f>VLOOKUP(A101,All!A:AM,33,0)</f>
        <v>7.8371035706365051</v>
      </c>
      <c r="J101" s="6">
        <f>VLOOKUP(A101,All!A:AM,32,0)</f>
        <v>1.1308</v>
      </c>
      <c r="K101" s="20">
        <f>VLOOKUP(A101,All!A:AM,39,0)</f>
        <v>-77.306666666666672</v>
      </c>
      <c r="L101" s="20">
        <f>VLOOKUP(A101,All!A:AM,38,0)</f>
        <v>-5.798</v>
      </c>
      <c r="M101" s="96">
        <f>VLOOKUP(A101,'SYS Allocations'!A:G,2,0)</f>
        <v>0</v>
      </c>
      <c r="N101" s="96">
        <f>VLOOKUP(A101,'SYS Allocations'!A:G,3,0)</f>
        <v>0</v>
      </c>
      <c r="O101" s="96">
        <f>VLOOKUP(A101,'SYS Allocations'!A:G,4,0)</f>
        <v>0</v>
      </c>
      <c r="P101" s="96">
        <f>VLOOKUP(A101,'SYS Allocations'!A:G,5,0)</f>
        <v>0</v>
      </c>
      <c r="Q101" s="96">
        <f>VLOOKUP(A101,'SYS Allocations'!A:G,6,0)</f>
        <v>0</v>
      </c>
      <c r="R101" s="12">
        <f>VLOOKUP(A101,'SYS Allocations'!A:G,7,0)</f>
        <v>0</v>
      </c>
      <c r="S101" s="324"/>
    </row>
    <row r="102" spans="1:19">
      <c r="A102" s="38" t="s">
        <v>118</v>
      </c>
      <c r="B102" s="41" t="str">
        <f>VLOOKUP(A102,All!A:AM,2,0)</f>
        <v>SCOTLAND</v>
      </c>
      <c r="C102" s="42">
        <f>VLOOKUP(A102,All!A:AM,11,0)</f>
        <v>45538</v>
      </c>
      <c r="D102" s="5"/>
      <c r="E102" s="17">
        <f>VLOOKUP(A102,All!A:AM,30,0)</f>
        <v>41.38676676867167</v>
      </c>
      <c r="F102" s="17">
        <f>VLOOKUP(A102,All!A:AM,28,0)</f>
        <v>32.361239999999995</v>
      </c>
      <c r="G102" s="17">
        <f>VLOOKUP(A102,All!A:AM,31,0)</f>
        <v>15.347716950220075</v>
      </c>
      <c r="H102" s="17">
        <f>VLOOKUP(A102,All!A:AM,29,0)</f>
        <v>8.3093000000000004</v>
      </c>
      <c r="I102" s="6">
        <f>VLOOKUP(A102,All!A:AM,33,0)</f>
        <v>35.546611313622428</v>
      </c>
      <c r="J102" s="6">
        <f>VLOOKUP(A102,All!A:AM,32,0)</f>
        <v>25.276200000000198</v>
      </c>
      <c r="K102" s="20">
        <f>VLOOKUP(A102,All!A:AM,39,0)</f>
        <v>56.351428571428563</v>
      </c>
      <c r="L102" s="20">
        <f>VLOOKUP(A102,All!A:AM,38,0)</f>
        <v>59.168999999999997</v>
      </c>
      <c r="M102" s="96">
        <f>VLOOKUP(A102,'SYS Allocations'!A:G,2,0)</f>
        <v>0</v>
      </c>
      <c r="N102" s="96" t="str">
        <f>VLOOKUP(A102,'SYS Allocations'!A:G,3,0)</f>
        <v>RA</v>
      </c>
      <c r="O102" s="96" t="str">
        <f>VLOOKUP(A102,'SYS Allocations'!A:G,4,0)</f>
        <v>PX</v>
      </c>
      <c r="P102" s="96">
        <f>VLOOKUP(A102,'SYS Allocations'!A:G,5,0)</f>
        <v>0</v>
      </c>
      <c r="Q102" s="96" t="str">
        <f>VLOOKUP(A102,'SYS Allocations'!A:G,6,0)</f>
        <v>OPEX</v>
      </c>
      <c r="R102" s="12">
        <f>VLOOKUP(A102,'SYS Allocations'!A:G,7,0)</f>
        <v>23.05</v>
      </c>
      <c r="S102" s="324"/>
    </row>
    <row r="103" spans="1:19">
      <c r="A103" s="38" t="s">
        <v>119</v>
      </c>
      <c r="B103" s="41" t="str">
        <f>VLOOKUP(A103,All!A:AM,2,0)</f>
        <v>SCOTLAND</v>
      </c>
      <c r="C103" s="42">
        <f>VLOOKUP(A103,All!A:AM,11,0)</f>
        <v>45538</v>
      </c>
      <c r="D103" s="5"/>
      <c r="E103" s="17">
        <f>VLOOKUP(A103,All!A:AM,30,0)</f>
        <v>37.275105560347164</v>
      </c>
      <c r="F103" s="17">
        <f>VLOOKUP(A103,All!A:AM,28,0)</f>
        <v>29.146240000000002</v>
      </c>
      <c r="G103" s="17">
        <f>VLOOKUP(A103,All!A:AM,31,0)</f>
        <v>9.4094417651915485</v>
      </c>
      <c r="H103" s="17">
        <f>VLOOKUP(A103,All!A:AM,29,0)</f>
        <v>5.0943000000000005</v>
      </c>
      <c r="I103" s="6">
        <f>VLOOKUP(A103,All!A:AM,33,0)</f>
        <v>31.025268889789135</v>
      </c>
      <c r="J103" s="6">
        <f>VLOOKUP(A103,All!A:AM,32,0)</f>
        <v>22.061200000000202</v>
      </c>
      <c r="K103" s="20">
        <f>VLOOKUP(A103,All!A:AM,39,0)</f>
        <v>53.2895238095238</v>
      </c>
      <c r="L103" s="20">
        <f>VLOOKUP(A103,All!A:AM,38,0)</f>
        <v>55.953999999999994</v>
      </c>
      <c r="M103" s="96">
        <f>VLOOKUP(A103,'SYS Allocations'!A:G,2,0)</f>
        <v>0</v>
      </c>
      <c r="N103" s="96">
        <f>VLOOKUP(A103,'SYS Allocations'!A:G,3,0)</f>
        <v>0</v>
      </c>
      <c r="O103" s="96">
        <f>VLOOKUP(A103,'SYS Allocations'!A:G,4,0)</f>
        <v>0</v>
      </c>
      <c r="P103" s="96">
        <f>VLOOKUP(A103,'SYS Allocations'!A:G,5,0)</f>
        <v>0</v>
      </c>
      <c r="Q103" s="96">
        <f>VLOOKUP(A103,'SYS Allocations'!A:G,6,0)</f>
        <v>0</v>
      </c>
      <c r="R103" s="12">
        <f>VLOOKUP(A103,'SYS Allocations'!A:G,7,0)</f>
        <v>22.45</v>
      </c>
      <c r="S103" s="324"/>
    </row>
    <row r="104" spans="1:19">
      <c r="A104" s="37" t="s">
        <v>120</v>
      </c>
      <c r="B104" s="41" t="str">
        <f>VLOOKUP(A104,All!A:AM,2,0)</f>
        <v>SCOTLAND</v>
      </c>
      <c r="C104" s="42">
        <f>VLOOKUP(A104,All!A:AM,11,0)</f>
        <v>45538</v>
      </c>
      <c r="D104" s="19"/>
      <c r="E104" s="17">
        <f>VLOOKUP(A104,All!A:AM,30,0)</f>
        <v>50.833886628834705</v>
      </c>
      <c r="F104" s="17">
        <f>VLOOKUP(A104,All!A:AM,28,0)</f>
        <v>33.258659999999999</v>
      </c>
      <c r="G104" s="17">
        <f>VLOOKUP(A104,All!A:AM,31,0)</f>
        <v>41.740266726071944</v>
      </c>
      <c r="H104" s="17">
        <f>VLOOKUP(A104,All!A:AM,29,0)</f>
        <v>23.04645</v>
      </c>
      <c r="I104" s="6">
        <f>VLOOKUP(A104,All!A:AM,33,0)</f>
        <v>25.686820802838767</v>
      </c>
      <c r="J104" s="6">
        <f>VLOOKUP(A104,All!A:AM,32,0)</f>
        <v>11.1189</v>
      </c>
      <c r="K104" s="332">
        <f>VLOOKUP(A104,All!A:AM,39,0)</f>
        <v>-15.819259259259255</v>
      </c>
      <c r="L104" s="332">
        <f>VLOOKUP(A104,All!A:AM,38,0)</f>
        <v>-10.677999999999997</v>
      </c>
      <c r="M104" s="96" t="str">
        <f>VLOOKUP(A104,'SYS Allocations'!A:G,2,0)</f>
        <v>P-Core</v>
      </c>
      <c r="N104" s="96">
        <f>VLOOKUP(A104,'SYS Allocations'!A:G,3,0)</f>
        <v>0</v>
      </c>
      <c r="O104" s="96">
        <f>VLOOKUP(A104,'SYS Allocations'!A:G,4,0)</f>
        <v>0</v>
      </c>
      <c r="P104" s="96">
        <f>VLOOKUP(A104,'SYS Allocations'!A:G,5,0)</f>
        <v>0</v>
      </c>
      <c r="Q104" s="96">
        <f>VLOOKUP(A104,'SYS Allocations'!A:G,6,0)</f>
        <v>0</v>
      </c>
      <c r="R104" s="12">
        <f>VLOOKUP(A104,'SYS Allocations'!A:G,7,0)</f>
        <v>7.7515000000000001</v>
      </c>
      <c r="S104" s="324"/>
    </row>
    <row r="105" spans="1:19">
      <c r="A105" s="37" t="s">
        <v>121</v>
      </c>
      <c r="B105" s="41" t="str">
        <f>VLOOKUP(A105,All!A:AM,2,0)</f>
        <v>SCOTLAND</v>
      </c>
      <c r="C105" s="42">
        <f>VLOOKUP(A105,All!A:AM,11,0)</f>
        <v>45538</v>
      </c>
      <c r="D105" s="19"/>
      <c r="E105" s="17">
        <f>VLOOKUP(A105,All!A:AM,30,0)</f>
        <v>29.675683243522162</v>
      </c>
      <c r="F105" s="17">
        <f>VLOOKUP(A105,All!A:AM,28,0)</f>
        <v>19.415659999999999</v>
      </c>
      <c r="G105" s="17">
        <f>VLOOKUP(A105,All!A:AM,31,0)</f>
        <v>16.668704195226024</v>
      </c>
      <c r="H105" s="17">
        <f>VLOOKUP(A105,All!A:AM,29,0)</f>
        <v>9.2034500000000001</v>
      </c>
      <c r="I105" s="6">
        <f>VLOOKUP(A105,All!A:AM,33,0)</f>
        <v>-6.2932006357655057</v>
      </c>
      <c r="J105" s="6">
        <f>VLOOKUP(A105,All!A:AM,32,0)</f>
        <v>-2.7241</v>
      </c>
      <c r="K105" s="333"/>
      <c r="L105" s="333"/>
      <c r="M105" s="96">
        <f>VLOOKUP(A105,'SYS Allocations'!A:G,2,0)</f>
        <v>0</v>
      </c>
      <c r="N105" s="96">
        <f>VLOOKUP(A105,'SYS Allocations'!A:G,3,0)</f>
        <v>0</v>
      </c>
      <c r="O105" s="96">
        <f>VLOOKUP(A105,'SYS Allocations'!A:G,4,0)</f>
        <v>0</v>
      </c>
      <c r="P105" s="96">
        <f>VLOOKUP(A105,'SYS Allocations'!A:G,5,0)</f>
        <v>0</v>
      </c>
      <c r="Q105" s="96">
        <f>VLOOKUP(A105,'SYS Allocations'!A:G,6,0)</f>
        <v>0</v>
      </c>
      <c r="R105" s="12">
        <f>VLOOKUP(A105,'SYS Allocations'!A:G,7,0)</f>
        <v>7.7515000000000001</v>
      </c>
      <c r="S105" s="324"/>
    </row>
    <row r="106" spans="1:19">
      <c r="A106" s="35" t="s">
        <v>122</v>
      </c>
      <c r="B106" s="41" t="str">
        <f>VLOOKUP(A106,All!A:AM,2,0)</f>
        <v>SCOTLAND</v>
      </c>
      <c r="C106" s="42">
        <f>VLOOKUP(A106,All!A:AM,11,0)</f>
        <v>44564.340277777803</v>
      </c>
      <c r="D106" s="5"/>
      <c r="E106" s="17">
        <f>VLOOKUP(A106,All!A:AM,30,0)</f>
        <v>26.279306829765545</v>
      </c>
      <c r="F106" s="17">
        <f>VLOOKUP(A106,All!A:AM,28,0)</f>
        <v>1.2890000000000001</v>
      </c>
      <c r="G106" s="17">
        <f>VLOOKUP(A106,All!A:AM,31,0)</f>
        <v>37.700822673041309</v>
      </c>
      <c r="H106" s="17">
        <f>VLOOKUP(A106,All!A:AM,29,0)</f>
        <v>2.18825</v>
      </c>
      <c r="I106" s="6">
        <f>VLOOKUP(A106,All!A:AM,33,0)</f>
        <v>30.246913580246911</v>
      </c>
      <c r="J106" s="6">
        <f>VLOOKUP(A106,All!A:AM,32,0)</f>
        <v>1.5680000000000001</v>
      </c>
      <c r="K106" s="20">
        <f>VLOOKUP(A106,All!A:AM,39,0)</f>
        <v>28.03980099502488</v>
      </c>
      <c r="L106" s="20">
        <f>VLOOKUP(A106,All!A:AM,38,0)</f>
        <v>1.4090000000000003</v>
      </c>
      <c r="M106" s="96">
        <f>VLOOKUP(A106,'SYS Allocations'!A:G,2,0)</f>
        <v>0</v>
      </c>
      <c r="N106" s="96">
        <f>VLOOKUP(A106,'SYS Allocations'!A:G,3,0)</f>
        <v>0</v>
      </c>
      <c r="O106" s="96">
        <f>VLOOKUP(A106,'SYS Allocations'!A:G,4,0)</f>
        <v>0</v>
      </c>
      <c r="P106" s="96">
        <f>VLOOKUP(A106,'SYS Allocations'!A:G,5,0)</f>
        <v>0</v>
      </c>
      <c r="Q106" s="96">
        <f>VLOOKUP(A106,'SYS Allocations'!A:G,6,0)</f>
        <v>0</v>
      </c>
      <c r="R106" s="12">
        <f>VLOOKUP(A106,'SYS Allocations'!A:G,7,0)</f>
        <v>1</v>
      </c>
      <c r="S106" s="324"/>
    </row>
    <row r="107" spans="1:19">
      <c r="A107" s="35" t="s">
        <v>123</v>
      </c>
      <c r="B107" s="41" t="str">
        <f>VLOOKUP(A107,All!A:AM,2,0)</f>
        <v>MIDLANDS</v>
      </c>
      <c r="C107" s="42">
        <f>VLOOKUP(A107,All!A:AM,11,0)</f>
        <v>45538</v>
      </c>
      <c r="D107" s="5"/>
      <c r="E107" s="17">
        <f>VLOOKUP(A107,All!A:AM,30,0)</f>
        <v>71.248026018950213</v>
      </c>
      <c r="F107" s="17">
        <f>VLOOKUP(A107,All!A:AM,28,0)</f>
        <v>9.09558</v>
      </c>
      <c r="G107" s="17">
        <f>VLOOKUP(A107,All!A:AM,31,0)</f>
        <v>61.249353364090325</v>
      </c>
      <c r="H107" s="17">
        <f>VLOOKUP(A107,All!A:AM,29,0)</f>
        <v>5.8015999999999996</v>
      </c>
      <c r="I107" s="6">
        <f>VLOOKUP(A107,All!A:AM,33,0)</f>
        <v>63.690052231718695</v>
      </c>
      <c r="J107" s="6">
        <f>VLOOKUP(A107,All!A:AM,32,0)</f>
        <v>6.4382999999999804</v>
      </c>
      <c r="K107" s="20">
        <f>VLOOKUP(A107,All!A:AM,39,0)</f>
        <v>67.373333333333321</v>
      </c>
      <c r="L107" s="20">
        <f>VLOOKUP(A107,All!A:AM,38,0)</f>
        <v>7.5794999999999995</v>
      </c>
      <c r="M107" s="96">
        <f>VLOOKUP(A107,'SYS Allocations'!A:G,2,0)</f>
        <v>0</v>
      </c>
      <c r="N107" s="96">
        <f>VLOOKUP(A107,'SYS Allocations'!A:G,3,0)</f>
        <v>0</v>
      </c>
      <c r="O107" s="96">
        <f>VLOOKUP(A107,'SYS Allocations'!A:G,4,0)</f>
        <v>0</v>
      </c>
      <c r="P107" s="96">
        <f>VLOOKUP(A107,'SYS Allocations'!A:G,5,0)</f>
        <v>0</v>
      </c>
      <c r="Q107" s="96">
        <f>VLOOKUP(A107,'SYS Allocations'!A:G,6,0)</f>
        <v>0</v>
      </c>
      <c r="R107" s="12">
        <f>VLOOKUP(A107,'SYS Allocations'!A:G,7,0)</f>
        <v>1</v>
      </c>
      <c r="S107" s="324"/>
    </row>
    <row r="108" spans="1:19">
      <c r="A108" s="35" t="s">
        <v>124</v>
      </c>
      <c r="B108" s="41" t="str">
        <f>VLOOKUP(A108,All!A:AM,2,0)</f>
        <v>SOUTH WEST</v>
      </c>
      <c r="C108" s="42">
        <f>VLOOKUP(A108,All!A:AM,11,0)</f>
        <v>44419.5</v>
      </c>
      <c r="D108" s="5"/>
      <c r="E108" s="17">
        <f>VLOOKUP(A108,All!A:AM,30,0)</f>
        <v>48.761276205473919</v>
      </c>
      <c r="F108" s="17">
        <f>VLOOKUP(A108,All!A:AM,28,0)</f>
        <v>13.227920000000001</v>
      </c>
      <c r="G108" s="17">
        <f>VLOOKUP(A108,All!A:AM,31,0)</f>
        <v>27.171367344479432</v>
      </c>
      <c r="H108" s="17">
        <f>VLOOKUP(A108,All!A:AM,29,0)</f>
        <v>5.1859000000000002</v>
      </c>
      <c r="I108" s="6">
        <f>VLOOKUP(A108,All!A:AM,33,0)</f>
        <v>39.518936229462547</v>
      </c>
      <c r="J108" s="6">
        <f>VLOOKUP(A108,All!A:AM,32,0)</f>
        <v>9.0823999999999998</v>
      </c>
      <c r="K108" s="20">
        <f>VLOOKUP(A108,All!A:AM,39,0)</f>
        <v>72.338308457711449</v>
      </c>
      <c r="L108" s="20">
        <f>VLOOKUP(A108,All!A:AM,38,0)</f>
        <v>36.35</v>
      </c>
      <c r="M108" s="96">
        <f>VLOOKUP(A108,'SYS Allocations'!A:G,2,0)</f>
        <v>0</v>
      </c>
      <c r="N108" s="96">
        <f>VLOOKUP(A108,'SYS Allocations'!A:G,3,0)</f>
        <v>0</v>
      </c>
      <c r="O108" s="96">
        <f>VLOOKUP(A108,'SYS Allocations'!A:G,4,0)</f>
        <v>0</v>
      </c>
      <c r="P108" s="96">
        <f>VLOOKUP(A108,'SYS Allocations'!A:G,5,0)</f>
        <v>0</v>
      </c>
      <c r="Q108" s="96">
        <f>VLOOKUP(A108,'SYS Allocations'!A:G,6,0)</f>
        <v>0</v>
      </c>
      <c r="R108" s="12">
        <f>VLOOKUP(A108,'SYS Allocations'!A:G,7,0)</f>
        <v>3</v>
      </c>
      <c r="S108" s="324"/>
    </row>
    <row r="109" spans="1:19">
      <c r="A109" s="38" t="s">
        <v>125</v>
      </c>
      <c r="B109" s="41" t="str">
        <f>VLOOKUP(A109,All!A:AM,2,0)</f>
        <v>SOUTH WEST</v>
      </c>
      <c r="C109" s="42">
        <f>VLOOKUP(A109,All!A:AM,11,0)</f>
        <v>45048</v>
      </c>
      <c r="D109" s="5"/>
      <c r="E109" s="17">
        <f>VLOOKUP(A109,All!A:AM,30,0)</f>
        <v>72.809194365067441</v>
      </c>
      <c r="F109" s="17">
        <f>VLOOKUP(A109,All!A:AM,28,0)</f>
        <v>17.427900000000001</v>
      </c>
      <c r="G109" s="17">
        <f>VLOOKUP(A109,All!A:AM,31,0)</f>
        <v>65.384922217790191</v>
      </c>
      <c r="H109" s="17">
        <f>VLOOKUP(A109,All!A:AM,29,0)</f>
        <v>12.294</v>
      </c>
      <c r="I109" s="6">
        <f>VLOOKUP(A109,All!A:AM,33,0)</f>
        <v>62.615453542872892</v>
      </c>
      <c r="J109" s="6">
        <f>VLOOKUP(A109,All!A:AM,32,0)</f>
        <v>10.9011</v>
      </c>
      <c r="K109" s="332">
        <f>VLOOKUP(A109,All!A:AM,39,0)</f>
        <v>74.312437810945283</v>
      </c>
      <c r="L109" s="332">
        <f>VLOOKUP(A109,All!A:AM,38,0)</f>
        <v>37.341999999999999</v>
      </c>
      <c r="M109" s="96">
        <f>VLOOKUP(A109,'SYS Allocations'!A:G,2,0)</f>
        <v>0</v>
      </c>
      <c r="N109" s="96">
        <f>VLOOKUP(A109,'SYS Allocations'!A:G,3,0)</f>
        <v>0</v>
      </c>
      <c r="O109" s="96">
        <f>VLOOKUP(A109,'SYS Allocations'!A:G,4,0)</f>
        <v>0</v>
      </c>
      <c r="P109" s="96" t="str">
        <f>VLOOKUP(A109,'SYS Allocations'!A:G,5,0)</f>
        <v>AM</v>
      </c>
      <c r="Q109" s="96">
        <f>VLOOKUP(A109,'SYS Allocations'!A:G,6,0)</f>
        <v>0</v>
      </c>
      <c r="R109" s="12">
        <f>VLOOKUP(A109,'SYS Allocations'!A:G,7,0)</f>
        <v>5.8</v>
      </c>
      <c r="S109" s="324"/>
    </row>
    <row r="110" spans="1:19">
      <c r="A110" s="38" t="s">
        <v>126</v>
      </c>
      <c r="B110" s="41" t="str">
        <f>VLOOKUP(A110,All!A:AM,2,0)</f>
        <v>SOUTH WEST</v>
      </c>
      <c r="C110" s="42">
        <f>VLOOKUP(A110,All!A:AM,11,0)</f>
        <v>45048</v>
      </c>
      <c r="D110" s="5"/>
      <c r="E110" s="17">
        <f>VLOOKUP(A110,All!A:AM,30,0)</f>
        <v>73.264567771260502</v>
      </c>
      <c r="F110" s="17">
        <f>VLOOKUP(A110,All!A:AM,28,0)</f>
        <v>17.536899999999999</v>
      </c>
      <c r="G110" s="17">
        <f>VLOOKUP(A110,All!A:AM,31,0)</f>
        <v>65.964632362717722</v>
      </c>
      <c r="H110" s="17">
        <f>VLOOKUP(A110,All!A:AM,29,0)</f>
        <v>12.402999999999999</v>
      </c>
      <c r="I110" s="6">
        <f>VLOOKUP(A110,All!A:AM,33,0)</f>
        <v>63.241544894770691</v>
      </c>
      <c r="J110" s="6">
        <f>VLOOKUP(A110,All!A:AM,32,0)</f>
        <v>11.010099999999998</v>
      </c>
      <c r="K110" s="333"/>
      <c r="L110" s="333"/>
      <c r="M110" s="96">
        <f>VLOOKUP(A110,'SYS Allocations'!A:G,2,0)</f>
        <v>0</v>
      </c>
      <c r="N110" s="96">
        <f>VLOOKUP(A110,'SYS Allocations'!A:G,3,0)</f>
        <v>0</v>
      </c>
      <c r="O110" s="96">
        <f>VLOOKUP(A110,'SYS Allocations'!A:G,4,0)</f>
        <v>0</v>
      </c>
      <c r="P110" s="96">
        <f>VLOOKUP(A110,'SYS Allocations'!A:G,5,0)</f>
        <v>0</v>
      </c>
      <c r="Q110" s="96">
        <f>VLOOKUP(A110,'SYS Allocations'!A:G,6,0)</f>
        <v>0</v>
      </c>
      <c r="R110" s="12">
        <f>VLOOKUP(A110,'SYS Allocations'!A:G,7,0)</f>
        <v>5.8</v>
      </c>
      <c r="S110" s="324"/>
    </row>
    <row r="111" spans="1:19">
      <c r="A111" s="35" t="s">
        <v>127</v>
      </c>
      <c r="B111" s="41" t="str">
        <f>VLOOKUP(A111,All!A:AM,2,0)</f>
        <v>SOUTH EAST</v>
      </c>
      <c r="C111" s="42">
        <f>VLOOKUP(A111,All!A:AM,11,0)</f>
        <v>44286.375</v>
      </c>
      <c r="D111" s="5"/>
      <c r="E111" s="17">
        <f>VLOOKUP(A111,All!A:AM,30,0)</f>
        <v>73.935864250790914</v>
      </c>
      <c r="F111" s="17">
        <f>VLOOKUP(A111,All!A:AM,28,0)</f>
        <v>22.41694</v>
      </c>
      <c r="G111" s="17">
        <f>VLOOKUP(A111,All!A:AM,31,0)</f>
        <v>63.328275164390497</v>
      </c>
      <c r="H111" s="17">
        <f>VLOOKUP(A111,All!A:AM,29,0)</f>
        <v>13.646800000000001</v>
      </c>
      <c r="I111" s="6">
        <f>VLOOKUP(A111,All!A:AM,33,0)</f>
        <v>70.351986913980426</v>
      </c>
      <c r="J111" s="6">
        <f>VLOOKUP(A111,All!A:AM,32,0)</f>
        <v>18.751899999999999</v>
      </c>
      <c r="K111" s="20">
        <f>VLOOKUP(A111,All!A:AM,39,0)</f>
        <v>64.87777777777778</v>
      </c>
      <c r="L111" s="20">
        <f>VLOOKUP(A111,All!A:AM,38,0)</f>
        <v>14.5975</v>
      </c>
      <c r="M111" s="96">
        <f>VLOOKUP(A111,'SYS Allocations'!A:G,2,0)</f>
        <v>0</v>
      </c>
      <c r="N111" s="96">
        <f>VLOOKUP(A111,'SYS Allocations'!A:G,3,0)</f>
        <v>0</v>
      </c>
      <c r="O111" s="96">
        <f>VLOOKUP(A111,'SYS Allocations'!A:G,4,0)</f>
        <v>0</v>
      </c>
      <c r="P111" s="96">
        <f>VLOOKUP(A111,'SYS Allocations'!A:G,5,0)</f>
        <v>0</v>
      </c>
      <c r="Q111" s="96">
        <f>VLOOKUP(A111,'SYS Allocations'!A:G,6,0)</f>
        <v>0</v>
      </c>
      <c r="R111" s="12">
        <f>VLOOKUP(A111,'SYS Allocations'!A:G,7,0)</f>
        <v>0</v>
      </c>
      <c r="S111" s="324"/>
    </row>
    <row r="112" spans="1:19">
      <c r="A112" s="35" t="s">
        <v>128</v>
      </c>
      <c r="B112" s="41" t="str">
        <f>VLOOKUP(A112,All!A:AM,2,0)</f>
        <v>NORTH EAST</v>
      </c>
      <c r="C112" s="42">
        <f>VLOOKUP(A112,All!A:AM,11,0)</f>
        <v>44700.395833333299</v>
      </c>
      <c r="D112" s="5"/>
      <c r="E112" s="17">
        <f>VLOOKUP(A112,All!A:AM,30,0)</f>
        <v>85.227272727272734</v>
      </c>
      <c r="F112" s="17">
        <f>VLOOKUP(A112,All!A:AM,28,0)</f>
        <v>4.0875000000000004</v>
      </c>
      <c r="G112" s="17">
        <f>VLOOKUP(A112,All!A:AM,31,0)</f>
        <v>81.428571428571431</v>
      </c>
      <c r="H112" s="17">
        <f>VLOOKUP(A112,All!A:AM,29,0)</f>
        <v>3.1065</v>
      </c>
      <c r="I112" s="6">
        <f>VLOOKUP(A112,All!A:AM,33,0)</f>
        <v>81.192129629629619</v>
      </c>
      <c r="J112" s="6">
        <f>VLOOKUP(A112,All!A:AM,32,0)</f>
        <v>3.0585399999999998</v>
      </c>
      <c r="K112" s="20">
        <f>VLOOKUP(A112,All!A:AM,39,0)</f>
        <v>85.900497512437809</v>
      </c>
      <c r="L112" s="20">
        <f>VLOOKUP(A112,All!A:AM,38,0)</f>
        <v>4.3165000000000004</v>
      </c>
      <c r="M112" s="96">
        <f>VLOOKUP(A112,'SYS Allocations'!A:G,2,0)</f>
        <v>0</v>
      </c>
      <c r="N112" s="96">
        <f>VLOOKUP(A112,'SYS Allocations'!A:G,3,0)</f>
        <v>0</v>
      </c>
      <c r="O112" s="96">
        <f>VLOOKUP(A112,'SYS Allocations'!A:G,4,0)</f>
        <v>0</v>
      </c>
      <c r="P112" s="96">
        <f>VLOOKUP(A112,'SYS Allocations'!A:G,5,0)</f>
        <v>0</v>
      </c>
      <c r="Q112" s="96">
        <f>VLOOKUP(A112,'SYS Allocations'!A:G,6,0)</f>
        <v>0</v>
      </c>
      <c r="R112" s="12">
        <f>VLOOKUP(A112,'SYS Allocations'!A:G,7,0)</f>
        <v>0</v>
      </c>
      <c r="S112" s="324"/>
    </row>
    <row r="113" spans="1:19">
      <c r="A113" s="35" t="s">
        <v>129</v>
      </c>
      <c r="B113" s="41" t="str">
        <f>VLOOKUP(A113,All!A:AM,2,0)</f>
        <v>THAMES VALLEY</v>
      </c>
      <c r="C113" s="42">
        <f>VLOOKUP(A113,All!A:AM,11,0)</f>
        <v>45538</v>
      </c>
      <c r="D113" s="5"/>
      <c r="E113" s="17">
        <f>VLOOKUP(A113,All!A:AM,30,0)</f>
        <v>70.969945355191257</v>
      </c>
      <c r="F113" s="17">
        <f>VLOOKUP(A113,All!A:AM,28,0)</f>
        <v>6.7950600000000003</v>
      </c>
      <c r="G113" s="17">
        <f>VLOOKUP(A113,All!A:AM,31,0)</f>
        <v>67.223650385604117</v>
      </c>
      <c r="H113" s="17">
        <f>VLOOKUP(A113,All!A:AM,29,0)</f>
        <v>5.7007000000000003</v>
      </c>
      <c r="I113" s="6">
        <f>VLOOKUP(A113,All!A:AM,33,0)</f>
        <v>64.413563176007898</v>
      </c>
      <c r="J113" s="6">
        <f>VLOOKUP(A113,All!A:AM,32,0)</f>
        <v>5.0310600000000099</v>
      </c>
      <c r="K113" s="20">
        <f>VLOOKUP(A113,All!A:AM,39,0)</f>
        <v>75.293333333333322</v>
      </c>
      <c r="L113" s="20">
        <f>VLOOKUP(A113,All!A:AM,38,0)</f>
        <v>8.4704999999999995</v>
      </c>
      <c r="M113" s="96">
        <f>VLOOKUP(A113,'SYS Allocations'!A:G,2,0)</f>
        <v>0</v>
      </c>
      <c r="N113" s="96">
        <f>VLOOKUP(A113,'SYS Allocations'!A:G,3,0)</f>
        <v>0</v>
      </c>
      <c r="O113" s="96">
        <f>VLOOKUP(A113,'SYS Allocations'!A:G,4,0)</f>
        <v>0</v>
      </c>
      <c r="P113" s="96">
        <f>VLOOKUP(A113,'SYS Allocations'!A:G,5,0)</f>
        <v>0</v>
      </c>
      <c r="Q113" s="96">
        <f>VLOOKUP(A113,'SYS Allocations'!A:G,6,0)</f>
        <v>0</v>
      </c>
      <c r="R113" s="12">
        <f>VLOOKUP(A113,'SYS Allocations'!A:G,7,0)</f>
        <v>0</v>
      </c>
      <c r="S113" s="324"/>
    </row>
    <row r="114" spans="1:19">
      <c r="A114" s="37" t="s">
        <v>130</v>
      </c>
      <c r="B114" s="41" t="str">
        <f>VLOOKUP(A114,All!A:AM,2,0)</f>
        <v>SOUTH WEST</v>
      </c>
      <c r="C114" s="42">
        <f>VLOOKUP(A114,All!A:AM,11,0)</f>
        <v>45538</v>
      </c>
      <c r="D114" s="5"/>
      <c r="E114" s="17">
        <f>VLOOKUP(A114,All!A:AM,30,0)</f>
        <v>71.385568816186421</v>
      </c>
      <c r="F114" s="17">
        <f>VLOOKUP(A114,All!A:AM,28,0)</f>
        <v>19.36542</v>
      </c>
      <c r="G114" s="17">
        <f>VLOOKUP(A114,All!A:AM,31,0)</f>
        <v>65.941847761704821</v>
      </c>
      <c r="H114" s="17">
        <f>VLOOKUP(A114,All!A:AM,29,0)</f>
        <v>15.029400000000001</v>
      </c>
      <c r="I114" s="6">
        <f>VLOOKUP(A114,All!A:AM,33,0)</f>
        <v>55.41253101736973</v>
      </c>
      <c r="J114" s="6">
        <f>VLOOKUP(A114,All!A:AM,32,0)</f>
        <v>9.6471</v>
      </c>
      <c r="K114" s="20">
        <f>VLOOKUP(A114,All!A:AM,39,0)</f>
        <v>85.998222222222211</v>
      </c>
      <c r="L114" s="20">
        <f>VLOOKUP(A114,All!A:AM,38,0)</f>
        <v>96.74799999999999</v>
      </c>
      <c r="M114" s="96">
        <f>VLOOKUP(A114,'SYS Allocations'!A:G,2,0)</f>
        <v>0</v>
      </c>
      <c r="N114" s="96">
        <f>VLOOKUP(A114,'SYS Allocations'!A:G,3,0)</f>
        <v>0</v>
      </c>
      <c r="O114" s="96">
        <f>VLOOKUP(A114,'SYS Allocations'!A:G,4,0)</f>
        <v>0</v>
      </c>
      <c r="P114" s="96" t="str">
        <f>VLOOKUP(A114,'SYS Allocations'!A:G,5,0)</f>
        <v>AM</v>
      </c>
      <c r="Q114" s="96">
        <f>VLOOKUP(A114,'SYS Allocations'!A:G,6,0)</f>
        <v>0</v>
      </c>
      <c r="R114" s="12">
        <f>VLOOKUP(A114,'SYS Allocations'!A:G,7,0)</f>
        <v>6.4</v>
      </c>
      <c r="S114" s="324"/>
    </row>
    <row r="115" spans="1:19">
      <c r="A115" s="37" t="s">
        <v>131</v>
      </c>
      <c r="B115" s="41" t="str">
        <f>VLOOKUP(A115,All!A:AM,2,0)</f>
        <v>SOUTH WEST</v>
      </c>
      <c r="C115" s="42">
        <f>VLOOKUP(A115,All!A:AM,11,0)</f>
        <v>45538</v>
      </c>
      <c r="D115" s="5"/>
      <c r="E115" s="17">
        <f>VLOOKUP(A115,All!A:AM,30,0)</f>
        <v>70.548792535513229</v>
      </c>
      <c r="F115" s="17">
        <f>VLOOKUP(A115,All!A:AM,28,0)</f>
        <v>19.13842</v>
      </c>
      <c r="G115" s="17">
        <f>VLOOKUP(A115,All!A:AM,31,0)</f>
        <v>64.945879895927945</v>
      </c>
      <c r="H115" s="17">
        <f>VLOOKUP(A115,All!A:AM,29,0)</f>
        <v>14.802399999999999</v>
      </c>
      <c r="I115" s="6">
        <f>VLOOKUP(A115,All!A:AM,33,0)</f>
        <v>54.10865269736238</v>
      </c>
      <c r="J115" s="6">
        <f>VLOOKUP(A115,All!A:AM,32,0)</f>
        <v>9.4201000000000015</v>
      </c>
      <c r="K115" s="20">
        <f>VLOOKUP(A115,All!A:AM,39,0)</f>
        <v>0</v>
      </c>
      <c r="L115" s="20">
        <f>VLOOKUP(A115,All!A:AM,38,0)</f>
        <v>0</v>
      </c>
      <c r="M115" s="96">
        <f>VLOOKUP(A115,'SYS Allocations'!A:G,2,0)</f>
        <v>0</v>
      </c>
      <c r="N115" s="96">
        <f>VLOOKUP(A115,'SYS Allocations'!A:G,3,0)</f>
        <v>0</v>
      </c>
      <c r="O115" s="96">
        <f>VLOOKUP(A115,'SYS Allocations'!A:G,4,0)</f>
        <v>0</v>
      </c>
      <c r="P115" s="96">
        <f>VLOOKUP(A115,'SYS Allocations'!A:G,5,0)</f>
        <v>0</v>
      </c>
      <c r="Q115" s="96">
        <f>VLOOKUP(A115,'SYS Allocations'!A:G,6,0)</f>
        <v>0</v>
      </c>
      <c r="R115" s="12">
        <f>VLOOKUP(A115,'SYS Allocations'!A:G,7,0)</f>
        <v>6.3</v>
      </c>
      <c r="S115" s="324"/>
    </row>
    <row r="116" spans="1:19">
      <c r="A116" s="35" t="s">
        <v>132</v>
      </c>
      <c r="B116" s="41" t="str">
        <f>VLOOKUP(A116,All!A:AM,2,0)</f>
        <v>SOUTH WEST</v>
      </c>
      <c r="C116" s="42">
        <f>VLOOKUP(A116,All!A:AM,11,0)</f>
        <v>45538</v>
      </c>
      <c r="D116" s="5"/>
      <c r="E116" s="17">
        <f>VLOOKUP(A116,All!A:AM,30,0)</f>
        <v>47.286445444063133</v>
      </c>
      <c r="F116" s="17">
        <f>VLOOKUP(A116,All!A:AM,28,0)</f>
        <v>16.600720000000003</v>
      </c>
      <c r="G116" s="17">
        <f>VLOOKUP(A116,All!A:AM,31,0)</f>
        <v>16.199498265665614</v>
      </c>
      <c r="H116" s="17">
        <f>VLOOKUP(A116,All!A:AM,29,0)</f>
        <v>3.5774000000000004</v>
      </c>
      <c r="I116" s="6">
        <f>VLOOKUP(A116,All!A:AM,33,0)</f>
        <v>47.949012195670768</v>
      </c>
      <c r="J116" s="6">
        <f>VLOOKUP(A116,All!A:AM,32,0)</f>
        <v>17.047600000000003</v>
      </c>
      <c r="K116" s="20">
        <f>VLOOKUP(A116,All!A:AM,39,0)</f>
        <v>58.87555555555555</v>
      </c>
      <c r="L116" s="20">
        <f>VLOOKUP(A116,All!A:AM,38,0)</f>
        <v>26.494</v>
      </c>
      <c r="M116" s="96">
        <f>VLOOKUP(A116,'SYS Allocations'!A:G,2,0)</f>
        <v>0</v>
      </c>
      <c r="N116" s="96" t="str">
        <f>VLOOKUP(A116,'SYS Allocations'!A:G,3,0)</f>
        <v>RA</v>
      </c>
      <c r="O116" s="96">
        <f>VLOOKUP(A116,'SYS Allocations'!A:G,4,0)</f>
        <v>0</v>
      </c>
      <c r="P116" s="96">
        <f>VLOOKUP(A116,'SYS Allocations'!A:G,5,0)</f>
        <v>0</v>
      </c>
      <c r="Q116" s="96">
        <f>VLOOKUP(A116,'SYS Allocations'!A:G,6,0)</f>
        <v>0</v>
      </c>
      <c r="R116" s="12">
        <f>VLOOKUP(A116,'SYS Allocations'!A:G,7,0)</f>
        <v>3.9</v>
      </c>
      <c r="S116" s="324"/>
    </row>
    <row r="117" spans="1:19">
      <c r="A117" s="257" t="s">
        <v>133</v>
      </c>
      <c r="B117" s="41" t="str">
        <f>VLOOKUP(A117,All!A:AM,2,0)</f>
        <v>SOUTH</v>
      </c>
      <c r="C117" s="42">
        <f>VLOOKUP(A117,All!A:AM,11,0)</f>
        <v>45538</v>
      </c>
      <c r="D117" s="5"/>
      <c r="E117" s="17">
        <f>VLOOKUP(A117,All!A:AM,30,0)</f>
        <v>59.576566926746118</v>
      </c>
      <c r="F117" s="17">
        <f>VLOOKUP(A117,All!A:AM,28,0)</f>
        <v>38.978659999999998</v>
      </c>
      <c r="G117" s="17">
        <f>VLOOKUP(A117,All!A:AM,31,0)</f>
        <v>46.116452436398156</v>
      </c>
      <c r="H117" s="17">
        <f>VLOOKUP(A117,All!A:AM,29,0)</f>
        <v>22.635199999999998</v>
      </c>
      <c r="I117" s="6">
        <f>VLOOKUP(A117,All!A:AM,33,0)</f>
        <v>50.408209951547335</v>
      </c>
      <c r="J117" s="6">
        <f>VLOOKUP(A117,All!A:AM,32,0)</f>
        <v>26.882899999999999</v>
      </c>
      <c r="K117" s="332">
        <f>VLOOKUP(A117,All!A:AM,39,0)</f>
        <v>69.322222222222209</v>
      </c>
      <c r="L117" s="332">
        <f>VLOOKUP(A117,All!A:AM,38,0)</f>
        <v>124.77999999999999</v>
      </c>
      <c r="M117" s="96">
        <f>VLOOKUP(A117,'SYS Allocations'!A:G,2,0)</f>
        <v>0</v>
      </c>
      <c r="N117" s="96" t="str">
        <f>VLOOKUP(A117,'SYS Allocations'!A:G,3,0)</f>
        <v>RA</v>
      </c>
      <c r="O117" s="96">
        <f>VLOOKUP(A117,'SYS Allocations'!A:G,4,0)</f>
        <v>0</v>
      </c>
      <c r="P117" s="96">
        <f>VLOOKUP(A117,'SYS Allocations'!A:G,5,0)</f>
        <v>0</v>
      </c>
      <c r="Q117" s="96">
        <f>VLOOKUP(A117,'SYS Allocations'!A:G,6,0)</f>
        <v>0</v>
      </c>
      <c r="R117" s="12">
        <f>VLOOKUP(A117,'SYS Allocations'!A:G,7,0)</f>
        <v>7.1</v>
      </c>
      <c r="S117" s="324"/>
    </row>
    <row r="118" spans="1:19">
      <c r="A118" s="257" t="s">
        <v>134</v>
      </c>
      <c r="B118" s="41" t="str">
        <f>VLOOKUP(A118,All!A:AM,2,0)</f>
        <v>SOUTH</v>
      </c>
      <c r="C118" s="42">
        <f>VLOOKUP(A118,All!A:AM,11,0)</f>
        <v>45538</v>
      </c>
      <c r="D118" s="19"/>
      <c r="E118" s="17">
        <f>VLOOKUP(A118,All!A:AM,30,0)</f>
        <v>56.022942504955196</v>
      </c>
      <c r="F118" s="17">
        <f>VLOOKUP(A118,All!A:AM,28,0)</f>
        <v>36.653659999999995</v>
      </c>
      <c r="G118" s="17">
        <f>VLOOKUP(A118,All!A:AM,31,0)</f>
        <v>41.379549209803052</v>
      </c>
      <c r="H118" s="17">
        <f>VLOOKUP(A118,All!A:AM,29,0)</f>
        <v>20.310200000000002</v>
      </c>
      <c r="I118" s="6">
        <f>VLOOKUP(A118,All!A:AM,33,0)</f>
        <v>46.048595172734501</v>
      </c>
      <c r="J118" s="6">
        <f>VLOOKUP(A118,All!A:AM,32,0)</f>
        <v>24.5579</v>
      </c>
      <c r="K118" s="333"/>
      <c r="L118" s="333"/>
      <c r="M118" s="96">
        <f>VLOOKUP(A118,'SYS Allocations'!A:G,2,0)</f>
        <v>0</v>
      </c>
      <c r="N118" s="96">
        <f>VLOOKUP(A118,'SYS Allocations'!A:G,3,0)</f>
        <v>0</v>
      </c>
      <c r="O118" s="96">
        <f>VLOOKUP(A118,'SYS Allocations'!A:G,4,0)</f>
        <v>0</v>
      </c>
      <c r="P118" s="96">
        <f>VLOOKUP(A118,'SYS Allocations'!A:G,5,0)</f>
        <v>0</v>
      </c>
      <c r="Q118" s="96">
        <f>VLOOKUP(A118,'SYS Allocations'!A:G,6,0)</f>
        <v>0</v>
      </c>
      <c r="R118" s="12">
        <f>VLOOKUP(A118,'SYS Allocations'!A:G,7,0)</f>
        <v>6.7</v>
      </c>
      <c r="S118" s="324"/>
    </row>
    <row r="119" spans="1:19">
      <c r="A119" s="37" t="s">
        <v>135</v>
      </c>
      <c r="B119" s="41" t="str">
        <f>VLOOKUP(A119,All!A:AM,2,0)</f>
        <v>SCOTLAND</v>
      </c>
      <c r="C119" s="42">
        <f>VLOOKUP(A119,All!A:AM,11,0)</f>
        <v>45538</v>
      </c>
      <c r="D119" s="19"/>
      <c r="E119" s="17">
        <f>VLOOKUP(A119,All!A:AM,30,0)</f>
        <v>28.229619813259855</v>
      </c>
      <c r="F119" s="17">
        <f>VLOOKUP(A119,All!A:AM,28,0)</f>
        <v>23.875280000000004</v>
      </c>
      <c r="G119" s="17">
        <f>VLOOKUP(A119,All!A:AM,31,0)</f>
        <v>2.2844825504554991</v>
      </c>
      <c r="H119" s="17">
        <f>VLOOKUP(A119,All!A:AM,29,0)</f>
        <v>1.419100000000002</v>
      </c>
      <c r="I119" s="6">
        <f>VLOOKUP(A119,All!A:AM,33,0)</f>
        <v>14.63592997614893</v>
      </c>
      <c r="J119" s="6">
        <f>VLOOKUP(A119,All!A:AM,32,0)</f>
        <v>10.407200000000202</v>
      </c>
      <c r="K119" s="332">
        <f>VLOOKUP(A119,All!A:AM,39,0)</f>
        <v>-15.836111111111105</v>
      </c>
      <c r="L119" s="332">
        <f>VLOOKUP(A119,All!A:AM,38,0)</f>
        <v>-14.252499999999994</v>
      </c>
      <c r="M119" s="96" t="str">
        <f>VLOOKUP(A119,'SYS Allocations'!A:G,2,0)</f>
        <v>P-Core</v>
      </c>
      <c r="N119" s="96" t="str">
        <f>VLOOKUP(A119,'SYS Allocations'!A:G,3,0)</f>
        <v>RA</v>
      </c>
      <c r="O119" s="96" t="str">
        <f>VLOOKUP(A119,'SYS Allocations'!A:G,4,0)</f>
        <v>PX</v>
      </c>
      <c r="P119" s="96">
        <f>VLOOKUP(A119,'SYS Allocations'!A:G,5,0)</f>
        <v>0</v>
      </c>
      <c r="Q119" s="96" t="str">
        <f>VLOOKUP(A119,'SYS Allocations'!A:G,6,0)</f>
        <v>OPEX</v>
      </c>
      <c r="R119" s="12">
        <f>VLOOKUP(A119,'SYS Allocations'!A:G,7,0)</f>
        <v>11.649999999999999</v>
      </c>
      <c r="S119" s="324"/>
    </row>
    <row r="120" spans="1:19">
      <c r="A120" s="37" t="s">
        <v>136</v>
      </c>
      <c r="B120" s="41" t="str">
        <f>VLOOKUP(A120,All!A:AM,2,0)</f>
        <v>SCOTLAND</v>
      </c>
      <c r="C120" s="42">
        <f>VLOOKUP(A120,All!A:AM,11,0)</f>
        <v>45538</v>
      </c>
      <c r="D120" s="19"/>
      <c r="E120" s="17">
        <f>VLOOKUP(A120,All!A:AM,30,0)</f>
        <v>48.504456621367368</v>
      </c>
      <c r="F120" s="17">
        <f>VLOOKUP(A120,All!A:AM,28,0)</f>
        <v>41.022779999999997</v>
      </c>
      <c r="G120" s="17">
        <f>VLOOKUP(A120,All!A:AM,31,0)</f>
        <v>29.888713777244043</v>
      </c>
      <c r="H120" s="17">
        <f>VLOOKUP(A120,All!A:AM,29,0)</f>
        <v>18.566600000000005</v>
      </c>
      <c r="I120" s="6">
        <f>VLOOKUP(A120,All!A:AM,33,0)</f>
        <v>38.750928176049854</v>
      </c>
      <c r="J120" s="6">
        <f>VLOOKUP(A120,All!A:AM,32,0)</f>
        <v>27.554700000000199</v>
      </c>
      <c r="K120" s="333"/>
      <c r="L120" s="333"/>
      <c r="M120" s="96">
        <f>VLOOKUP(A120,'SYS Allocations'!A:G,2,0)</f>
        <v>0</v>
      </c>
      <c r="N120" s="96">
        <f>VLOOKUP(A120,'SYS Allocations'!A:G,3,0)</f>
        <v>0</v>
      </c>
      <c r="O120" s="96">
        <f>VLOOKUP(A120,'SYS Allocations'!A:G,4,0)</f>
        <v>0</v>
      </c>
      <c r="P120" s="96">
        <f>VLOOKUP(A120,'SYS Allocations'!A:G,5,0)</f>
        <v>0</v>
      </c>
      <c r="Q120" s="96">
        <f>VLOOKUP(A120,'SYS Allocations'!A:G,6,0)</f>
        <v>0</v>
      </c>
      <c r="R120" s="12">
        <f>VLOOKUP(A120,'SYS Allocations'!A:G,7,0)</f>
        <v>13.849999999999998</v>
      </c>
      <c r="S120" s="324"/>
    </row>
    <row r="121" spans="1:19">
      <c r="A121" s="35" t="s">
        <v>137</v>
      </c>
      <c r="B121" s="41" t="str">
        <f>VLOOKUP(A121,All!A:AM,2,0)</f>
        <v>SCOTLAND</v>
      </c>
      <c r="C121" s="42">
        <f>VLOOKUP(A121,All!A:AM,11,0)</f>
        <v>45538</v>
      </c>
      <c r="D121" s="5"/>
      <c r="E121" s="17">
        <f>VLOOKUP(A121,All!A:AM,30,0)</f>
        <v>51.667056588849341</v>
      </c>
      <c r="F121" s="17">
        <f>VLOOKUP(A121,All!A:AM,28,0)</f>
        <v>14.840680000000001</v>
      </c>
      <c r="G121" s="17">
        <f>VLOOKUP(A121,All!A:AM,31,0)</f>
        <v>29.003917236864982</v>
      </c>
      <c r="H121" s="17">
        <f>VLOOKUP(A121,All!A:AM,29,0)</f>
        <v>5.6715999999999998</v>
      </c>
      <c r="I121" s="6">
        <f>VLOOKUP(A121,All!A:AM,33,0)</f>
        <v>47.914790803769726</v>
      </c>
      <c r="J121" s="6">
        <f>VLOOKUP(A121,All!A:AM,32,0)</f>
        <v>12.771399999999998</v>
      </c>
      <c r="K121" s="20">
        <f>VLOOKUP(A121,All!A:AM,39,0)</f>
        <v>38.297777777777775</v>
      </c>
      <c r="L121" s="20">
        <f>VLOOKUP(A121,All!A:AM,38,0)</f>
        <v>8.6169999999999991</v>
      </c>
      <c r="M121" s="96">
        <f>VLOOKUP(A121,'SYS Allocations'!A:G,2,0)</f>
        <v>0</v>
      </c>
      <c r="N121" s="96" t="str">
        <f>VLOOKUP(A121,'SYS Allocations'!A:G,3,0)</f>
        <v>RA</v>
      </c>
      <c r="O121" s="96">
        <f>VLOOKUP(A121,'SYS Allocations'!A:G,4,0)</f>
        <v>0</v>
      </c>
      <c r="P121" s="96">
        <f>VLOOKUP(A121,'SYS Allocations'!A:G,5,0)</f>
        <v>0</v>
      </c>
      <c r="Q121" s="96">
        <f>VLOOKUP(A121,'SYS Allocations'!A:G,6,0)</f>
        <v>0</v>
      </c>
      <c r="R121" s="12">
        <f>VLOOKUP(A121,'SYS Allocations'!A:G,7,0)</f>
        <v>4.4000000000000004</v>
      </c>
      <c r="S121" s="324"/>
    </row>
    <row r="122" spans="1:19">
      <c r="A122" s="35" t="s">
        <v>138</v>
      </c>
      <c r="B122" s="41" t="str">
        <f>VLOOKUP(A122,All!A:AM,2,0)</f>
        <v>SCOTLAND</v>
      </c>
      <c r="C122" s="42">
        <f>VLOOKUP(A122,All!A:AM,11,0)</f>
        <v>45538</v>
      </c>
      <c r="D122" s="5"/>
      <c r="E122" s="17">
        <f>VLOOKUP(A122,All!A:AM,30,0)</f>
        <v>35.506481882871967</v>
      </c>
      <c r="F122" s="17">
        <f>VLOOKUP(A122,All!A:AM,28,0)</f>
        <v>19.264340000000001</v>
      </c>
      <c r="G122" s="17">
        <f>VLOOKUP(A122,All!A:AM,31,0)</f>
        <v>0.36532098702156585</v>
      </c>
      <c r="H122" s="17">
        <f>VLOOKUP(A122,All!A:AM,29,0)</f>
        <v>0.12829999999999986</v>
      </c>
      <c r="I122" s="6">
        <f>VLOOKUP(A122,All!A:AM,33,0)</f>
        <v>34.387328803084166</v>
      </c>
      <c r="J122" s="6">
        <f>VLOOKUP(A122,All!A:AM,32,0)</f>
        <v>18.338899999999999</v>
      </c>
      <c r="K122" s="20">
        <f>VLOOKUP(A122,All!A:AM,39,0)</f>
        <v>44.457936507936509</v>
      </c>
      <c r="L122" s="20">
        <f>VLOOKUP(A122,All!A:AM,38,0)</f>
        <v>28.008500000000002</v>
      </c>
      <c r="M122" s="96">
        <f>VLOOKUP(A122,'SYS Allocations'!A:G,2,0)</f>
        <v>0</v>
      </c>
      <c r="N122" s="96">
        <f>VLOOKUP(A122,'SYS Allocations'!A:G,3,0)</f>
        <v>0</v>
      </c>
      <c r="O122" s="96">
        <f>VLOOKUP(A122,'SYS Allocations'!A:G,4,0)</f>
        <v>0</v>
      </c>
      <c r="P122" s="96">
        <f>VLOOKUP(A122,'SYS Allocations'!A:G,5,0)</f>
        <v>0</v>
      </c>
      <c r="Q122" s="96">
        <f>VLOOKUP(A122,'SYS Allocations'!A:G,6,0)</f>
        <v>0</v>
      </c>
      <c r="R122" s="12">
        <f>VLOOKUP(A122,'SYS Allocations'!A:G,7,0)</f>
        <v>3</v>
      </c>
      <c r="S122" s="324"/>
    </row>
    <row r="123" spans="1:19">
      <c r="A123" s="35" t="s">
        <v>139</v>
      </c>
      <c r="B123" s="41" t="str">
        <f>VLOOKUP(A123,All!A:AM,2,0)</f>
        <v>SCOTLAND</v>
      </c>
      <c r="C123" s="42">
        <f>VLOOKUP(A123,All!A:AM,11,0)</f>
        <v>45538</v>
      </c>
      <c r="D123" s="5"/>
      <c r="E123" s="17">
        <f>VLOOKUP(A123,All!A:AM,30,0)</f>
        <v>3.1959693186946053E-2</v>
      </c>
      <c r="F123" s="17">
        <f>VLOOKUP(A123,All!A:AM,28,0)</f>
        <v>1.0200000000000209E-3</v>
      </c>
      <c r="G123" s="17">
        <f>VLOOKUP(A123,All!A:AM,31,0)</f>
        <v>-10.040008277574676</v>
      </c>
      <c r="H123" s="17">
        <f>VLOOKUP(A123,All!A:AM,29,0)</f>
        <v>-0.29110000000000014</v>
      </c>
      <c r="I123" s="6">
        <f>VLOOKUP(A123,All!A:AM,33,0)</f>
        <v>-77.961847389558244</v>
      </c>
      <c r="J123" s="6">
        <f>VLOOKUP(A123,All!A:AM,32,0)</f>
        <v>-1.3977000000000002</v>
      </c>
      <c r="K123" s="20">
        <f>VLOOKUP(A123,All!A:AM,39,0)</f>
        <v>36.507462686567166</v>
      </c>
      <c r="L123" s="20">
        <f>VLOOKUP(A123,All!A:AM,38,0)</f>
        <v>1.8345000000000002</v>
      </c>
      <c r="M123" s="96">
        <f>VLOOKUP(A123,'SYS Allocations'!A:G,2,0)</f>
        <v>0</v>
      </c>
      <c r="N123" s="96">
        <f>VLOOKUP(A123,'SYS Allocations'!A:G,3,0)</f>
        <v>0</v>
      </c>
      <c r="O123" s="96">
        <f>VLOOKUP(A123,'SYS Allocations'!A:G,4,0)</f>
        <v>0</v>
      </c>
      <c r="P123" s="96">
        <f>VLOOKUP(A123,'SYS Allocations'!A:G,5,0)</f>
        <v>0</v>
      </c>
      <c r="Q123" s="96">
        <f>VLOOKUP(A123,'SYS Allocations'!A:G,6,0)</f>
        <v>0</v>
      </c>
      <c r="R123" s="12">
        <f>VLOOKUP(A123,'SYS Allocations'!A:G,7,0)</f>
        <v>2.7</v>
      </c>
      <c r="S123" s="324"/>
    </row>
    <row r="124" spans="1:19">
      <c r="A124" s="35" t="s">
        <v>140</v>
      </c>
      <c r="B124" s="41" t="str">
        <f>VLOOKUP(A124,All!A:AM,2,0)</f>
        <v>SOUTH EAST</v>
      </c>
      <c r="C124" s="42">
        <f>VLOOKUP(A124,All!A:AM,11,0)</f>
        <v>45538</v>
      </c>
      <c r="D124" s="5"/>
      <c r="E124" s="17">
        <f>VLOOKUP(A124,All!A:AM,30,0)</f>
        <v>23.726518130187856</v>
      </c>
      <c r="F124" s="17">
        <f>VLOOKUP(A124,All!A:AM,28,0)</f>
        <v>2.7155</v>
      </c>
      <c r="G124" s="17">
        <f>VLOOKUP(A124,All!A:AM,31,0)</f>
        <v>13.466063144980163</v>
      </c>
      <c r="H124" s="17">
        <f>VLOOKUP(A124,All!A:AM,29,0)</f>
        <v>1.358449673</v>
      </c>
      <c r="I124" s="6">
        <f>VLOOKUP(A124,All!A:AM,33,0)</f>
        <v>-3.6265432098762216</v>
      </c>
      <c r="J124" s="6">
        <f>VLOOKUP(A124,All!A:AM,32,0)</f>
        <v>-0.30549999999997401</v>
      </c>
      <c r="K124" s="20">
        <f>VLOOKUP(A124,All!A:AM,39,0)</f>
        <v>27.25416666666667</v>
      </c>
      <c r="L124" s="20">
        <f>VLOOKUP(A124,All!A:AM,38,0)</f>
        <v>3.2705000000000002</v>
      </c>
      <c r="M124" s="96">
        <f>VLOOKUP(A124,'SYS Allocations'!A:G,2,0)</f>
        <v>0</v>
      </c>
      <c r="N124" s="96">
        <f>VLOOKUP(A124,'SYS Allocations'!A:G,3,0)</f>
        <v>0</v>
      </c>
      <c r="O124" s="96">
        <f>VLOOKUP(A124,'SYS Allocations'!A:G,4,0)</f>
        <v>0</v>
      </c>
      <c r="P124" s="96">
        <f>VLOOKUP(A124,'SYS Allocations'!A:G,5,0)</f>
        <v>0</v>
      </c>
      <c r="Q124" s="96">
        <f>VLOOKUP(A124,'SYS Allocations'!A:G,6,0)</f>
        <v>0</v>
      </c>
      <c r="R124" s="12">
        <f>VLOOKUP(A124,'SYS Allocations'!A:G,7,0)</f>
        <v>0.5</v>
      </c>
      <c r="S124" s="324"/>
    </row>
    <row r="125" spans="1:19">
      <c r="A125" s="35" t="s">
        <v>141</v>
      </c>
      <c r="B125" s="41" t="str">
        <f>VLOOKUP(A125,All!A:AM,2,0)</f>
        <v>NORTHERN HOME COUNTIES</v>
      </c>
      <c r="C125" s="42">
        <f>VLOOKUP(A125,All!A:AM,11,0)</f>
        <v>45111</v>
      </c>
      <c r="D125" s="5"/>
      <c r="E125" s="17">
        <f>VLOOKUP(A125,All!A:AM,30,0)</f>
        <v>45.222896230566555</v>
      </c>
      <c r="F125" s="17">
        <f>VLOOKUP(A125,All!A:AM,28,0)</f>
        <v>12.98968</v>
      </c>
      <c r="G125" s="17">
        <f>VLOOKUP(A125,All!A:AM,31,0)</f>
        <v>11.794302564490678</v>
      </c>
      <c r="H125" s="17">
        <f>VLOOKUP(A125,All!A:AM,29,0)</f>
        <v>2.1038500000000004</v>
      </c>
      <c r="I125" s="6">
        <f>VLOOKUP(A125,All!A:AM,33,0)</f>
        <v>44.181921384986524</v>
      </c>
      <c r="J125" s="6">
        <f>VLOOKUP(A125,All!A:AM,32,0)</f>
        <v>12.454000000000001</v>
      </c>
      <c r="K125" s="20">
        <f>VLOOKUP(A125,All!A:AM,39,0)</f>
        <v>30.071111111111112</v>
      </c>
      <c r="L125" s="20">
        <f>VLOOKUP(A125,All!A:AM,38,0)</f>
        <v>6.766</v>
      </c>
      <c r="M125" s="96">
        <f>VLOOKUP(A125,'SYS Allocations'!A:G,2,0)</f>
        <v>0</v>
      </c>
      <c r="N125" s="96">
        <f>VLOOKUP(A125,'SYS Allocations'!A:G,3,0)</f>
        <v>0</v>
      </c>
      <c r="O125" s="96">
        <f>VLOOKUP(A125,'SYS Allocations'!A:G,4,0)</f>
        <v>0</v>
      </c>
      <c r="P125" s="96">
        <f>VLOOKUP(A125,'SYS Allocations'!A:G,5,0)</f>
        <v>0</v>
      </c>
      <c r="Q125" s="96">
        <f>VLOOKUP(A125,'SYS Allocations'!A:G,6,0)</f>
        <v>0</v>
      </c>
      <c r="R125" s="12">
        <f>VLOOKUP(A125,'SYS Allocations'!A:G,7,0)</f>
        <v>2</v>
      </c>
      <c r="S125" s="324"/>
    </row>
    <row r="126" spans="1:19">
      <c r="A126" s="35" t="s">
        <v>142</v>
      </c>
      <c r="B126" s="41" t="str">
        <f>VLOOKUP(A126,All!A:AM,2,0)</f>
        <v>LONDON</v>
      </c>
      <c r="C126" s="42">
        <f>VLOOKUP(A126,All!A:AM,11,0)</f>
        <v>45538</v>
      </c>
      <c r="D126" s="5"/>
      <c r="E126" s="17">
        <f>VLOOKUP(A126,All!A:AM,30,0)</f>
        <v>46.81889149102264</v>
      </c>
      <c r="F126" s="17">
        <f>VLOOKUP(A126,All!A:AM,28,0)</f>
        <v>5.2298200000000001</v>
      </c>
      <c r="G126" s="17">
        <f>VLOOKUP(A126,All!A:AM,31,0)</f>
        <v>14.976599063962558</v>
      </c>
      <c r="H126" s="17">
        <f>VLOOKUP(A126,All!A:AM,29,0)</f>
        <v>1.0464</v>
      </c>
      <c r="I126" s="6">
        <f>VLOOKUP(A126,All!A:AM,33,0)</f>
        <v>61.971356727302712</v>
      </c>
      <c r="J126" s="6">
        <f>VLOOKUP(A126,All!A:AM,32,0)</f>
        <v>9.6806200000000295</v>
      </c>
      <c r="K126" s="20">
        <f>VLOOKUP(A126,All!A:AM,39,0)</f>
        <v>87.814358974358981</v>
      </c>
      <c r="L126" s="20">
        <f>VLOOKUP(A126,All!A:AM,38,0)</f>
        <v>42.8095</v>
      </c>
      <c r="M126" s="96">
        <f>VLOOKUP(A126,'SYS Allocations'!A:G,2,0)</f>
        <v>0</v>
      </c>
      <c r="N126" s="96">
        <f>VLOOKUP(A126,'SYS Allocations'!A:G,3,0)</f>
        <v>0</v>
      </c>
      <c r="O126" s="96">
        <f>VLOOKUP(A126,'SYS Allocations'!A:G,4,0)</f>
        <v>0</v>
      </c>
      <c r="P126" s="96">
        <f>VLOOKUP(A126,'SYS Allocations'!A:G,5,0)</f>
        <v>0</v>
      </c>
      <c r="Q126" s="96">
        <f>VLOOKUP(A126,'SYS Allocations'!A:G,6,0)</f>
        <v>0</v>
      </c>
      <c r="R126" s="12">
        <f>VLOOKUP(A126,'SYS Allocations'!A:G,7,0)</f>
        <v>0</v>
      </c>
      <c r="S126" s="324"/>
    </row>
    <row r="127" spans="1:19">
      <c r="A127" s="35" t="s">
        <v>143</v>
      </c>
      <c r="B127" s="41" t="str">
        <f>VLOOKUP(A127,All!A:AM,2,0)</f>
        <v>LONDON</v>
      </c>
      <c r="C127" s="42">
        <f>VLOOKUP(A127,All!A:AM,11,0)</f>
        <v>45538</v>
      </c>
      <c r="D127" s="5"/>
      <c r="E127" s="17">
        <f>VLOOKUP(A127,All!A:AM,30,0)</f>
        <v>46.81889149102264</v>
      </c>
      <c r="F127" s="17">
        <f>VLOOKUP(A127,All!A:AM,28,0)</f>
        <v>5.2298200000000001</v>
      </c>
      <c r="G127" s="17">
        <f>VLOOKUP(A127,All!A:AM,31,0)</f>
        <v>14.976599063962558</v>
      </c>
      <c r="H127" s="17">
        <f>VLOOKUP(A127,All!A:AM,29,0)</f>
        <v>1.0464</v>
      </c>
      <c r="I127" s="6">
        <f>VLOOKUP(A127,All!A:AM,33,0)</f>
        <v>61.971356727302712</v>
      </c>
      <c r="J127" s="6">
        <f>VLOOKUP(A127,All!A:AM,32,0)</f>
        <v>9.6806200000000295</v>
      </c>
      <c r="K127" s="20">
        <f>VLOOKUP(A127,All!A:AM,39,0)</f>
        <v>87.814358974358981</v>
      </c>
      <c r="L127" s="20">
        <f>VLOOKUP(A127,All!A:AM,38,0)</f>
        <v>42.8095</v>
      </c>
      <c r="M127" s="96">
        <f>VLOOKUP(A127,'SYS Allocations'!A:G,2,0)</f>
        <v>0</v>
      </c>
      <c r="N127" s="96">
        <f>VLOOKUP(A127,'SYS Allocations'!A:G,3,0)</f>
        <v>0</v>
      </c>
      <c r="O127" s="96">
        <f>VLOOKUP(A127,'SYS Allocations'!A:G,4,0)</f>
        <v>0</v>
      </c>
      <c r="P127" s="96">
        <f>VLOOKUP(A127,'SYS Allocations'!A:G,5,0)</f>
        <v>0</v>
      </c>
      <c r="Q127" s="96">
        <f>VLOOKUP(A127,'SYS Allocations'!A:G,6,0)</f>
        <v>0</v>
      </c>
      <c r="R127" s="12">
        <f>VLOOKUP(A127,'SYS Allocations'!A:G,7,0)</f>
        <v>0</v>
      </c>
      <c r="S127" s="324"/>
    </row>
    <row r="128" spans="1:19">
      <c r="A128" s="35" t="s">
        <v>144</v>
      </c>
      <c r="B128" s="41" t="str">
        <f>VLOOKUP(A128,All!A:AM,2,0)</f>
        <v>ANGLIA</v>
      </c>
      <c r="C128" s="42">
        <f>VLOOKUP(A128,All!A:AM,11,0)</f>
        <v>44880</v>
      </c>
      <c r="D128" s="5"/>
      <c r="E128" s="17">
        <f>VLOOKUP(A128,All!A:AM,30,0)</f>
        <v>53.605570386524278</v>
      </c>
      <c r="F128" s="17">
        <f>VLOOKUP(A128,All!A:AM,28,0)</f>
        <v>13.68666</v>
      </c>
      <c r="G128" s="17">
        <f>VLOOKUP(A128,All!A:AM,31,0)</f>
        <v>47.702448543500722</v>
      </c>
      <c r="H128" s="17">
        <f>VLOOKUP(A128,All!A:AM,29,0)</f>
        <v>10.8047</v>
      </c>
      <c r="I128" s="6">
        <f>VLOOKUP(A128,All!A:AM,33,0)</f>
        <v>17.903775781769792</v>
      </c>
      <c r="J128" s="6">
        <f>VLOOKUP(A128,All!A:AM,32,0)</f>
        <v>2.5832999999999999</v>
      </c>
      <c r="K128" s="20">
        <f>VLOOKUP(A128,All!A:AM,39,0)</f>
        <v>82.451111111111103</v>
      </c>
      <c r="L128" s="20">
        <f>VLOOKUP(A128,All!A:AM,38,0)</f>
        <v>55.654499999999999</v>
      </c>
      <c r="M128" s="96">
        <f>VLOOKUP(A128,'SYS Allocations'!A:G,2,0)</f>
        <v>0</v>
      </c>
      <c r="N128" s="96">
        <f>VLOOKUP(A128,'SYS Allocations'!A:G,3,0)</f>
        <v>0</v>
      </c>
      <c r="O128" s="96">
        <f>VLOOKUP(A128,'SYS Allocations'!A:G,4,0)</f>
        <v>0</v>
      </c>
      <c r="P128" s="96">
        <f>VLOOKUP(A128,'SYS Allocations'!A:G,5,0)</f>
        <v>0</v>
      </c>
      <c r="Q128" s="96">
        <f>VLOOKUP(A128,'SYS Allocations'!A:G,6,0)</f>
        <v>0</v>
      </c>
      <c r="R128" s="12">
        <f>VLOOKUP(A128,'SYS Allocations'!A:G,7,0)</f>
        <v>1</v>
      </c>
      <c r="S128" s="324"/>
    </row>
    <row r="129" spans="1:19">
      <c r="A129" s="35" t="s">
        <v>145</v>
      </c>
      <c r="B129" s="41" t="str">
        <f>VLOOKUP(A129,All!A:AM,2,0)</f>
        <v>LONDON</v>
      </c>
      <c r="C129" s="42">
        <f>VLOOKUP(A129,All!A:AM,11,0)</f>
        <v>44062</v>
      </c>
      <c r="D129" s="5"/>
      <c r="E129" s="17">
        <f>VLOOKUP(A129,All!A:AM,30,0)</f>
        <v>28.678184689426981</v>
      </c>
      <c r="F129" s="17">
        <f>VLOOKUP(A129,All!A:AM,28,0)</f>
        <v>18.305399999999999</v>
      </c>
      <c r="G129" s="17">
        <f>VLOOKUP(A129,All!A:AM,31,0)</f>
        <v>3.319317023445461</v>
      </c>
      <c r="H129" s="17">
        <f>VLOOKUP(A129,All!A:AM,29,0)</f>
        <v>1.5629999999999988</v>
      </c>
      <c r="I129" s="6">
        <f>VLOOKUP(A129,All!A:AM,33,0)</f>
        <v>14.635929976148686</v>
      </c>
      <c r="J129" s="6">
        <f>VLOOKUP(A129,All!A:AM,32,0)</f>
        <v>7.8053999999999988</v>
      </c>
      <c r="K129" s="20">
        <f>VLOOKUP(A129,All!A:AM,39,0)</f>
        <v>32.555555555555557</v>
      </c>
      <c r="L129" s="20">
        <f>VLOOKUP(A129,All!A:AM,38,0)</f>
        <v>21.975000000000001</v>
      </c>
      <c r="M129" s="96">
        <f>VLOOKUP(A129,'SYS Allocations'!A:G,2,0)</f>
        <v>0</v>
      </c>
      <c r="N129" s="96" t="str">
        <f>VLOOKUP(A129,'SYS Allocations'!A:G,3,0)</f>
        <v>RA</v>
      </c>
      <c r="O129" s="96">
        <f>VLOOKUP(A129,'SYS Allocations'!A:G,4,0)</f>
        <v>0</v>
      </c>
      <c r="P129" s="96">
        <f>VLOOKUP(A129,'SYS Allocations'!A:G,5,0)</f>
        <v>0</v>
      </c>
      <c r="Q129" s="96">
        <f>VLOOKUP(A129,'SYS Allocations'!A:G,6,0)</f>
        <v>0</v>
      </c>
      <c r="R129" s="12">
        <f>VLOOKUP(A129,'SYS Allocations'!A:G,7,0)</f>
        <v>10.100000000000001</v>
      </c>
      <c r="S129" s="324"/>
    </row>
    <row r="130" spans="1:19">
      <c r="A130" s="35" t="s">
        <v>146</v>
      </c>
      <c r="B130" s="41" t="str">
        <f>VLOOKUP(A130,All!A:AM,2,0)</f>
        <v>NORTH EAST</v>
      </c>
      <c r="C130" s="42">
        <f>VLOOKUP(A130,All!A:AM,11,0)</f>
        <v>44652.541666666701</v>
      </c>
      <c r="D130" s="5"/>
      <c r="E130" s="17">
        <f>VLOOKUP(A130,All!A:AM,30,0)</f>
        <v>54.854740061162083</v>
      </c>
      <c r="F130" s="17">
        <f>VLOOKUP(A130,All!A:AM,28,0)</f>
        <v>7.1750000000000007</v>
      </c>
      <c r="G130" s="17">
        <f>VLOOKUP(A130,All!A:AM,31,0)</f>
        <v>40.138881849054698</v>
      </c>
      <c r="H130" s="17">
        <f>VLOOKUP(A130,All!A:AM,29,0)</f>
        <v>3.9595000000000002</v>
      </c>
      <c r="I130" s="6">
        <f>VLOOKUP(A130,All!A:AM,33,0)</f>
        <v>41.585549224437912</v>
      </c>
      <c r="J130" s="6">
        <f>VLOOKUP(A130,All!A:AM,32,0)</f>
        <v>4.2037999999999798</v>
      </c>
      <c r="K130" s="20">
        <f>VLOOKUP(A130,All!A:AM,39,0)</f>
        <v>34.388888888888886</v>
      </c>
      <c r="L130" s="20">
        <f>VLOOKUP(A130,All!A:AM,38,0)</f>
        <v>3.0949999999999998</v>
      </c>
      <c r="M130" s="96">
        <f>VLOOKUP(A130,'SYS Allocations'!A:G,2,0)</f>
        <v>0</v>
      </c>
      <c r="N130" s="96">
        <f>VLOOKUP(A130,'SYS Allocations'!A:G,3,0)</f>
        <v>0</v>
      </c>
      <c r="O130" s="96">
        <f>VLOOKUP(A130,'SYS Allocations'!A:G,4,0)</f>
        <v>0</v>
      </c>
      <c r="P130" s="96">
        <f>VLOOKUP(A130,'SYS Allocations'!A:G,5,0)</f>
        <v>0</v>
      </c>
      <c r="Q130" s="96">
        <f>VLOOKUP(A130,'SYS Allocations'!A:G,6,0)</f>
        <v>0</v>
      </c>
      <c r="R130" s="12">
        <f>VLOOKUP(A130,'SYS Allocations'!A:G,7,0)</f>
        <v>1</v>
      </c>
      <c r="S130" s="324"/>
    </row>
    <row r="131" spans="1:19">
      <c r="A131" s="35" t="s">
        <v>147</v>
      </c>
      <c r="B131" s="41" t="str">
        <f>VLOOKUP(A131,All!A:AM,2,0)</f>
        <v>LONDON</v>
      </c>
      <c r="C131" s="42">
        <f>VLOOKUP(A131,All!A:AM,11,0)</f>
        <v>45508</v>
      </c>
      <c r="D131" s="5"/>
      <c r="E131" s="17">
        <f>VLOOKUP(A131,All!A:AM,30,0)</f>
        <v>36.446165672365098</v>
      </c>
      <c r="F131" s="17">
        <f>VLOOKUP(A131,All!A:AM,28,0)</f>
        <v>22.682139999999997</v>
      </c>
      <c r="G131" s="17">
        <f>VLOOKUP(A131,All!A:AM,31,0)</f>
        <v>12.287412985964654</v>
      </c>
      <c r="H131" s="17">
        <f>VLOOKUP(A131,All!A:AM,29,0)</f>
        <v>5.5407999999999991</v>
      </c>
      <c r="I131" s="6">
        <f>VLOOKUP(A131,All!A:AM,33,0)</f>
        <v>25.834983424088325</v>
      </c>
      <c r="J131" s="6">
        <f>VLOOKUP(A131,All!A:AM,32,0)</f>
        <v>13.777900000000001</v>
      </c>
      <c r="K131" s="20">
        <f>VLOOKUP(A131,All!A:AM,39,0)</f>
        <v>46.187074829931973</v>
      </c>
      <c r="L131" s="20">
        <f>VLOOKUP(A131,All!A:AM,38,0)</f>
        <v>33.947499999999998</v>
      </c>
      <c r="M131" s="96">
        <f>VLOOKUP(A131,'SYS Allocations'!A:G,2,0)</f>
        <v>0</v>
      </c>
      <c r="N131" s="96" t="str">
        <f>VLOOKUP(A131,'SYS Allocations'!A:G,3,0)</f>
        <v>RA</v>
      </c>
      <c r="O131" s="96">
        <f>VLOOKUP(A131,'SYS Allocations'!A:G,4,0)</f>
        <v>0</v>
      </c>
      <c r="P131" s="96">
        <f>VLOOKUP(A131,'SYS Allocations'!A:G,5,0)</f>
        <v>0</v>
      </c>
      <c r="Q131" s="96">
        <f>VLOOKUP(A131,'SYS Allocations'!A:G,6,0)</f>
        <v>0</v>
      </c>
      <c r="R131" s="12">
        <f>VLOOKUP(A131,'SYS Allocations'!A:G,7,0)</f>
        <v>4.4000000000000004</v>
      </c>
      <c r="S131" s="324"/>
    </row>
    <row r="132" spans="1:19">
      <c r="A132" s="35" t="s">
        <v>148</v>
      </c>
      <c r="B132" s="41" t="str">
        <f>VLOOKUP(A132,All!A:AM,2,0)</f>
        <v>SCOTLAND</v>
      </c>
      <c r="C132" s="42">
        <f>VLOOKUP(A132,All!A:AM,11,0)</f>
        <v>45538</v>
      </c>
      <c r="D132" s="5"/>
      <c r="E132" s="17">
        <f>VLOOKUP(A132,All!A:AM,30,0)</f>
        <v>-10.327524189101121</v>
      </c>
      <c r="F132" s="17">
        <f>VLOOKUP(A132,All!A:AM,28,0)</f>
        <v>-1.3184200000000006</v>
      </c>
      <c r="G132" s="17">
        <f>VLOOKUP(A132,All!A:AM,31,0)</f>
        <v>-48.694587261536512</v>
      </c>
      <c r="H132" s="17">
        <f>VLOOKUP(A132,All!A:AM,29,0)</f>
        <v>-4.6124000000000001</v>
      </c>
      <c r="I132" s="6">
        <f>VLOOKUP(A132,All!A:AM,33,0)</f>
        <v>-39.329099398544038</v>
      </c>
      <c r="J132" s="6">
        <f>VLOOKUP(A132,All!A:AM,32,0)</f>
        <v>-3.9757000000000202</v>
      </c>
      <c r="K132" s="20">
        <f>VLOOKUP(A132,All!A:AM,39,0)</f>
        <v>-25.195555555555558</v>
      </c>
      <c r="L132" s="20">
        <f>VLOOKUP(A132,All!A:AM,38,0)</f>
        <v>-2.8345000000000002</v>
      </c>
      <c r="M132" s="96">
        <f>VLOOKUP(A132,'SYS Allocations'!A:G,2,0)</f>
        <v>0</v>
      </c>
      <c r="N132" s="96" t="str">
        <f>VLOOKUP(A132,'SYS Allocations'!A:G,3,0)</f>
        <v>RA</v>
      </c>
      <c r="O132" s="96">
        <f>VLOOKUP(A132,'SYS Allocations'!A:G,4,0)</f>
        <v>0</v>
      </c>
      <c r="P132" s="96">
        <f>VLOOKUP(A132,'SYS Allocations'!A:G,5,0)</f>
        <v>0</v>
      </c>
      <c r="Q132" s="96">
        <f>VLOOKUP(A132,'SYS Allocations'!A:G,6,0)</f>
        <v>0</v>
      </c>
      <c r="R132" s="12">
        <f>VLOOKUP(A132,'SYS Allocations'!A:G,7,0)</f>
        <v>6.4</v>
      </c>
      <c r="S132" s="324"/>
    </row>
    <row r="133" spans="1:19">
      <c r="A133" s="35" t="s">
        <v>149</v>
      </c>
      <c r="B133" s="41" t="str">
        <f>VLOOKUP(A133,All!A:AM,2,0)</f>
        <v>SCOTLAND</v>
      </c>
      <c r="C133" s="42">
        <f>VLOOKUP(A133,All!A:AM,11,0)</f>
        <v>45538</v>
      </c>
      <c r="D133" s="5"/>
      <c r="E133" s="17">
        <f>VLOOKUP(A133,All!A:AM,30,0)</f>
        <v>21.279672381811803</v>
      </c>
      <c r="F133" s="17">
        <f>VLOOKUP(A133,All!A:AM,28,0)</f>
        <v>2.7165800000000004</v>
      </c>
      <c r="G133" s="17">
        <f>VLOOKUP(A133,All!A:AM,31,0)</f>
        <v>2.7455151934584272</v>
      </c>
      <c r="H133" s="17">
        <f>VLOOKUP(A133,All!A:AM,29,0)</f>
        <v>0.28369956399999996</v>
      </c>
      <c r="I133" s="6">
        <f>VLOOKUP(A133,All!A:AM,33,0)</f>
        <v>10.527955840455842</v>
      </c>
      <c r="J133" s="6">
        <f>VLOOKUP(A133,All!A:AM,32,0)</f>
        <v>1.1825000000000001</v>
      </c>
      <c r="K133" s="20">
        <f>VLOOKUP(A133,All!A:AM,39,0)</f>
        <v>4.2904761904761894</v>
      </c>
      <c r="L133" s="20">
        <f>VLOOKUP(A133,All!A:AM,38,0)</f>
        <v>0.4504999999999999</v>
      </c>
      <c r="M133" s="96">
        <f>VLOOKUP(A133,'SYS Allocations'!A:G,2,0)</f>
        <v>0</v>
      </c>
      <c r="N133" s="96">
        <f>VLOOKUP(A133,'SYS Allocations'!A:G,3,0)</f>
        <v>0</v>
      </c>
      <c r="O133" s="96">
        <f>VLOOKUP(A133,'SYS Allocations'!A:G,4,0)</f>
        <v>0</v>
      </c>
      <c r="P133" s="96">
        <f>VLOOKUP(A133,'SYS Allocations'!A:G,5,0)</f>
        <v>0</v>
      </c>
      <c r="Q133" s="96">
        <f>VLOOKUP(A133,'SYS Allocations'!A:G,6,0)</f>
        <v>0</v>
      </c>
      <c r="R133" s="12">
        <f>VLOOKUP(A133,'SYS Allocations'!A:G,7,0)</f>
        <v>4</v>
      </c>
      <c r="S133" s="324"/>
    </row>
    <row r="134" spans="1:19">
      <c r="A134" s="35" t="s">
        <v>150</v>
      </c>
      <c r="B134" s="41" t="str">
        <f>VLOOKUP(A134,All!A:AM,2,0)</f>
        <v>LONDON</v>
      </c>
      <c r="C134" s="42">
        <f>VLOOKUP(A134,All!A:AM,11,0)</f>
        <v>44369</v>
      </c>
      <c r="D134" s="5"/>
      <c r="E134" s="17">
        <f>VLOOKUP(A134,All!A:AM,30,0)</f>
        <v>25.379702383565252</v>
      </c>
      <c r="F134" s="17">
        <f>VLOOKUP(A134,All!A:AM,28,0)</f>
        <v>11.563499999999999</v>
      </c>
      <c r="G134" s="17">
        <f>VLOOKUP(A134,All!A:AM,31,0)</f>
        <v>3.2828390583884497</v>
      </c>
      <c r="H134" s="17">
        <f>VLOOKUP(A134,All!A:AM,29,0)</f>
        <v>1.1539999999999999</v>
      </c>
      <c r="I134" s="6">
        <f>VLOOKUP(A134,All!A:AM,33,0)</f>
        <v>4.3739593177624752</v>
      </c>
      <c r="J134" s="6">
        <f>VLOOKUP(A134,All!A:AM,32,0)</f>
        <v>1.5550999999999995</v>
      </c>
      <c r="K134" s="20">
        <f>VLOOKUP(A134,All!A:AM,39,0)</f>
        <v>77.334333333333333</v>
      </c>
      <c r="L134" s="20">
        <f>VLOOKUP(A134,All!A:AM,38,0)</f>
        <v>116.00149999999999</v>
      </c>
      <c r="M134" s="96">
        <f>VLOOKUP(A134,'SYS Allocations'!A:G,2,0)</f>
        <v>0</v>
      </c>
      <c r="N134" s="96" t="str">
        <f>VLOOKUP(A134,'SYS Allocations'!A:G,3,0)</f>
        <v>RA</v>
      </c>
      <c r="O134" s="96">
        <f>VLOOKUP(A134,'SYS Allocations'!A:G,4,0)</f>
        <v>0</v>
      </c>
      <c r="P134" s="96">
        <f>VLOOKUP(A134,'SYS Allocations'!A:G,5,0)</f>
        <v>0</v>
      </c>
      <c r="Q134" s="96" t="str">
        <f>VLOOKUP(A134,'SYS Allocations'!A:G,6,0)</f>
        <v>OPEX</v>
      </c>
      <c r="R134" s="12">
        <f>VLOOKUP(A134,'SYS Allocations'!A:G,7,0)</f>
        <v>10.4</v>
      </c>
      <c r="S134" s="324"/>
    </row>
    <row r="135" spans="1:19">
      <c r="A135" s="35" t="s">
        <v>151</v>
      </c>
      <c r="B135" s="41" t="str">
        <f>VLOOKUP(A135,All!A:AM,2,0)</f>
        <v>LONDON</v>
      </c>
      <c r="C135" s="42">
        <f>VLOOKUP(A135,All!A:AM,11,0)</f>
        <v>45475</v>
      </c>
      <c r="D135" s="5"/>
      <c r="E135" s="17">
        <f>VLOOKUP(A135,All!A:AM,30,0)</f>
        <v>54.4058523379639</v>
      </c>
      <c r="F135" s="17">
        <f>VLOOKUP(A135,All!A:AM,28,0)</f>
        <v>35.595660000000002</v>
      </c>
      <c r="G135" s="17">
        <f>VLOOKUP(A135,All!A:AM,31,0)</f>
        <v>41.746634328095901</v>
      </c>
      <c r="H135" s="17">
        <f>VLOOKUP(A135,All!A:AM,29,0)</f>
        <v>21.377700000000001</v>
      </c>
      <c r="I135" s="6">
        <f>VLOOKUP(A135,All!A:AM,33,0)</f>
        <v>39.427997076023395</v>
      </c>
      <c r="J135" s="6">
        <f>VLOOKUP(A135,All!A:AM,32,0)</f>
        <v>19.4175</v>
      </c>
      <c r="K135" s="20">
        <f>VLOOKUP(A135,All!A:AM,39,0)</f>
        <v>50.896296296296292</v>
      </c>
      <c r="L135" s="20">
        <f>VLOOKUP(A135,All!A:AM,38,0)</f>
        <v>30.919499999999999</v>
      </c>
      <c r="M135" s="96"/>
      <c r="N135" s="96"/>
      <c r="O135" s="96"/>
      <c r="P135" s="96"/>
      <c r="Q135" s="96" t="str">
        <f>VLOOKUP(A135,'SYS Allocations'!A:G,6,0)</f>
        <v>OPEX</v>
      </c>
      <c r="R135" s="12">
        <f>VLOOKUP(A135,'SYS Allocations'!A:G,7,0)</f>
        <v>1</v>
      </c>
      <c r="S135" s="324"/>
    </row>
    <row r="136" spans="1:19">
      <c r="A136" s="35" t="s">
        <v>152</v>
      </c>
      <c r="B136" s="41" t="str">
        <f>VLOOKUP(A136,All!A:AM,2,0)</f>
        <v>ANGLIA</v>
      </c>
      <c r="C136" s="42">
        <f>VLOOKUP(A136,All!A:AM,11,0)</f>
        <v>44854</v>
      </c>
      <c r="D136" s="5"/>
      <c r="E136" s="17">
        <f>VLOOKUP(A136,All!A:AM,30,0)</f>
        <v>44.271068331077359</v>
      </c>
      <c r="F136" s="17">
        <f>VLOOKUP(A136,All!A:AM,28,0)</f>
        <v>17.6615</v>
      </c>
      <c r="G136" s="17">
        <f>VLOOKUP(A136,All!A:AM,31,0)</f>
        <v>20.78916896766723</v>
      </c>
      <c r="H136" s="17">
        <f>VLOOKUP(A136,All!A:AM,29,0)</f>
        <v>5.835</v>
      </c>
      <c r="I136" s="6">
        <f>VLOOKUP(A136,All!A:AM,33,0)</f>
        <v>37.467654470995903</v>
      </c>
      <c r="J136" s="6">
        <f>VLOOKUP(A136,All!A:AM,32,0)</f>
        <v>13.321100000000001</v>
      </c>
      <c r="K136" s="20">
        <f>VLOOKUP(A136,All!A:AM,39,0)</f>
        <v>1.1888888888888853</v>
      </c>
      <c r="L136" s="20">
        <f>VLOOKUP(A136,All!A:AM,38,0)</f>
        <v>0.26749999999999918</v>
      </c>
      <c r="M136" s="96">
        <f>VLOOKUP(A136,'SYS Allocations'!A:G,2,0)</f>
        <v>0</v>
      </c>
      <c r="N136" s="96" t="str">
        <f>VLOOKUP(A136,'SYS Allocations'!A:G,3,0)</f>
        <v>RA</v>
      </c>
      <c r="O136" s="96">
        <f>VLOOKUP(A136,'SYS Allocations'!A:G,4,0)</f>
        <v>0</v>
      </c>
      <c r="P136" s="96">
        <f>VLOOKUP(A136,'SYS Allocations'!A:G,5,0)</f>
        <v>0</v>
      </c>
      <c r="Q136" s="96">
        <f>VLOOKUP(A136,'SYS Allocations'!A:G,6,0)</f>
        <v>0</v>
      </c>
      <c r="R136" s="12">
        <f>VLOOKUP(A136,'SYS Allocations'!A:G,7,0)</f>
        <v>6.7</v>
      </c>
      <c r="S136" s="324"/>
    </row>
    <row r="137" spans="1:19">
      <c r="A137" s="35" t="s">
        <v>153</v>
      </c>
      <c r="B137" s="41" t="str">
        <f>VLOOKUP(A137,All!A:AM,2,0)</f>
        <v>THAMES VALLEY</v>
      </c>
      <c r="C137" s="42">
        <f>VLOOKUP(A137,All!A:AM,11,0)</f>
        <v>44383.583333333299</v>
      </c>
      <c r="D137" s="5"/>
      <c r="E137" s="17">
        <f>VLOOKUP(A137,All!A:AM,30,0)</f>
        <v>15.471311475409834</v>
      </c>
      <c r="F137" s="17">
        <f>VLOOKUP(A137,All!A:AM,28,0)</f>
        <v>0.98753999999999997</v>
      </c>
      <c r="G137" s="17">
        <f>VLOOKUP(A137,All!A:AM,31,0)</f>
        <v>-14.583333333333334</v>
      </c>
      <c r="H137" s="17">
        <f>VLOOKUP(A137,All!A:AM,29,0)</f>
        <v>-0.68669999999999998</v>
      </c>
      <c r="I137" s="6">
        <f>VLOOKUP(A137,All!A:AM,33,0)</f>
        <v>41.445929051414282</v>
      </c>
      <c r="J137" s="6">
        <f>VLOOKUP(A137,All!A:AM,32,0)</f>
        <v>3.8190599999999999</v>
      </c>
      <c r="K137" s="20">
        <f>VLOOKUP(A137,All!A:AM,39,0)</f>
        <v>40.049999999999997</v>
      </c>
      <c r="L137" s="20">
        <f>VLOOKUP(A137,All!A:AM,38,0)</f>
        <v>3.6044999999999998</v>
      </c>
      <c r="M137" s="96">
        <f>VLOOKUP(A137,'SYS Allocations'!A:G,2,0)</f>
        <v>0</v>
      </c>
      <c r="N137" s="96">
        <f>VLOOKUP(A137,'SYS Allocations'!A:G,3,0)</f>
        <v>0</v>
      </c>
      <c r="O137" s="96">
        <f>VLOOKUP(A137,'SYS Allocations'!A:G,4,0)</f>
        <v>0</v>
      </c>
      <c r="P137" s="96">
        <f>VLOOKUP(A137,'SYS Allocations'!A:G,5,0)</f>
        <v>0</v>
      </c>
      <c r="Q137" s="96">
        <f>VLOOKUP(A137,'SYS Allocations'!A:G,6,0)</f>
        <v>0</v>
      </c>
      <c r="R137" s="12">
        <f>VLOOKUP(A137,'SYS Allocations'!A:G,7,0)</f>
        <v>0</v>
      </c>
      <c r="S137" s="324"/>
    </row>
    <row r="138" spans="1:19">
      <c r="A138" s="35" t="s">
        <v>154</v>
      </c>
      <c r="B138" s="41" t="str">
        <f>VLOOKUP(A138,All!A:AM,2,0)</f>
        <v>ANGLIA</v>
      </c>
      <c r="C138" s="42">
        <f>VLOOKUP(A138,All!A:AM,11,0)</f>
        <v>44413.708333333299</v>
      </c>
      <c r="D138" s="5"/>
      <c r="E138" s="17">
        <f>VLOOKUP(A138,All!A:AM,30,0)</f>
        <v>86.666666666666671</v>
      </c>
      <c r="F138" s="17">
        <f>VLOOKUP(A138,All!A:AM,28,0)</f>
        <v>5.6680000000000001</v>
      </c>
      <c r="G138" s="17">
        <f>VLOOKUP(A138,All!A:AM,31,0)</f>
        <v>87.933634992458522</v>
      </c>
      <c r="H138" s="17">
        <f>VLOOKUP(A138,All!A:AM,29,0)</f>
        <v>6.3547000000000002</v>
      </c>
      <c r="I138" s="6">
        <f>VLOOKUP(A138,All!A:AM,33,0)</f>
        <v>51.36099955377064</v>
      </c>
      <c r="J138" s="6">
        <f>VLOOKUP(A138,All!A:AM,32,0)</f>
        <v>0.92079999999999995</v>
      </c>
      <c r="K138" s="20">
        <f>VLOOKUP(A138,All!A:AM,39,0)</f>
        <v>76.74666666666667</v>
      </c>
      <c r="L138" s="20">
        <f>VLOOKUP(A138,All!A:AM,38,0)</f>
        <v>2.8780000000000001</v>
      </c>
      <c r="M138" s="96">
        <f>VLOOKUP(A138,'SYS Allocations'!A:G,2,0)</f>
        <v>0</v>
      </c>
      <c r="N138" s="96">
        <f>VLOOKUP(A138,'SYS Allocations'!A:G,3,0)</f>
        <v>0</v>
      </c>
      <c r="O138" s="96">
        <f>VLOOKUP(A138,'SYS Allocations'!A:G,4,0)</f>
        <v>0</v>
      </c>
      <c r="P138" s="96">
        <f>VLOOKUP(A138,'SYS Allocations'!A:G,5,0)</f>
        <v>0</v>
      </c>
      <c r="Q138" s="96">
        <f>VLOOKUP(A138,'SYS Allocations'!A:G,6,0)</f>
        <v>0</v>
      </c>
      <c r="R138" s="12">
        <f>VLOOKUP(A138,'SYS Allocations'!A:G,7,0)</f>
        <v>0</v>
      </c>
      <c r="S138" s="324"/>
    </row>
    <row r="139" spans="1:19">
      <c r="A139" s="35" t="s">
        <v>155</v>
      </c>
      <c r="B139" s="41" t="str">
        <f>VLOOKUP(A139,All!A:AM,2,0)</f>
        <v>NORTH WEST</v>
      </c>
      <c r="C139" s="42">
        <f>VLOOKUP(A139,All!A:AM,11,0)</f>
        <v>45538</v>
      </c>
      <c r="D139" s="5"/>
      <c r="E139" s="17">
        <f>VLOOKUP(A139,All!A:AM,30,0)</f>
        <v>41.438562189802973</v>
      </c>
      <c r="F139" s="17">
        <f>VLOOKUP(A139,All!A:AM,28,0)</f>
        <v>5.2900799999999997</v>
      </c>
      <c r="G139" s="17">
        <f>VLOOKUP(A139,All!A:AM,31,0)</f>
        <v>-11.705465738278098</v>
      </c>
      <c r="H139" s="17">
        <f>VLOOKUP(A139,All!A:AM,29,0)</f>
        <v>-0.78339999999999999</v>
      </c>
      <c r="I139" s="6">
        <f>VLOOKUP(A139,All!A:AM,33,0)</f>
        <v>48.186959414504322</v>
      </c>
      <c r="J139" s="6">
        <f>VLOOKUP(A139,All!A:AM,32,0)</f>
        <v>6.9527999999999999</v>
      </c>
      <c r="K139" s="20">
        <f>VLOOKUP(A139,All!A:AM,39,0)</f>
        <v>66.773333333333341</v>
      </c>
      <c r="L139" s="20">
        <f>VLOOKUP(A139,All!A:AM,38,0)</f>
        <v>15.024000000000001</v>
      </c>
      <c r="M139" s="96">
        <f>VLOOKUP(A139,'SYS Allocations'!A:G,2,0)</f>
        <v>0</v>
      </c>
      <c r="N139" s="96">
        <f>VLOOKUP(A139,'SYS Allocations'!A:G,3,0)</f>
        <v>0</v>
      </c>
      <c r="O139" s="96">
        <f>VLOOKUP(A139,'SYS Allocations'!A:G,4,0)</f>
        <v>0</v>
      </c>
      <c r="P139" s="96">
        <f>VLOOKUP(A139,'SYS Allocations'!A:G,5,0)</f>
        <v>0</v>
      </c>
      <c r="Q139" s="96">
        <f>VLOOKUP(A139,'SYS Allocations'!A:G,6,0)</f>
        <v>0</v>
      </c>
      <c r="R139" s="12">
        <f>VLOOKUP(A139,'SYS Allocations'!A:G,7,0)</f>
        <v>0.5</v>
      </c>
      <c r="S139" s="324"/>
    </row>
    <row r="140" spans="1:19">
      <c r="A140" s="35" t="s">
        <v>156</v>
      </c>
      <c r="B140" s="41" t="str">
        <f>VLOOKUP(A140,All!A:AM,2,0)</f>
        <v>MIDLANDS</v>
      </c>
      <c r="C140" s="42">
        <f>VLOOKUP(A140,All!A:AM,11,0)</f>
        <v>45509</v>
      </c>
      <c r="D140" s="5"/>
      <c r="E140" s="17">
        <f>VLOOKUP(A140,All!A:AM,30,0)</f>
        <v>39.872364664912745</v>
      </c>
      <c r="F140" s="17">
        <f>VLOOKUP(A140,All!A:AM,28,0)</f>
        <v>43.902439999999999</v>
      </c>
      <c r="G140" s="17">
        <f>VLOOKUP(A140,All!A:AM,31,0)</f>
        <v>13.564064166654701</v>
      </c>
      <c r="H140" s="17">
        <f>VLOOKUP(A140,All!A:AM,29,0)</f>
        <v>10.389300000000002</v>
      </c>
      <c r="I140" s="6">
        <f>VLOOKUP(A140,All!A:AM,33,0)</f>
        <v>30.755324952641057</v>
      </c>
      <c r="J140" s="6">
        <f>VLOOKUP(A140,All!A:AM,32,0)</f>
        <v>29.405240000000003</v>
      </c>
      <c r="K140" s="20">
        <f>VLOOKUP(A140,All!A:AM,39,0)</f>
        <v>19.75151515151515</v>
      </c>
      <c r="L140" s="20">
        <f>VLOOKUP(A140,All!A:AM,38,0)</f>
        <v>16.294999999999998</v>
      </c>
      <c r="M140" s="96">
        <f>VLOOKUP(A140,'SYS Allocations'!A:G,2,0)</f>
        <v>0</v>
      </c>
      <c r="N140" s="96" t="str">
        <f>VLOOKUP(A140,'SYS Allocations'!A:G,3,0)</f>
        <v>RA</v>
      </c>
      <c r="O140" s="96">
        <f>VLOOKUP(A140,'SYS Allocations'!A:G,4,0)</f>
        <v>0</v>
      </c>
      <c r="P140" s="96">
        <f>VLOOKUP(A140,'SYS Allocations'!A:G,5,0)</f>
        <v>0</v>
      </c>
      <c r="Q140" s="96">
        <f>VLOOKUP(A140,'SYS Allocations'!A:G,6,0)</f>
        <v>0</v>
      </c>
      <c r="R140" s="12">
        <f>VLOOKUP(A140,'SYS Allocations'!A:G,7,0)</f>
        <v>17.7</v>
      </c>
      <c r="S140" s="324"/>
    </row>
    <row r="141" spans="1:19">
      <c r="A141" s="37" t="s">
        <v>157</v>
      </c>
      <c r="B141" s="41" t="str">
        <f>VLOOKUP(A141,All!A:AM,2,0)</f>
        <v>NORTH EAST</v>
      </c>
      <c r="C141" s="42">
        <f>VLOOKUP(A141,All!A:AM,11,0)</f>
        <v>44713.541666666701</v>
      </c>
      <c r="D141" s="19"/>
      <c r="E141" s="17">
        <f>VLOOKUP(A141,All!A:AM,30,0)</f>
        <v>85.389610389610397</v>
      </c>
      <c r="F141" s="17">
        <f>VLOOKUP(A141,All!A:AM,28,0)</f>
        <v>14.333500000000001</v>
      </c>
      <c r="G141" s="17">
        <f>VLOOKUP(A141,All!A:AM,31,0)</f>
        <v>86.15384615384616</v>
      </c>
      <c r="H141" s="17">
        <f>VLOOKUP(A141,All!A:AM,29,0)</f>
        <v>15.26</v>
      </c>
      <c r="I141" s="6">
        <f>VLOOKUP(A141,All!A:AM,33,0)</f>
        <v>54.400937081659976</v>
      </c>
      <c r="J141" s="6">
        <f>VLOOKUP(A141,All!A:AM,32,0)</f>
        <v>2.9258999999999999</v>
      </c>
      <c r="K141" s="332">
        <f>VLOOKUP(A141,All!A:AM,39,0)</f>
        <v>70.706249999999997</v>
      </c>
      <c r="L141" s="332">
        <f>VLOOKUP(A141,All!A:AM,38,0)</f>
        <v>16.9695</v>
      </c>
      <c r="M141" s="96">
        <f>VLOOKUP(A141,'SYS Allocations'!A:G,2,0)</f>
        <v>0</v>
      </c>
      <c r="N141" s="96">
        <f>VLOOKUP(A141,'SYS Allocations'!A:G,3,0)</f>
        <v>0</v>
      </c>
      <c r="O141" s="96">
        <f>VLOOKUP(A141,'SYS Allocations'!A:G,4,0)</f>
        <v>0</v>
      </c>
      <c r="P141" s="96">
        <f>VLOOKUP(A141,'SYS Allocations'!A:G,5,0)</f>
        <v>0</v>
      </c>
      <c r="Q141" s="96">
        <f>VLOOKUP(A141,'SYS Allocations'!A:G,6,0)</f>
        <v>0</v>
      </c>
      <c r="R141" s="12">
        <f>VLOOKUP(A141,'SYS Allocations'!A:G,7,0)</f>
        <v>0</v>
      </c>
      <c r="S141" s="324"/>
    </row>
    <row r="142" spans="1:19">
      <c r="A142" s="37" t="s">
        <v>158</v>
      </c>
      <c r="B142" s="41" t="str">
        <f>VLOOKUP(A142,All!A:AM,2,0)</f>
        <v>NORTH EAST</v>
      </c>
      <c r="C142" s="42">
        <f>VLOOKUP(A142,All!A:AM,11,0)</f>
        <v>44700.645833333299</v>
      </c>
      <c r="D142" s="19"/>
      <c r="E142" s="17">
        <f>VLOOKUP(A142,All!A:AM,30,0)</f>
        <v>72.72727272727272</v>
      </c>
      <c r="F142" s="17">
        <f>VLOOKUP(A142,All!A:AM,28,0)</f>
        <v>12.208</v>
      </c>
      <c r="G142" s="17">
        <f>VLOOKUP(A142,All!A:AM,31,0)</f>
        <v>74.15384615384616</v>
      </c>
      <c r="H142" s="17">
        <f>VLOOKUP(A142,All!A:AM,29,0)</f>
        <v>13.134499999999999</v>
      </c>
      <c r="I142" s="6">
        <f>VLOOKUP(A142,All!A:AM,33,0)</f>
        <v>14.881749219098618</v>
      </c>
      <c r="J142" s="6">
        <f>VLOOKUP(A142,All!A:AM,32,0)</f>
        <v>0.8004</v>
      </c>
      <c r="K142" s="333"/>
      <c r="L142" s="333"/>
      <c r="M142" s="96">
        <f>VLOOKUP(A142,'SYS Allocations'!A:G,2,0)</f>
        <v>0</v>
      </c>
      <c r="N142" s="96">
        <f>VLOOKUP(A142,'SYS Allocations'!A:G,3,0)</f>
        <v>0</v>
      </c>
      <c r="O142" s="96">
        <f>VLOOKUP(A142,'SYS Allocations'!A:G,4,0)</f>
        <v>0</v>
      </c>
      <c r="P142" s="96">
        <f>VLOOKUP(A142,'SYS Allocations'!A:G,5,0)</f>
        <v>0</v>
      </c>
      <c r="Q142" s="96">
        <f>VLOOKUP(A142,'SYS Allocations'!A:G,6,0)</f>
        <v>0</v>
      </c>
      <c r="R142" s="12">
        <f>VLOOKUP(A142,'SYS Allocations'!A:G,7,0)</f>
        <v>0</v>
      </c>
      <c r="S142" s="324"/>
    </row>
    <row r="143" spans="1:19">
      <c r="A143" s="38" t="s">
        <v>159</v>
      </c>
      <c r="B143" s="41" t="str">
        <f>VLOOKUP(A143,All!A:AM,2,0)</f>
        <v>NORTH EAST</v>
      </c>
      <c r="C143" s="42">
        <f>VLOOKUP(A143,All!A:AM,11,0)</f>
        <v>45538</v>
      </c>
      <c r="D143" s="5"/>
      <c r="E143" s="17">
        <f>VLOOKUP(A143,All!A:AM,30,0)</f>
        <v>35.177292351469369</v>
      </c>
      <c r="F143" s="17">
        <f>VLOOKUP(A143,All!A:AM,28,0)</f>
        <v>57.361500000000007</v>
      </c>
      <c r="G143" s="17">
        <f>VLOOKUP(A143,All!A:AM,31,0)</f>
        <v>23.641912880156038</v>
      </c>
      <c r="H143" s="17">
        <f>VLOOKUP(A143,All!A:AM,29,0)</f>
        <v>32.727500000000006</v>
      </c>
      <c r="I143" s="6">
        <f>VLOOKUP(A143,All!A:AM,33,0)</f>
        <v>0.89845566506167618</v>
      </c>
      <c r="J143" s="6">
        <f>VLOOKUP(A143,All!A:AM,32,0)</f>
        <v>0.95830000000010429</v>
      </c>
      <c r="K143" s="332">
        <f>VLOOKUP(A143,All!A:AM,39,0)</f>
        <v>10.01794871794872</v>
      </c>
      <c r="L143" s="332">
        <f>VLOOKUP(A143,All!A:AM,38,0)</f>
        <v>19.535000000000004</v>
      </c>
      <c r="M143" s="96" t="str">
        <f>VLOOKUP(A143,'SYS Allocations'!A:G,2,0)</f>
        <v>P-Core</v>
      </c>
      <c r="N143" s="96" t="str">
        <f>VLOOKUP(A143,'SYS Allocations'!A:G,3,0)</f>
        <v>RA</v>
      </c>
      <c r="O143" s="96" t="str">
        <f>VLOOKUP(A143,'SYS Allocations'!A:G,4,0)</f>
        <v>PX</v>
      </c>
      <c r="P143" s="96">
        <f>VLOOKUP(A143,'SYS Allocations'!A:G,5,0)</f>
        <v>0</v>
      </c>
      <c r="Q143" s="96" t="str">
        <f>VLOOKUP(A143,'SYS Allocations'!A:G,6,0)</f>
        <v>OPEX</v>
      </c>
      <c r="R143" s="12">
        <f>VLOOKUP(A143,'SYS Allocations'!A:G,7,0)</f>
        <v>16.049999999999997</v>
      </c>
      <c r="S143" s="324"/>
    </row>
    <row r="144" spans="1:19">
      <c r="A144" s="38" t="s">
        <v>160</v>
      </c>
      <c r="B144" s="41" t="str">
        <f>VLOOKUP(A144,All!A:AM,2,0)</f>
        <v>NORTH EAST</v>
      </c>
      <c r="C144" s="42">
        <f>VLOOKUP(A144,All!A:AM,11,0)</f>
        <v>45538</v>
      </c>
      <c r="D144" s="5"/>
      <c r="E144" s="17">
        <f>VLOOKUP(A144,All!A:AM,30,0)</f>
        <v>57.837751266151749</v>
      </c>
      <c r="F144" s="17">
        <f>VLOOKUP(A144,All!A:AM,28,0)</f>
        <v>95.6995</v>
      </c>
      <c r="G144" s="17">
        <f>VLOOKUP(A144,All!A:AM,31,0)</f>
        <v>50.672606105601801</v>
      </c>
      <c r="H144" s="17">
        <f>VLOOKUP(A144,All!A:AM,29,0)</f>
        <v>71.664999999999992</v>
      </c>
      <c r="I144" s="6">
        <f>VLOOKUP(A144,All!A:AM,33,0)</f>
        <v>34.594058923240873</v>
      </c>
      <c r="J144" s="6">
        <f>VLOOKUP(A144,All!A:AM,32,0)</f>
        <v>36.898300000000098</v>
      </c>
      <c r="K144" s="333"/>
      <c r="L144" s="333"/>
      <c r="M144" s="96">
        <f>VLOOKUP(A144,'SYS Allocations'!A:G,2,0)</f>
        <v>0</v>
      </c>
      <c r="N144" s="96">
        <f>VLOOKUP(A144,'SYS Allocations'!A:G,3,0)</f>
        <v>0</v>
      </c>
      <c r="O144" s="96">
        <f>VLOOKUP(A144,'SYS Allocations'!A:G,4,0)</f>
        <v>0</v>
      </c>
      <c r="P144" s="96">
        <f>VLOOKUP(A144,'SYS Allocations'!A:G,5,0)</f>
        <v>0</v>
      </c>
      <c r="Q144" s="96">
        <f>VLOOKUP(A144,'SYS Allocations'!A:G,6,0)</f>
        <v>0</v>
      </c>
      <c r="R144" s="12">
        <f>VLOOKUP(A144,'SYS Allocations'!A:G,7,0)</f>
        <v>19.350000000000001</v>
      </c>
      <c r="S144" s="324"/>
    </row>
    <row r="145" spans="1:19">
      <c r="A145" s="35" t="s">
        <v>161</v>
      </c>
      <c r="B145" s="41" t="str">
        <f>VLOOKUP(A145,All!A:AM,2,0)</f>
        <v>NORTH EAST</v>
      </c>
      <c r="C145" s="42">
        <f>VLOOKUP(A145,All!A:AM,11,0)</f>
        <v>44637.666666666701</v>
      </c>
      <c r="D145" s="5"/>
      <c r="E145" s="17">
        <f>VLOOKUP(A145,All!A:AM,30,0)</f>
        <v>63.080344731720885</v>
      </c>
      <c r="F145" s="17">
        <f>VLOOKUP(A145,All!A:AM,28,0)</f>
        <v>11.345000000000001</v>
      </c>
      <c r="G145" s="17">
        <f>VLOOKUP(A145,All!A:AM,31,0)</f>
        <v>36.378661939780102</v>
      </c>
      <c r="H145" s="17">
        <f>VLOOKUP(A145,All!A:AM,29,0)</f>
        <v>3.7967499999999998</v>
      </c>
      <c r="I145" s="6">
        <f>VLOOKUP(A145,All!A:AM,33,0)</f>
        <v>64.665815240527891</v>
      </c>
      <c r="J145" s="6">
        <f>VLOOKUP(A145,All!A:AM,32,0)</f>
        <v>12.152000000000001</v>
      </c>
      <c r="K145" s="20">
        <f>VLOOKUP(A145,All!A:AM,39,0)</f>
        <v>72.333333333333329</v>
      </c>
      <c r="L145" s="20">
        <f>VLOOKUP(A145,All!A:AM,38,0)</f>
        <v>17.36</v>
      </c>
      <c r="M145" s="96">
        <f>VLOOKUP(A145,'SYS Allocations'!A:G,2,0)</f>
        <v>0</v>
      </c>
      <c r="N145" s="96">
        <f>VLOOKUP(A145,'SYS Allocations'!A:G,3,0)</f>
        <v>0</v>
      </c>
      <c r="O145" s="96">
        <f>VLOOKUP(A145,'SYS Allocations'!A:G,4,0)</f>
        <v>0</v>
      </c>
      <c r="P145" s="96">
        <f>VLOOKUP(A145,'SYS Allocations'!A:G,5,0)</f>
        <v>0</v>
      </c>
      <c r="Q145" s="96">
        <f>VLOOKUP(A145,'SYS Allocations'!A:G,6,0)</f>
        <v>0</v>
      </c>
      <c r="R145" s="12">
        <f>VLOOKUP(A145,'SYS Allocations'!A:G,7,0)</f>
        <v>0.1</v>
      </c>
      <c r="S145" s="324"/>
    </row>
    <row r="146" spans="1:19">
      <c r="A146" s="35" t="s">
        <v>162</v>
      </c>
      <c r="B146" s="41" t="str">
        <f>VLOOKUP(A146,All!A:AM,2,0)</f>
        <v>NORTH EAST</v>
      </c>
      <c r="C146" s="42">
        <f>VLOOKUP(A146,All!A:AM,11,0)</f>
        <v>45538</v>
      </c>
      <c r="D146" s="5"/>
      <c r="E146" s="17">
        <f>VLOOKUP(A146,All!A:AM,30,0)</f>
        <v>30.821271958926449</v>
      </c>
      <c r="F146" s="17">
        <f>VLOOKUP(A146,All!A:AM,28,0)</f>
        <v>16.722339999999999</v>
      </c>
      <c r="G146" s="17">
        <f>VLOOKUP(A146,All!A:AM,31,0)</f>
        <v>-6.872761234403387</v>
      </c>
      <c r="H146" s="17">
        <f>VLOOKUP(A146,All!A:AM,29,0)</f>
        <v>-2.4137000000000004</v>
      </c>
      <c r="I146" s="6">
        <f>VLOOKUP(A146,All!A:AM,33,0)</f>
        <v>29.620816644915472</v>
      </c>
      <c r="J146" s="6">
        <f>VLOOKUP(A146,All!A:AM,32,0)</f>
        <v>15.796900000000001</v>
      </c>
      <c r="K146" s="20">
        <f>VLOOKUP(A146,All!A:AM,39,0)</f>
        <v>72.197407407407411</v>
      </c>
      <c r="L146" s="20">
        <f>VLOOKUP(A146,All!A:AM,38,0)</f>
        <v>97.466500000000011</v>
      </c>
      <c r="M146" s="96">
        <f>VLOOKUP(A146,'SYS Allocations'!A:G,2,0)</f>
        <v>0</v>
      </c>
      <c r="N146" s="96" t="str">
        <f>VLOOKUP(A146,'SYS Allocations'!A:G,3,0)</f>
        <v>RA</v>
      </c>
      <c r="O146" s="96">
        <f>VLOOKUP(A146,'SYS Allocations'!A:G,4,0)</f>
        <v>0</v>
      </c>
      <c r="P146" s="96">
        <f>VLOOKUP(A146,'SYS Allocations'!A:G,5,0)</f>
        <v>0</v>
      </c>
      <c r="Q146" s="96">
        <f>VLOOKUP(A146,'SYS Allocations'!A:G,6,0)</f>
        <v>0</v>
      </c>
      <c r="R146" s="12">
        <f>VLOOKUP(A146,'SYS Allocations'!A:G,7,0)</f>
        <v>12.3</v>
      </c>
      <c r="S146" s="324"/>
    </row>
    <row r="147" spans="1:19">
      <c r="A147" s="35" t="s">
        <v>163</v>
      </c>
      <c r="B147" s="41" t="str">
        <f>VLOOKUP(A147,All!A:AM,2,0)</f>
        <v>SCOTLAND</v>
      </c>
      <c r="C147" s="42">
        <f>VLOOKUP(A147,All!A:AM,11,0)</f>
        <v>45538</v>
      </c>
      <c r="D147" s="5"/>
      <c r="E147" s="17">
        <f>VLOOKUP(A147,All!A:AM,30,0)</f>
        <v>44.07975252065031</v>
      </c>
      <c r="F147" s="17">
        <f>VLOOKUP(A147,All!A:AM,28,0)</f>
        <v>23.915839999999999</v>
      </c>
      <c r="G147" s="17">
        <f>VLOOKUP(A147,All!A:AM,31,0)</f>
        <v>13.609986389444133</v>
      </c>
      <c r="H147" s="17">
        <f>VLOOKUP(A147,All!A:AM,29,0)</f>
        <v>4.7797999999999998</v>
      </c>
      <c r="I147" s="6">
        <f>VLOOKUP(A147,All!A:AM,33,0)</f>
        <v>43.109371015405848</v>
      </c>
      <c r="J147" s="6">
        <f>VLOOKUP(A147,All!A:AM,32,0)</f>
        <v>22.990400000000001</v>
      </c>
      <c r="K147" s="20">
        <f>VLOOKUP(A147,All!A:AM,39,0)</f>
        <v>55.051851851851843</v>
      </c>
      <c r="L147" s="20">
        <f>VLOOKUP(A147,All!A:AM,38,0)</f>
        <v>37.159999999999997</v>
      </c>
      <c r="M147" s="96">
        <f>VLOOKUP(A147,'SYS Allocations'!A:G,2,0)</f>
        <v>0</v>
      </c>
      <c r="N147" s="96">
        <f>VLOOKUP(A147,'SYS Allocations'!A:G,3,0)</f>
        <v>0</v>
      </c>
      <c r="O147" s="96">
        <f>VLOOKUP(A147,'SYS Allocations'!A:G,4,0)</f>
        <v>0</v>
      </c>
      <c r="P147" s="96">
        <f>VLOOKUP(A147,'SYS Allocations'!A:G,5,0)</f>
        <v>0</v>
      </c>
      <c r="Q147" s="96">
        <f>VLOOKUP(A147,'SYS Allocations'!A:G,6,0)</f>
        <v>0</v>
      </c>
      <c r="R147" s="12">
        <f>VLOOKUP(A147,'SYS Allocations'!A:G,7,0)</f>
        <v>2</v>
      </c>
      <c r="S147" s="324"/>
    </row>
    <row r="148" spans="1:19">
      <c r="A148" s="35" t="s">
        <v>164</v>
      </c>
      <c r="B148" s="41" t="str">
        <f>VLOOKUP(A148,All!A:AM,2,0)</f>
        <v>NORTH WEST</v>
      </c>
      <c r="C148" s="42">
        <f>VLOOKUP(A148,All!A:AM,11,0)</f>
        <v>45538</v>
      </c>
      <c r="D148" s="5"/>
      <c r="E148" s="17">
        <f>VLOOKUP(A148,All!A:AM,30,0)</f>
        <v>41.084683234099778</v>
      </c>
      <c r="F148" s="17">
        <f>VLOOKUP(A148,All!A:AM,28,0)</f>
        <v>11.14542</v>
      </c>
      <c r="G148" s="17">
        <f>VLOOKUP(A148,All!A:AM,31,0)</f>
        <v>-31.978794209696201</v>
      </c>
      <c r="H148" s="17">
        <f>VLOOKUP(A148,All!A:AM,29,0)</f>
        <v>-3.8726000000000003</v>
      </c>
      <c r="I148" s="6">
        <f>VLOOKUP(A148,All!A:AM,33,0)</f>
        <v>55.046746321047657</v>
      </c>
      <c r="J148" s="6">
        <f>VLOOKUP(A148,All!A:AM,32,0)</f>
        <v>19.571100000000001</v>
      </c>
      <c r="K148" s="20">
        <f>VLOOKUP(A148,All!A:AM,39,0)</f>
        <v>28.966666666666665</v>
      </c>
      <c r="L148" s="20">
        <f>VLOOKUP(A148,All!A:AM,38,0)</f>
        <v>6.5175000000000001</v>
      </c>
      <c r="M148" s="96">
        <f>VLOOKUP(A148,'SYS Allocations'!A:G,2,0)</f>
        <v>0</v>
      </c>
      <c r="N148" s="96" t="str">
        <f>VLOOKUP(A148,'SYS Allocations'!A:G,3,0)</f>
        <v>RA</v>
      </c>
      <c r="O148" s="96">
        <f>VLOOKUP(A148,'SYS Allocations'!A:G,4,0)</f>
        <v>0</v>
      </c>
      <c r="P148" s="96">
        <f>VLOOKUP(A148,'SYS Allocations'!A:G,5,0)</f>
        <v>0</v>
      </c>
      <c r="Q148" s="96">
        <f>VLOOKUP(A148,'SYS Allocations'!A:G,6,0)</f>
        <v>0</v>
      </c>
      <c r="R148" s="12">
        <f>VLOOKUP(A148,'SYS Allocations'!A:G,7,0)</f>
        <v>5.9</v>
      </c>
      <c r="S148" s="324"/>
    </row>
    <row r="149" spans="1:19">
      <c r="A149" s="35" t="s">
        <v>165</v>
      </c>
      <c r="B149" s="41" t="str">
        <f>VLOOKUP(A149,All!A:AM,2,0)</f>
        <v>MIDLANDS</v>
      </c>
      <c r="C149" s="42">
        <f>VLOOKUP(A149,All!A:AM,11,0)</f>
        <v>44707.604166666701</v>
      </c>
      <c r="D149" s="33"/>
      <c r="E149" s="17">
        <f>VLOOKUP(A149,All!A:AM,30,0)</f>
        <v>51.502732240437162</v>
      </c>
      <c r="F149" s="17">
        <f>VLOOKUP(A149,All!A:AM,28,0)</f>
        <v>8.2186000000000003</v>
      </c>
      <c r="G149" s="17">
        <f>VLOOKUP(A149,All!A:AM,31,0)</f>
        <v>-27.927927927927929</v>
      </c>
      <c r="H149" s="17">
        <f>VLOOKUP(A149,All!A:AM,29,0)</f>
        <v>-1.6895</v>
      </c>
      <c r="I149" s="6">
        <f>VLOOKUP(A149,All!A:AM,33,0)</f>
        <v>64.242810674946398</v>
      </c>
      <c r="J149" s="6">
        <f>VLOOKUP(A149,All!A:AM,32,0)</f>
        <v>13.904199999999999</v>
      </c>
      <c r="K149" s="20">
        <f>VLOOKUP(A149,All!A:AM,39,0)</f>
        <v>63.147619047619045</v>
      </c>
      <c r="L149" s="20">
        <f>VLOOKUP(A149,All!A:AM,38,0)</f>
        <v>13.260999999999999</v>
      </c>
      <c r="M149" s="96">
        <f>VLOOKUP(A149,'SYS Allocations'!A:G,2,0)</f>
        <v>0</v>
      </c>
      <c r="N149" s="96">
        <f>VLOOKUP(A149,'SYS Allocations'!A:G,3,0)</f>
        <v>0</v>
      </c>
      <c r="O149" s="96">
        <f>VLOOKUP(A149,'SYS Allocations'!A:G,4,0)</f>
        <v>0</v>
      </c>
      <c r="P149" s="96">
        <f>VLOOKUP(A149,'SYS Allocations'!A:G,5,0)</f>
        <v>0</v>
      </c>
      <c r="Q149" s="96">
        <f>VLOOKUP(A149,'SYS Allocations'!A:G,6,0)</f>
        <v>0</v>
      </c>
      <c r="R149" s="12">
        <f>VLOOKUP(A149,'SYS Allocations'!A:G,7,0)</f>
        <v>0</v>
      </c>
      <c r="S149" s="324"/>
    </row>
    <row r="150" spans="1:19">
      <c r="A150" s="35" t="s">
        <v>166</v>
      </c>
      <c r="B150" s="41" t="str">
        <f>VLOOKUP(A150,All!A:AM,2,0)</f>
        <v>NORTH WEST</v>
      </c>
      <c r="C150" s="42">
        <f>VLOOKUP(A150,All!A:AM,11,0)</f>
        <v>45538</v>
      </c>
      <c r="D150" s="32"/>
      <c r="E150" s="17">
        <f>VLOOKUP(A150,All!A:AM,30,0)</f>
        <v>62.811171827565268</v>
      </c>
      <c r="F150" s="17">
        <f>VLOOKUP(A150,All!A:AM,28,0)</f>
        <v>9.0208399999999997</v>
      </c>
      <c r="G150" s="17">
        <f>VLOOKUP(A150,All!A:AM,31,0)</f>
        <v>69.883220651505837</v>
      </c>
      <c r="H150" s="17">
        <f>VLOOKUP(A150,All!A:AM,29,0)</f>
        <v>12.3933</v>
      </c>
      <c r="I150" s="6">
        <f>VLOOKUP(A150,All!A:AM,33,0)</f>
        <v>-54.542824074074076</v>
      </c>
      <c r="J150" s="6">
        <f>VLOOKUP(A150,All!A:AM,32,0)</f>
        <v>-1.885</v>
      </c>
      <c r="K150" s="20">
        <f>VLOOKUP(A150,All!A:AM,39,0)</f>
        <v>52.524444444444441</v>
      </c>
      <c r="L150" s="20">
        <f>VLOOKUP(A150,All!A:AM,38,0)</f>
        <v>5.9089999999999998</v>
      </c>
      <c r="M150" s="96">
        <f>VLOOKUP(A150,'SYS Allocations'!A:G,2,0)</f>
        <v>0</v>
      </c>
      <c r="N150" s="96">
        <f>VLOOKUP(A150,'SYS Allocations'!A:G,3,0)</f>
        <v>0</v>
      </c>
      <c r="O150" s="96">
        <f>VLOOKUP(A150,'SYS Allocations'!A:G,4,0)</f>
        <v>0</v>
      </c>
      <c r="P150" s="96">
        <f>VLOOKUP(A150,'SYS Allocations'!A:G,5,0)</f>
        <v>0</v>
      </c>
      <c r="Q150" s="96">
        <f>VLOOKUP(A150,'SYS Allocations'!A:G,6,0)</f>
        <v>0</v>
      </c>
      <c r="R150" s="12">
        <f>VLOOKUP(A150,'SYS Allocations'!A:G,7,0)</f>
        <v>0</v>
      </c>
      <c r="S150" s="324"/>
    </row>
    <row r="151" spans="1:19">
      <c r="A151" s="35" t="s">
        <v>167</v>
      </c>
      <c r="B151" s="41" t="str">
        <f>VLOOKUP(A151,All!A:AM,2,0)</f>
        <v>NORTH WEST</v>
      </c>
      <c r="C151" s="42">
        <f>VLOOKUP(A151,All!A:AM,11,0)</f>
        <v>45538</v>
      </c>
      <c r="D151" s="32"/>
      <c r="E151" s="17">
        <f>VLOOKUP(A151,All!A:AM,30,0)</f>
        <v>51.886248558680506</v>
      </c>
      <c r="F151" s="17">
        <f>VLOOKUP(A151,All!A:AM,28,0)</f>
        <v>20.6995</v>
      </c>
      <c r="G151" s="17">
        <f>VLOOKUP(A151,All!A:AM,31,0)</f>
        <v>31.613075621270156</v>
      </c>
      <c r="H151" s="17">
        <f>VLOOKUP(A151,All!A:AM,29,0)</f>
        <v>8.8730000000000011</v>
      </c>
      <c r="I151" s="6">
        <f>VLOOKUP(A151,All!A:AM,33,0)</f>
        <v>46.01249943746906</v>
      </c>
      <c r="J151" s="6">
        <f>VLOOKUP(A151,All!A:AM,32,0)</f>
        <v>16.359100000000002</v>
      </c>
      <c r="K151" s="20">
        <f>VLOOKUP(A151,All!A:AM,39,0)</f>
        <v>48.814666666666675</v>
      </c>
      <c r="L151" s="20">
        <f>VLOOKUP(A151,All!A:AM,38,0)</f>
        <v>18.305500000000002</v>
      </c>
      <c r="M151" s="96">
        <f>VLOOKUP(A151,'SYS Allocations'!A:G,2,0)</f>
        <v>0</v>
      </c>
      <c r="N151" s="96" t="str">
        <f>VLOOKUP(A151,'SYS Allocations'!A:G,3,0)</f>
        <v>RA</v>
      </c>
      <c r="O151" s="96">
        <f>VLOOKUP(A151,'SYS Allocations'!A:G,4,0)</f>
        <v>0</v>
      </c>
      <c r="P151" s="96">
        <f>VLOOKUP(A151,'SYS Allocations'!A:G,5,0)</f>
        <v>0</v>
      </c>
      <c r="Q151" s="96">
        <f>VLOOKUP(A151,'SYS Allocations'!A:G,6,0)</f>
        <v>0</v>
      </c>
      <c r="R151" s="12">
        <f>VLOOKUP(A151,'SYS Allocations'!A:G,7,0)</f>
        <v>1.7</v>
      </c>
      <c r="S151" s="324"/>
    </row>
    <row r="152" spans="1:19">
      <c r="A152" s="35" t="s">
        <v>168</v>
      </c>
      <c r="B152" s="41" t="str">
        <f>VLOOKUP(A152,All!A:AM,2,0)</f>
        <v>LONDON</v>
      </c>
      <c r="C152" s="42">
        <f>VLOOKUP(A152,All!A:AM,11,0)</f>
        <v>44944</v>
      </c>
      <c r="D152" s="32"/>
      <c r="E152" s="17">
        <f>VLOOKUP(A152,All!A:AM,30,0)</f>
        <v>19.558373808238887</v>
      </c>
      <c r="F152" s="17">
        <f>VLOOKUP(A152,All!A:AM,28,0)</f>
        <v>21.744999999999997</v>
      </c>
      <c r="G152" s="17">
        <f>VLOOKUP(A152,All!A:AM,31,0)</f>
        <v>6.228047182175624</v>
      </c>
      <c r="H152" s="17">
        <f>VLOOKUP(A152,All!A:AM,29,0)</f>
        <v>5.9400000000000013</v>
      </c>
      <c r="I152" s="6">
        <f>VLOOKUP(A152,All!A:AM,33,0)</f>
        <v>21.283093930432329</v>
      </c>
      <c r="J152" s="6">
        <f>VLOOKUP(A152,All!A:AM,32,0)</f>
        <v>24.180999999999997</v>
      </c>
      <c r="K152" s="20">
        <f>VLOOKUP(A152,All!A:AM,39,0)</f>
        <v>-25.522807017543862</v>
      </c>
      <c r="L152" s="20">
        <f>VLOOKUP(A152,All!A:AM,38,0)</f>
        <v>-18.185000000000002</v>
      </c>
      <c r="M152" s="96">
        <f>VLOOKUP(A152,'SYS Allocations'!A:G,2,0)</f>
        <v>0</v>
      </c>
      <c r="N152" s="96">
        <f>VLOOKUP(A152,'SYS Allocations'!A:G,3,0)</f>
        <v>0</v>
      </c>
      <c r="O152" s="96">
        <f>VLOOKUP(A152,'SYS Allocations'!A:G,4,0)</f>
        <v>0</v>
      </c>
      <c r="P152" s="96">
        <f>VLOOKUP(A152,'SYS Allocations'!A:G,5,0)</f>
        <v>0</v>
      </c>
      <c r="Q152" s="96">
        <f>VLOOKUP(A152,'SYS Allocations'!A:G,6,0)</f>
        <v>0</v>
      </c>
      <c r="R152" s="12">
        <f>VLOOKUP(A152,'SYS Allocations'!A:G,7,0)</f>
        <v>11.5</v>
      </c>
      <c r="S152" s="324"/>
    </row>
    <row r="153" spans="1:19">
      <c r="A153" s="35" t="s">
        <v>169</v>
      </c>
      <c r="B153" s="41" t="str">
        <f>VLOOKUP(A153,All!A:AM,2,0)</f>
        <v>NORTHERN HOME COUNTIES</v>
      </c>
      <c r="C153" s="42">
        <f>VLOOKUP(A153,All!A:AM,11,0)</f>
        <v>44676.708333333299</v>
      </c>
      <c r="D153" s="32"/>
      <c r="E153" s="17">
        <f>VLOOKUP(A153,All!A:AM,30,0)</f>
        <v>60.856269113149857</v>
      </c>
      <c r="F153" s="17">
        <f>VLOOKUP(A153,All!A:AM,28,0)</f>
        <v>21.89</v>
      </c>
      <c r="G153" s="17">
        <f>VLOOKUP(A153,All!A:AM,31,0)</f>
        <v>48.8418566627305</v>
      </c>
      <c r="H153" s="17">
        <f>VLOOKUP(A153,All!A:AM,29,0)</f>
        <v>13.442500000000001</v>
      </c>
      <c r="I153" s="6">
        <f>VLOOKUP(A153,All!A:AM,33,0)</f>
        <v>49.934573590487574</v>
      </c>
      <c r="J153" s="6">
        <f>VLOOKUP(A153,All!A:AM,32,0)</f>
        <v>14.043200000000001</v>
      </c>
      <c r="K153" s="20">
        <f>VLOOKUP(A153,All!A:AM,39,0)</f>
        <v>37.422222222222224</v>
      </c>
      <c r="L153" s="20">
        <f>VLOOKUP(A153,All!A:AM,38,0)</f>
        <v>8.42</v>
      </c>
      <c r="M153" s="96">
        <f>VLOOKUP(A153,'SYS Allocations'!A:G,2,0)</f>
        <v>0</v>
      </c>
      <c r="N153" s="96">
        <f>VLOOKUP(A153,'SYS Allocations'!A:G,3,0)</f>
        <v>0</v>
      </c>
      <c r="O153" s="96">
        <f>VLOOKUP(A153,'SYS Allocations'!A:G,4,0)</f>
        <v>0</v>
      </c>
      <c r="P153" s="96">
        <f>VLOOKUP(A153,'SYS Allocations'!A:G,5,0)</f>
        <v>0</v>
      </c>
      <c r="Q153" s="96">
        <f>VLOOKUP(A153,'SYS Allocations'!A:G,6,0)</f>
        <v>0</v>
      </c>
      <c r="R153" s="12">
        <f>VLOOKUP(A153,'SYS Allocations'!A:G,7,0)</f>
        <v>1</v>
      </c>
      <c r="S153" s="324"/>
    </row>
    <row r="154" spans="1:19">
      <c r="A154" s="35" t="s">
        <v>170</v>
      </c>
      <c r="B154" s="41" t="str">
        <f>VLOOKUP(A154,All!A:AM,2,0)</f>
        <v>NORTH WEST</v>
      </c>
      <c r="C154" s="42">
        <f>VLOOKUP(A154,All!A:AM,11,0)</f>
        <v>45538</v>
      </c>
      <c r="D154" s="32"/>
      <c r="E154" s="17">
        <f>VLOOKUP(A154,All!A:AM,30,0)</f>
        <v>73.789584953317785</v>
      </c>
      <c r="F154" s="17">
        <f>VLOOKUP(A154,All!A:AM,28,0)</f>
        <v>55.34272</v>
      </c>
      <c r="G154" s="17">
        <f>VLOOKUP(A154,All!A:AM,31,0)</f>
        <v>60.802298662636161</v>
      </c>
      <c r="H154" s="17">
        <f>VLOOKUP(A154,All!A:AM,29,0)</f>
        <v>30.492899999999999</v>
      </c>
      <c r="I154" s="6">
        <f>VLOOKUP(A154,All!A:AM,33,0)</f>
        <v>72.354416992934674</v>
      </c>
      <c r="J154" s="6">
        <f>VLOOKUP(A154,All!A:AM,32,0)</f>
        <v>51.449200000000197</v>
      </c>
      <c r="K154" s="332">
        <f>VLOOKUP(A154,All!A:AM,39,0)</f>
        <v>33.853888888888889</v>
      </c>
      <c r="L154" s="332">
        <f>VLOOKUP(A154,All!A:AM,38,0)</f>
        <v>30.468499999999999</v>
      </c>
      <c r="M154" s="96">
        <f>VLOOKUP(A154,'SYS Allocations'!A:G,2,0)</f>
        <v>0</v>
      </c>
      <c r="N154" s="96">
        <f>VLOOKUP(A154,'SYS Allocations'!A:G,3,0)</f>
        <v>0</v>
      </c>
      <c r="O154" s="96">
        <f>VLOOKUP(A154,'SYS Allocations'!A:G,4,0)</f>
        <v>0</v>
      </c>
      <c r="P154" s="96">
        <f>VLOOKUP(A154,'SYS Allocations'!A:G,5,0)</f>
        <v>0</v>
      </c>
      <c r="Q154" s="96">
        <f>VLOOKUP(A154,'SYS Allocations'!A:G,6,0)</f>
        <v>0</v>
      </c>
      <c r="R154" s="12">
        <f>VLOOKUP(A154,'SYS Allocations'!A:G,7,0)</f>
        <v>2</v>
      </c>
      <c r="S154" s="324"/>
    </row>
    <row r="155" spans="1:19">
      <c r="A155" s="35" t="s">
        <v>171</v>
      </c>
      <c r="B155" s="41" t="str">
        <f>VLOOKUP(A155,All!A:AM,2,0)</f>
        <v>NORTH WEST</v>
      </c>
      <c r="C155" s="42">
        <f>VLOOKUP(A155,All!A:AM,11,0)</f>
        <v>45538</v>
      </c>
      <c r="D155" s="32"/>
      <c r="E155" s="17">
        <f>VLOOKUP(A155,All!A:AM,30,0)</f>
        <v>39.055723276438663</v>
      </c>
      <c r="F155" s="17">
        <f>VLOOKUP(A155,All!A:AM,28,0)</f>
        <v>25.552660000000003</v>
      </c>
      <c r="G155" s="17">
        <f>VLOOKUP(A155,All!A:AM,31,0)</f>
        <v>-4.4281834443347368</v>
      </c>
      <c r="H155" s="17">
        <f>VLOOKUP(A155,All!A:AM,29,0)</f>
        <v>-1.6907999999999994</v>
      </c>
      <c r="I155" s="6">
        <f>VLOOKUP(A155,All!A:AM,33,0)</f>
        <v>43.924806489357067</v>
      </c>
      <c r="J155" s="6">
        <f>VLOOKUP(A155,All!A:AM,32,0)</f>
        <v>31.233700000000198</v>
      </c>
      <c r="K155" s="333"/>
      <c r="L155" s="333"/>
      <c r="M155" s="96">
        <f>VLOOKUP(A155,'SYS Allocations'!A:G,2,0)</f>
        <v>0</v>
      </c>
      <c r="N155" s="96" t="str">
        <f>VLOOKUP(A155,'SYS Allocations'!A:G,3,0)</f>
        <v>RA</v>
      </c>
      <c r="O155" s="96" t="str">
        <f>VLOOKUP(A155,'SYS Allocations'!A:G,4,0)</f>
        <v>PX</v>
      </c>
      <c r="P155" s="96">
        <f>VLOOKUP(A155,'SYS Allocations'!A:G,5,0)</f>
        <v>0</v>
      </c>
      <c r="Q155" s="96" t="str">
        <f>VLOOKUP(A155,'SYS Allocations'!A:G,6,0)</f>
        <v>OPEX</v>
      </c>
      <c r="R155" s="12">
        <f>VLOOKUP(A155,'SYS Allocations'!A:G,7,0)</f>
        <v>19</v>
      </c>
      <c r="S155" s="324"/>
    </row>
    <row r="156" spans="1:19">
      <c r="A156" s="35" t="s">
        <v>172</v>
      </c>
      <c r="B156" s="41" t="str">
        <f>VLOOKUP(A156,All!A:AM,2,0)</f>
        <v>NORTH WEST</v>
      </c>
      <c r="C156" s="42">
        <f>VLOOKUP(A156,All!A:AM,11,0)</f>
        <v>0</v>
      </c>
      <c r="D156" s="32"/>
      <c r="E156" s="17">
        <f>VLOOKUP(A156,All!A:AM,30,0)</f>
        <v>0</v>
      </c>
      <c r="F156" s="17">
        <f>VLOOKUP(A156,All!A:AM,28,0)</f>
        <v>0</v>
      </c>
      <c r="G156" s="17">
        <f>VLOOKUP(A156,All!A:AM,31,0)</f>
        <v>0</v>
      </c>
      <c r="H156" s="17">
        <f>VLOOKUP(A156,All!A:AM,29,0)</f>
        <v>0</v>
      </c>
      <c r="I156" s="6">
        <f>VLOOKUP(A156,All!A:AM,33,0)</f>
        <v>0</v>
      </c>
      <c r="J156" s="6">
        <f>VLOOKUP(A156,All!A:AM,32,0)</f>
        <v>0</v>
      </c>
      <c r="K156" s="95">
        <f>VLOOKUP(A156,All!A:AM,39,0)</f>
        <v>0</v>
      </c>
      <c r="L156" s="95">
        <f>VLOOKUP(A156,All!A:AM,38,0)</f>
        <v>0</v>
      </c>
      <c r="M156" s="96">
        <f>VLOOKUP(A156,'SYS Allocations'!A:G,2,0)</f>
        <v>0</v>
      </c>
      <c r="N156" s="96">
        <f>VLOOKUP(A156,'SYS Allocations'!A:G,3,0)</f>
        <v>0</v>
      </c>
      <c r="O156" s="96">
        <f>VLOOKUP(A156,'SYS Allocations'!A:G,4,0)</f>
        <v>0</v>
      </c>
      <c r="P156" s="96">
        <f>VLOOKUP(A156,'SYS Allocations'!A:G,5,0)</f>
        <v>0</v>
      </c>
      <c r="Q156" s="96">
        <f>VLOOKUP(A156,'SYS Allocations'!A:G,6,0)</f>
        <v>0</v>
      </c>
      <c r="R156" s="12">
        <f>VLOOKUP(A156,'SYS Allocations'!A:G,7,0)</f>
        <v>0</v>
      </c>
      <c r="S156" s="324"/>
    </row>
    <row r="157" spans="1:19">
      <c r="A157" s="38" t="s">
        <v>173</v>
      </c>
      <c r="B157" s="41" t="str">
        <f>VLOOKUP(A157,All!A:AM,2,0)</f>
        <v>NORTH WEST</v>
      </c>
      <c r="C157" s="42">
        <f>VLOOKUP(A157,All!A:AM,11,0)</f>
        <v>45538</v>
      </c>
      <c r="D157" s="32"/>
      <c r="E157" s="17">
        <f>VLOOKUP(A157,All!A:AM,30,0)</f>
        <v>54.533283041329362</v>
      </c>
      <c r="F157" s="17">
        <f>VLOOKUP(A157,All!A:AM,28,0)</f>
        <v>54.823880000000003</v>
      </c>
      <c r="G157" s="17">
        <f>VLOOKUP(A157,All!A:AM,31,0)</f>
        <v>50.832615329673935</v>
      </c>
      <c r="H157" s="17">
        <f>VLOOKUP(A157,All!A:AM,29,0)</f>
        <v>47.257100000000001</v>
      </c>
      <c r="I157" s="6">
        <f>VLOOKUP(A157,All!A:AM,33,0)</f>
        <v>14.290911000104968</v>
      </c>
      <c r="J157" s="6">
        <f>VLOOKUP(A157,All!A:AM,32,0)</f>
        <v>7.62139999999998</v>
      </c>
      <c r="K157" s="332">
        <f>VLOOKUP(A157,All!A:AM,39,0)</f>
        <v>20.871111111111102</v>
      </c>
      <c r="L157" s="332">
        <f>VLOOKUP(A157,All!A:AM,38,0)</f>
        <v>23.47999999999999</v>
      </c>
      <c r="M157" s="96" t="str">
        <f>VLOOKUP(A157,'SYS Allocations'!A:G,2,0)</f>
        <v>P-Core</v>
      </c>
      <c r="N157" s="96">
        <f>VLOOKUP(A157,'SYS Allocations'!A:G,3,0)</f>
        <v>0</v>
      </c>
      <c r="O157" s="96">
        <f>VLOOKUP(A157,'SYS Allocations'!A:G,4,0)</f>
        <v>0</v>
      </c>
      <c r="P157" s="96">
        <f>VLOOKUP(A157,'SYS Allocations'!A:G,5,0)</f>
        <v>0</v>
      </c>
      <c r="Q157" s="96">
        <f>VLOOKUP(A157,'SYS Allocations'!A:G,6,0)</f>
        <v>0</v>
      </c>
      <c r="R157" s="12">
        <f>VLOOKUP(A157,'SYS Allocations'!A:G,7,0)</f>
        <v>2</v>
      </c>
      <c r="S157" s="324"/>
    </row>
    <row r="158" spans="1:19">
      <c r="A158" s="38" t="s">
        <v>174</v>
      </c>
      <c r="B158" s="41" t="str">
        <f>VLOOKUP(A158,All!A:AM,2,0)</f>
        <v>NORTH WEST</v>
      </c>
      <c r="C158" s="42">
        <f>VLOOKUP(A158,All!A:AM,11,0)</f>
        <v>45538</v>
      </c>
      <c r="D158" s="32"/>
      <c r="E158" s="17">
        <f>VLOOKUP(A158,All!A:AM,30,0)</f>
        <v>56.918572311864537</v>
      </c>
      <c r="F158" s="17">
        <f>VLOOKUP(A158,All!A:AM,28,0)</f>
        <v>57.221879999999999</v>
      </c>
      <c r="G158" s="17">
        <f>VLOOKUP(A158,All!A:AM,31,0)</f>
        <v>53.412050198943483</v>
      </c>
      <c r="H158" s="17">
        <f>VLOOKUP(A158,All!A:AM,29,0)</f>
        <v>49.655099999999997</v>
      </c>
      <c r="I158" s="6">
        <f>VLOOKUP(A158,All!A:AM,33,0)</f>
        <v>18.787408307456907</v>
      </c>
      <c r="J158" s="6">
        <f>VLOOKUP(A158,All!A:AM,32,0)</f>
        <v>10.019399999999999</v>
      </c>
      <c r="K158" s="333"/>
      <c r="L158" s="333"/>
      <c r="M158" s="96">
        <f>VLOOKUP(A158,'SYS Allocations'!A:G,2,0)</f>
        <v>0</v>
      </c>
      <c r="N158" s="96">
        <f>VLOOKUP(A158,'SYS Allocations'!A:G,3,0)</f>
        <v>0</v>
      </c>
      <c r="O158" s="96">
        <f>VLOOKUP(A158,'SYS Allocations'!A:G,4,0)</f>
        <v>0</v>
      </c>
      <c r="P158" s="96">
        <f>VLOOKUP(A158,'SYS Allocations'!A:G,5,0)</f>
        <v>0</v>
      </c>
      <c r="Q158" s="96">
        <f>VLOOKUP(A158,'SYS Allocations'!A:G,6,0)</f>
        <v>0</v>
      </c>
      <c r="R158" s="12">
        <f>VLOOKUP(A158,'SYS Allocations'!A:G,7,0)</f>
        <v>2</v>
      </c>
      <c r="S158" s="324"/>
    </row>
    <row r="159" spans="1:19">
      <c r="A159" s="37" t="s">
        <v>175</v>
      </c>
      <c r="B159" s="41" t="str">
        <f>VLOOKUP(A159,All!A:AM,2,0)</f>
        <v>NORTH WEST</v>
      </c>
      <c r="C159" s="42">
        <f>VLOOKUP(A159,All!A:AM,11,0)</f>
        <v>45538</v>
      </c>
      <c r="D159" s="32"/>
      <c r="E159" s="17">
        <f>VLOOKUP(A159,All!A:AM,30,0)</f>
        <v>39.297557201282196</v>
      </c>
      <c r="F159" s="17">
        <f>VLOOKUP(A159,All!A:AM,28,0)</f>
        <v>78.215500000000006</v>
      </c>
      <c r="G159" s="17">
        <f>VLOOKUP(A159,All!A:AM,31,0)</f>
        <v>25.23260671132633</v>
      </c>
      <c r="H159" s="17">
        <f>VLOOKUP(A159,All!A:AM,29,0)</f>
        <v>40.774000000000001</v>
      </c>
      <c r="I159" s="6">
        <f>VLOOKUP(A159,All!A:AM,33,0)</f>
        <v>15.04481965258082</v>
      </c>
      <c r="J159" s="6">
        <f>VLOOKUP(A159,All!A:AM,32,0)</f>
        <v>21.395899999999898</v>
      </c>
      <c r="K159" s="332">
        <f>VLOOKUP(A159,All!A:AM,39,0)</f>
        <v>35.057333333333332</v>
      </c>
      <c r="L159" s="332">
        <f>VLOOKUP(A159,All!A:AM,38,0)</f>
        <v>131.465</v>
      </c>
      <c r="M159" s="96" t="str">
        <f>VLOOKUP(A159,'SYS Allocations'!A:G,2,0)</f>
        <v>P-Core</v>
      </c>
      <c r="N159" s="96" t="str">
        <f>VLOOKUP(A159,'SYS Allocations'!A:G,3,0)</f>
        <v>RA</v>
      </c>
      <c r="O159" s="96" t="str">
        <f>VLOOKUP(A159,'SYS Allocations'!A:G,4,0)</f>
        <v>PX</v>
      </c>
      <c r="P159" s="96">
        <f>VLOOKUP(A159,'SYS Allocations'!A:G,5,0)</f>
        <v>0</v>
      </c>
      <c r="Q159" s="96" t="str">
        <f>VLOOKUP(A159,'SYS Allocations'!A:G,6,0)</f>
        <v>OPEX</v>
      </c>
      <c r="R159" s="12">
        <f>VLOOKUP(A159,'SYS Allocations'!A:G,7,0)</f>
        <v>20.375</v>
      </c>
      <c r="S159" s="324"/>
    </row>
    <row r="160" spans="1:19">
      <c r="A160" s="37" t="s">
        <v>176</v>
      </c>
      <c r="B160" s="41" t="str">
        <f>VLOOKUP(A160,All!A:AM,2,0)</f>
        <v>NORTH WEST</v>
      </c>
      <c r="C160" s="42">
        <f>VLOOKUP(A160,All!A:AM,11,0)</f>
        <v>45538</v>
      </c>
      <c r="D160" s="32"/>
      <c r="E160" s="17">
        <f>VLOOKUP(A160,All!A:AM,30,0)</f>
        <v>38.34395128470512</v>
      </c>
      <c r="F160" s="17">
        <f>VLOOKUP(A160,All!A:AM,28,0)</f>
        <v>76.317499999999995</v>
      </c>
      <c r="G160" s="17">
        <f>VLOOKUP(A160,All!A:AM,31,0)</f>
        <v>24.058047248479966</v>
      </c>
      <c r="H160" s="17">
        <f>VLOOKUP(A160,All!A:AM,29,0)</f>
        <v>38.875999999999991</v>
      </c>
      <c r="I160" s="6">
        <f>VLOOKUP(A160,All!A:AM,33,0)</f>
        <v>13.71021499932489</v>
      </c>
      <c r="J160" s="6">
        <f>VLOOKUP(A160,All!A:AM,32,0)</f>
        <v>19.497899999999898</v>
      </c>
      <c r="K160" s="333"/>
      <c r="L160" s="333"/>
      <c r="M160" s="96">
        <f>VLOOKUP(A160,'SYS Allocations'!A:G,2,0)</f>
        <v>0</v>
      </c>
      <c r="N160" s="96">
        <f>VLOOKUP(A160,'SYS Allocations'!A:G,3,0)</f>
        <v>0</v>
      </c>
      <c r="O160" s="96">
        <f>VLOOKUP(A160,'SYS Allocations'!A:G,4,0)</f>
        <v>0</v>
      </c>
      <c r="P160" s="96">
        <f>VLOOKUP(A160,'SYS Allocations'!A:G,5,0)</f>
        <v>0</v>
      </c>
      <c r="Q160" s="96">
        <f>VLOOKUP(A160,'SYS Allocations'!A:G,6,0)</f>
        <v>0</v>
      </c>
      <c r="R160" s="12">
        <f>VLOOKUP(A160,'SYS Allocations'!A:G,7,0)</f>
        <v>19.875000000000004</v>
      </c>
      <c r="S160" s="324"/>
    </row>
    <row r="161" spans="1:19">
      <c r="A161" s="35" t="s">
        <v>177</v>
      </c>
      <c r="B161" s="41" t="str">
        <f>VLOOKUP(A161,All!A:AM,2,0)</f>
        <v>NORTH EAST</v>
      </c>
      <c r="C161" s="42">
        <f>VLOOKUP(A161,All!A:AM,11,0)</f>
        <v>44391.458333333299</v>
      </c>
      <c r="D161" s="32"/>
      <c r="E161" s="17">
        <f>VLOOKUP(A161,All!A:AM,30,0)</f>
        <v>72.817460317460316</v>
      </c>
      <c r="F161" s="17">
        <f>VLOOKUP(A161,All!A:AM,28,0)</f>
        <v>20.0015</v>
      </c>
      <c r="G161" s="17">
        <f>VLOOKUP(A161,All!A:AM,31,0)</f>
        <v>73.189823874755376</v>
      </c>
      <c r="H161" s="17">
        <f>VLOOKUP(A161,All!A:AM,29,0)</f>
        <v>20.382999999999999</v>
      </c>
      <c r="I161" s="6">
        <f>VLOOKUP(A161,All!A:AM,33,0)</f>
        <v>26.138611902500593</v>
      </c>
      <c r="J161" s="6">
        <f>VLOOKUP(A161,All!A:AM,32,0)</f>
        <v>2.6422999999999801</v>
      </c>
      <c r="K161" s="20">
        <f>VLOOKUP(A161,All!A:AM,39,0)</f>
        <v>66.815555555555548</v>
      </c>
      <c r="L161" s="20">
        <f>VLOOKUP(A161,All!A:AM,38,0)</f>
        <v>15.0335</v>
      </c>
      <c r="M161" s="96">
        <f>VLOOKUP(A161,'SYS Allocations'!A:G,2,0)</f>
        <v>0</v>
      </c>
      <c r="N161" s="96">
        <f>VLOOKUP(A161,'SYS Allocations'!A:G,3,0)</f>
        <v>0</v>
      </c>
      <c r="O161" s="96">
        <f>VLOOKUP(A161,'SYS Allocations'!A:G,4,0)</f>
        <v>0</v>
      </c>
      <c r="P161" s="96">
        <f>VLOOKUP(A161,'SYS Allocations'!A:G,5,0)</f>
        <v>0</v>
      </c>
      <c r="Q161" s="96">
        <f>VLOOKUP(A161,'SYS Allocations'!A:G,6,0)</f>
        <v>0</v>
      </c>
      <c r="R161" s="12">
        <f>VLOOKUP(A161,'SYS Allocations'!A:G,7,0)</f>
        <v>0</v>
      </c>
      <c r="S161" s="324"/>
    </row>
    <row r="162" spans="1:19">
      <c r="A162" s="35" t="s">
        <v>178</v>
      </c>
      <c r="B162" s="41" t="str">
        <f>VLOOKUP(A162,All!A:AM,2,0)</f>
        <v>SOUTH EAST</v>
      </c>
      <c r="C162" s="42">
        <f>VLOOKUP(A162,All!A:AM,11,0)</f>
        <v>44663</v>
      </c>
      <c r="D162" s="32"/>
      <c r="E162" s="17">
        <f>VLOOKUP(A162,All!A:AM,30,0)</f>
        <v>63.982679099613968</v>
      </c>
      <c r="F162" s="17">
        <f>VLOOKUP(A162,All!A:AM,28,0)</f>
        <v>22.462219999999999</v>
      </c>
      <c r="G162" s="17">
        <f>VLOOKUP(A162,All!A:AM,31,0)</f>
        <v>42.74205964661239</v>
      </c>
      <c r="H162" s="17">
        <f>VLOOKUP(A162,All!A:AM,29,0)</f>
        <v>9.4389000000000003</v>
      </c>
      <c r="I162" s="6">
        <f>VLOOKUP(A162,All!A:AM,33,0)</f>
        <v>64.435387696323289</v>
      </c>
      <c r="J162" s="6">
        <f>VLOOKUP(A162,All!A:AM,32,0)</f>
        <v>22.909099999999999</v>
      </c>
      <c r="K162" s="20">
        <f>VLOOKUP(A162,All!A:AM,39,0)</f>
        <v>62.534814814814808</v>
      </c>
      <c r="L162" s="20">
        <f>VLOOKUP(A162,All!A:AM,38,0)</f>
        <v>21.105499999999999</v>
      </c>
      <c r="M162" s="96">
        <f>VLOOKUP(A162,'SYS Allocations'!A:G,2,0)</f>
        <v>0</v>
      </c>
      <c r="N162" s="96">
        <f>VLOOKUP(A162,'SYS Allocations'!A:G,3,0)</f>
        <v>0</v>
      </c>
      <c r="O162" s="96">
        <f>VLOOKUP(A162,'SYS Allocations'!A:G,4,0)</f>
        <v>0</v>
      </c>
      <c r="P162" s="96">
        <f>VLOOKUP(A162,'SYS Allocations'!A:G,5,0)</f>
        <v>0</v>
      </c>
      <c r="Q162" s="96">
        <f>VLOOKUP(A162,'SYS Allocations'!A:G,6,0)</f>
        <v>0</v>
      </c>
      <c r="R162" s="12">
        <f>VLOOKUP(A162,'SYS Allocations'!A:G,7,0)</f>
        <v>0.6</v>
      </c>
      <c r="S162" s="324"/>
    </row>
    <row r="163" spans="1:19">
      <c r="A163" s="35" t="s">
        <v>179</v>
      </c>
      <c r="B163" s="41" t="str">
        <f>VLOOKUP(A163,All!A:AM,2,0)</f>
        <v>SCOTLAND</v>
      </c>
      <c r="C163" s="42">
        <f>VLOOKUP(A163,All!A:AM,11,0)</f>
        <v>44564.486111111102</v>
      </c>
      <c r="D163" s="32"/>
      <c r="E163" s="17">
        <f>VLOOKUP(A163,All!A:AM,30,0)</f>
        <v>-20.438328236493373</v>
      </c>
      <c r="F163" s="17">
        <f>VLOOKUP(A163,All!A:AM,28,0)</f>
        <v>-1.0024999999999999</v>
      </c>
      <c r="G163" s="17">
        <f>VLOOKUP(A163,All!A:AM,31,0)</f>
        <v>9.7239250834987898E-2</v>
      </c>
      <c r="H163" s="17">
        <f>VLOOKUP(A163,All!A:AM,29,0)</f>
        <v>5.7499999999999218E-3</v>
      </c>
      <c r="I163" s="6">
        <f>VLOOKUP(A163,All!A:AM,33,0)</f>
        <v>-70.934606481481481</v>
      </c>
      <c r="J163" s="6">
        <f>VLOOKUP(A163,All!A:AM,32,0)</f>
        <v>-2.4515000000000002</v>
      </c>
      <c r="K163" s="20">
        <f>VLOOKUP(A163,All!A:AM,39,0)</f>
        <v>1.541666666666671</v>
      </c>
      <c r="L163" s="20">
        <f>VLOOKUP(A163,All!A:AM,38,0)</f>
        <v>9.2500000000000249E-2</v>
      </c>
      <c r="M163" s="96">
        <f>VLOOKUP(A163,'SYS Allocations'!A:G,2,0)</f>
        <v>0</v>
      </c>
      <c r="N163" s="96">
        <f>VLOOKUP(A163,'SYS Allocations'!A:G,3,0)</f>
        <v>0</v>
      </c>
      <c r="O163" s="96">
        <f>VLOOKUP(A163,'SYS Allocations'!A:G,4,0)</f>
        <v>0</v>
      </c>
      <c r="P163" s="96">
        <f>VLOOKUP(A163,'SYS Allocations'!A:G,5,0)</f>
        <v>0</v>
      </c>
      <c r="Q163" s="96">
        <f>VLOOKUP(A163,'SYS Allocations'!A:G,6,0)</f>
        <v>0</v>
      </c>
      <c r="R163" s="12">
        <f>VLOOKUP(A163,'SYS Allocations'!A:G,7,0)</f>
        <v>4</v>
      </c>
      <c r="S163" s="324"/>
    </row>
    <row r="164" spans="1:19">
      <c r="A164" s="35" t="s">
        <v>180</v>
      </c>
      <c r="B164" s="41" t="str">
        <f>VLOOKUP(A164,All!A:AM,2,0)</f>
        <v>NORTHERN HOME COUNTIES</v>
      </c>
      <c r="C164" s="42">
        <f>VLOOKUP(A164,All!A:AM,11,0)</f>
        <v>44553.416666666701</v>
      </c>
      <c r="D164" s="34"/>
      <c r="E164" s="17">
        <f>VLOOKUP(A164,All!A:AM,30,0)</f>
        <v>41.409467231019342</v>
      </c>
      <c r="F164" s="17">
        <f>VLOOKUP(A164,All!A:AM,28,0)</f>
        <v>18.502279999999999</v>
      </c>
      <c r="G164" s="17">
        <f>VLOOKUP(A164,All!A:AM,31,0)</f>
        <v>23.119618461393888</v>
      </c>
      <c r="H164" s="17">
        <f>VLOOKUP(A164,All!A:AM,29,0)</f>
        <v>7.8726000000000003</v>
      </c>
      <c r="I164" s="6">
        <f>VLOOKUP(A164,All!A:AM,33,0)</f>
        <v>26.367512713199222</v>
      </c>
      <c r="J164" s="6">
        <f>VLOOKUP(A164,All!A:AM,32,0)</f>
        <v>9.3745999999999992</v>
      </c>
      <c r="K164" s="20">
        <f>VLOOKUP(A164,All!A:AM,39,0)</f>
        <v>51.520370370370372</v>
      </c>
      <c r="L164" s="20">
        <f>VLOOKUP(A164,All!A:AM,38,0)</f>
        <v>27.821000000000002</v>
      </c>
      <c r="M164" s="96">
        <f>VLOOKUP(A164,'SYS Allocations'!A:G,2,0)</f>
        <v>0</v>
      </c>
      <c r="N164" s="96">
        <f>VLOOKUP(A164,'SYS Allocations'!A:G,3,0)</f>
        <v>0</v>
      </c>
      <c r="O164" s="96">
        <f>VLOOKUP(A164,'SYS Allocations'!A:G,4,0)</f>
        <v>0</v>
      </c>
      <c r="P164" s="96">
        <f>VLOOKUP(A164,'SYS Allocations'!A:G,5,0)</f>
        <v>0</v>
      </c>
      <c r="Q164" s="96">
        <f>VLOOKUP(A164,'SYS Allocations'!A:G,6,0)</f>
        <v>0</v>
      </c>
      <c r="R164" s="12">
        <f>VLOOKUP(A164,'SYS Allocations'!A:G,7,0)</f>
        <v>1</v>
      </c>
      <c r="S164" s="324"/>
    </row>
    <row r="165" spans="1:19">
      <c r="A165" s="35" t="s">
        <v>181</v>
      </c>
      <c r="B165" s="41" t="str">
        <f>VLOOKUP(A165,All!A:AM,2,0)</f>
        <v>THAMES VALLEY</v>
      </c>
      <c r="C165" s="42">
        <f>VLOOKUP(A165,All!A:AM,11,0)</f>
        <v>45098</v>
      </c>
      <c r="D165" s="5"/>
      <c r="E165" s="17">
        <f>VLOOKUP(A165,All!A:AM,30,0)</f>
        <v>45.042743953294405</v>
      </c>
      <c r="F165" s="17">
        <f>VLOOKUP(A165,All!A:AM,28,0)</f>
        <v>12.961499999999999</v>
      </c>
      <c r="G165" s="17">
        <f>VLOOKUP(A165,All!A:AM,31,0)</f>
        <v>18.718680132603502</v>
      </c>
      <c r="H165" s="17">
        <f>VLOOKUP(A165,All!A:AM,29,0)</f>
        <v>3.6420000000000003</v>
      </c>
      <c r="I165" s="6">
        <f>VLOOKUP(A165,All!A:AM,33,0)</f>
        <v>41.614611022505763</v>
      </c>
      <c r="J165" s="6">
        <f>VLOOKUP(A165,All!A:AM,32,0)</f>
        <v>11.2719</v>
      </c>
      <c r="K165" s="20">
        <f>VLOOKUP(A165,All!A:AM,39,0)</f>
        <v>52.077272727272721</v>
      </c>
      <c r="L165" s="20">
        <f>VLOOKUP(A165,All!A:AM,38,0)</f>
        <v>17.185499999999998</v>
      </c>
      <c r="M165" s="96">
        <f>VLOOKUP(A165,'SYS Allocations'!A:G,2,0)</f>
        <v>0</v>
      </c>
      <c r="N165" s="96">
        <f>VLOOKUP(A165,'SYS Allocations'!A:G,3,0)</f>
        <v>0</v>
      </c>
      <c r="O165" s="96">
        <f>VLOOKUP(A165,'SYS Allocations'!A:G,4,0)</f>
        <v>0</v>
      </c>
      <c r="P165" s="96">
        <f>VLOOKUP(A165,'SYS Allocations'!A:G,5,0)</f>
        <v>0</v>
      </c>
      <c r="Q165" s="96">
        <f>VLOOKUP(A165,'SYS Allocations'!A:G,6,0)</f>
        <v>0</v>
      </c>
      <c r="R165" s="12">
        <f>VLOOKUP(A165,'SYS Allocations'!A:G,7,0)</f>
        <v>0.5</v>
      </c>
      <c r="S165" s="324"/>
    </row>
    <row r="166" spans="1:19">
      <c r="A166" s="35" t="s">
        <v>182</v>
      </c>
      <c r="B166" s="41" t="str">
        <f>VLOOKUP(A166,All!A:AM,2,0)</f>
        <v>MIDLANDS</v>
      </c>
      <c r="C166" s="42">
        <f>VLOOKUP(A166,All!A:AM,11,0)</f>
        <v>44624.375</v>
      </c>
      <c r="D166" s="5"/>
      <c r="E166" s="17">
        <f>VLOOKUP(A166,All!A:AM,30,0)</f>
        <v>74.141295862607336</v>
      </c>
      <c r="F166" s="17">
        <f>VLOOKUP(A166,All!A:AM,28,0)</f>
        <v>8.2818199999999997</v>
      </c>
      <c r="G166" s="17">
        <f>VLOOKUP(A166,All!A:AM,31,0)</f>
        <v>71.59699892818864</v>
      </c>
      <c r="H166" s="17">
        <f>VLOOKUP(A166,All!A:AM,29,0)</f>
        <v>7.2812000000000001</v>
      </c>
      <c r="I166" s="6">
        <f>VLOOKUP(A166,All!A:AM,33,0)</f>
        <v>59.720827755466367</v>
      </c>
      <c r="J166" s="6">
        <f>VLOOKUP(A166,All!A:AM,32,0)</f>
        <v>4.2827000000000099</v>
      </c>
      <c r="K166" s="20">
        <f>VLOOKUP(A166,All!A:AM,39,0)</f>
        <v>74.324444444444438</v>
      </c>
      <c r="L166" s="20">
        <f>VLOOKUP(A166,All!A:AM,38,0)</f>
        <v>8.3614999999999995</v>
      </c>
      <c r="M166" s="96">
        <f>VLOOKUP(A166,'SYS Allocations'!A:G,2,0)</f>
        <v>0</v>
      </c>
      <c r="N166" s="96">
        <f>VLOOKUP(A166,'SYS Allocations'!A:G,3,0)</f>
        <v>0</v>
      </c>
      <c r="O166" s="96">
        <f>VLOOKUP(A166,'SYS Allocations'!A:G,4,0)</f>
        <v>0</v>
      </c>
      <c r="P166" s="96">
        <f>VLOOKUP(A166,'SYS Allocations'!A:G,5,0)</f>
        <v>0</v>
      </c>
      <c r="Q166" s="96">
        <f>VLOOKUP(A166,'SYS Allocations'!A:G,6,0)</f>
        <v>0</v>
      </c>
      <c r="R166" s="12">
        <f>VLOOKUP(A166,'SYS Allocations'!A:G,7,0)</f>
        <v>0</v>
      </c>
      <c r="S166" s="324"/>
    </row>
    <row r="167" spans="1:19">
      <c r="A167" s="35" t="s">
        <v>183</v>
      </c>
      <c r="B167" s="41" t="str">
        <f>VLOOKUP(A167,All!A:AM,2,0)</f>
        <v>MIDLANDS</v>
      </c>
      <c r="C167" s="42">
        <f>VLOOKUP(A167,All!A:AM,11,0)</f>
        <v>44498.708333333299</v>
      </c>
      <c r="D167" s="5"/>
      <c r="E167" s="17">
        <f>VLOOKUP(A167,All!A:AM,30,0)</f>
        <v>31.995830617803847</v>
      </c>
      <c r="F167" s="17">
        <f>VLOOKUP(A167,All!A:AM,28,0)</f>
        <v>15.317299999999999</v>
      </c>
      <c r="G167" s="17">
        <f>VLOOKUP(A167,All!A:AM,31,0)</f>
        <v>11.503907577302073</v>
      </c>
      <c r="H167" s="17">
        <f>VLOOKUP(A167,All!A:AM,29,0)</f>
        <v>4.2320000000000002</v>
      </c>
      <c r="I167" s="6">
        <f>VLOOKUP(A167,All!A:AM,33,0)</f>
        <v>14.119710878970164</v>
      </c>
      <c r="J167" s="6">
        <f>VLOOKUP(A167,All!A:AM,32,0)</f>
        <v>5.3525000000000098</v>
      </c>
      <c r="K167" s="20">
        <f>VLOOKUP(A167,All!A:AM,39,0)</f>
        <v>67.362907268170432</v>
      </c>
      <c r="L167" s="20">
        <f>VLOOKUP(A167,All!A:AM,38,0)</f>
        <v>67.194500000000005</v>
      </c>
      <c r="M167" s="96">
        <f>VLOOKUP(A167,'SYS Allocations'!A:G,2,0)</f>
        <v>0</v>
      </c>
      <c r="N167" s="96">
        <f>VLOOKUP(A167,'SYS Allocations'!A:G,3,0)</f>
        <v>0</v>
      </c>
      <c r="O167" s="96">
        <f>VLOOKUP(A167,'SYS Allocations'!A:G,4,0)</f>
        <v>0</v>
      </c>
      <c r="P167" s="96">
        <f>VLOOKUP(A167,'SYS Allocations'!A:G,5,0)</f>
        <v>0</v>
      </c>
      <c r="Q167" s="96">
        <f>VLOOKUP(A167,'SYS Allocations'!A:G,6,0)</f>
        <v>0</v>
      </c>
      <c r="R167" s="12">
        <f>VLOOKUP(A167,'SYS Allocations'!A:G,7,0)</f>
        <v>1</v>
      </c>
      <c r="S167" s="324"/>
    </row>
    <row r="168" spans="1:19">
      <c r="A168" s="35" t="s">
        <v>184</v>
      </c>
      <c r="B168" s="41" t="str">
        <f>VLOOKUP(A168,All!A:AM,2,0)</f>
        <v>MIDLANDS</v>
      </c>
      <c r="C168" s="42">
        <f>VLOOKUP(A168,All!A:AM,11,0)</f>
        <v>44729.636111111096</v>
      </c>
      <c r="D168" s="5"/>
      <c r="E168" s="17">
        <f>VLOOKUP(A168,All!A:AM,30,0)</f>
        <v>59.224999999999994</v>
      </c>
      <c r="F168" s="17">
        <f>VLOOKUP(A168,All!A:AM,28,0)</f>
        <v>12.911049999999999</v>
      </c>
      <c r="G168" s="17">
        <f>VLOOKUP(A168,All!A:AM,31,0)</f>
        <v>49.269051321928458</v>
      </c>
      <c r="H168" s="17">
        <f>VLOOKUP(A168,All!A:AM,29,0)</f>
        <v>8.6327999999999996</v>
      </c>
      <c r="I168" s="6">
        <f>VLOOKUP(A168,All!A:AM,33,0)</f>
        <v>41.378139179065037</v>
      </c>
      <c r="J168" s="6">
        <f>VLOOKUP(A168,All!A:AM,32,0)</f>
        <v>6.2742499999999897</v>
      </c>
      <c r="K168" s="20">
        <f>VLOOKUP(A168,All!A:AM,39,0)</f>
        <v>80.24677777777778</v>
      </c>
      <c r="L168" s="20">
        <f>VLOOKUP(A168,All!A:AM,38,0)</f>
        <v>36.111049999999999</v>
      </c>
      <c r="M168" s="96">
        <f>VLOOKUP(A168,'SYS Allocations'!A:G,2,0)</f>
        <v>0</v>
      </c>
      <c r="N168" s="96">
        <f>VLOOKUP(A168,'SYS Allocations'!A:G,3,0)</f>
        <v>0</v>
      </c>
      <c r="O168" s="96">
        <f>VLOOKUP(A168,'SYS Allocations'!A:G,4,0)</f>
        <v>0</v>
      </c>
      <c r="P168" s="96">
        <f>VLOOKUP(A168,'SYS Allocations'!A:G,5,0)</f>
        <v>0</v>
      </c>
      <c r="Q168" s="96">
        <f>VLOOKUP(A168,'SYS Allocations'!A:G,6,0)</f>
        <v>0</v>
      </c>
      <c r="R168" s="12">
        <f>VLOOKUP(A168,'SYS Allocations'!A:G,7,0)</f>
        <v>0</v>
      </c>
      <c r="S168" s="324"/>
    </row>
    <row r="169" spans="1:19">
      <c r="A169" s="35" t="s">
        <v>185</v>
      </c>
      <c r="B169" s="41" t="str">
        <f>VLOOKUP(A169,All!A:AM,2,0)</f>
        <v>ANGLIA</v>
      </c>
      <c r="C169" s="42">
        <f>VLOOKUP(A169,All!A:AM,11,0)</f>
        <v>45538</v>
      </c>
      <c r="D169" s="5"/>
      <c r="E169" s="17">
        <f>VLOOKUP(A169,All!A:AM,30,0)</f>
        <v>19.150331712371116</v>
      </c>
      <c r="F169" s="17">
        <f>VLOOKUP(A169,All!A:AM,28,0)</f>
        <v>1.8335599999999999</v>
      </c>
      <c r="G169" s="17">
        <f>VLOOKUP(A169,All!A:AM,31,0)</f>
        <v>-42.607125750709244</v>
      </c>
      <c r="H169" s="17">
        <f>VLOOKUP(A169,All!A:AM,29,0)</f>
        <v>-2.3127999999999993</v>
      </c>
      <c r="I169" s="6">
        <f>VLOOKUP(A169,All!A:AM,33,0)</f>
        <v>57.995824000277814</v>
      </c>
      <c r="J169" s="6">
        <f>VLOOKUP(A169,All!A:AM,32,0)</f>
        <v>10.68812</v>
      </c>
      <c r="K169" s="20">
        <f>VLOOKUP(A169,All!A:AM,39,0)</f>
        <v>31.191111111111109</v>
      </c>
      <c r="L169" s="20">
        <f>VLOOKUP(A169,All!A:AM,38,0)</f>
        <v>3.5089999999999999</v>
      </c>
      <c r="M169" s="96">
        <f>VLOOKUP(A169,'SYS Allocations'!A:G,2,0)</f>
        <v>0</v>
      </c>
      <c r="N169" s="96" t="str">
        <f>VLOOKUP(A169,'SYS Allocations'!A:G,3,0)</f>
        <v>RA</v>
      </c>
      <c r="O169" s="96">
        <f>VLOOKUP(A169,'SYS Allocations'!A:G,4,0)</f>
        <v>0</v>
      </c>
      <c r="P169" s="96">
        <f>VLOOKUP(A169,'SYS Allocations'!A:G,5,0)</f>
        <v>0</v>
      </c>
      <c r="Q169" s="96">
        <f>VLOOKUP(A169,'SYS Allocations'!A:G,6,0)</f>
        <v>0</v>
      </c>
      <c r="R169" s="12">
        <f>VLOOKUP(A169,'SYS Allocations'!A:G,7,0)</f>
        <v>2.4</v>
      </c>
      <c r="S169" s="324"/>
    </row>
    <row r="170" spans="1:19">
      <c r="A170" s="35" t="s">
        <v>186</v>
      </c>
      <c r="B170" s="41" t="str">
        <f>VLOOKUP(A170,All!A:AM,2,0)</f>
        <v>ANGLIA</v>
      </c>
      <c r="C170" s="42">
        <f>VLOOKUP(A170,All!A:AM,11,0)</f>
        <v>44565.75</v>
      </c>
      <c r="D170" s="5"/>
      <c r="E170" s="17">
        <f>VLOOKUP(A170,All!A:AM,30,0)</f>
        <v>50.910353613546484</v>
      </c>
      <c r="F170" s="17">
        <f>VLOOKUP(A170,All!A:AM,28,0)</f>
        <v>13.810919999999999</v>
      </c>
      <c r="G170" s="17">
        <f>VLOOKUP(A170,All!A:AM,31,0)</f>
        <v>15.944745836528719</v>
      </c>
      <c r="H170" s="17">
        <f>VLOOKUP(A170,All!A:AM,29,0)</f>
        <v>2.5261499999999999</v>
      </c>
      <c r="I170" s="6">
        <f>VLOOKUP(A170,All!A:AM,33,0)</f>
        <v>52.756492124308224</v>
      </c>
      <c r="J170" s="6">
        <f>VLOOKUP(A170,All!A:AM,32,0)</f>
        <v>14.871</v>
      </c>
      <c r="K170" s="20">
        <f>VLOOKUP(A170,All!A:AM,39,0)</f>
        <v>40.813333333333333</v>
      </c>
      <c r="L170" s="20">
        <f>VLOOKUP(A170,All!A:AM,38,0)</f>
        <v>9.1829999999999998</v>
      </c>
      <c r="M170" s="96">
        <f>VLOOKUP(A170,'SYS Allocations'!A:G,2,0)</f>
        <v>0</v>
      </c>
      <c r="N170" s="96">
        <f>VLOOKUP(A170,'SYS Allocations'!A:G,3,0)</f>
        <v>0</v>
      </c>
      <c r="O170" s="96">
        <f>VLOOKUP(A170,'SYS Allocations'!A:G,4,0)</f>
        <v>0</v>
      </c>
      <c r="P170" s="96">
        <f>VLOOKUP(A170,'SYS Allocations'!A:G,5,0)</f>
        <v>0</v>
      </c>
      <c r="Q170" s="96">
        <f>VLOOKUP(A170,'SYS Allocations'!A:G,6,0)</f>
        <v>0</v>
      </c>
      <c r="R170" s="12">
        <f>VLOOKUP(A170,'SYS Allocations'!A:G,7,0)</f>
        <v>1</v>
      </c>
      <c r="S170" s="324"/>
    </row>
    <row r="171" spans="1:19">
      <c r="A171" s="35" t="s">
        <v>187</v>
      </c>
      <c r="B171" s="41" t="str">
        <f>VLOOKUP(A171,All!A:AM,2,0)</f>
        <v>NORTH WEST</v>
      </c>
      <c r="C171" s="42">
        <f>VLOOKUP(A171,All!A:AM,11,0)</f>
        <v>45538</v>
      </c>
      <c r="D171" s="5"/>
      <c r="E171" s="17">
        <f>VLOOKUP(A171,All!A:AM,30,0)</f>
        <v>55.193763473203994</v>
      </c>
      <c r="F171" s="17">
        <f>VLOOKUP(A171,All!A:AM,28,0)</f>
        <v>8.8076000000000008</v>
      </c>
      <c r="G171" s="17">
        <f>VLOOKUP(A171,All!A:AM,31,0)</f>
        <v>38.695018434365089</v>
      </c>
      <c r="H171" s="17">
        <f>VLOOKUP(A171,All!A:AM,29,0)</f>
        <v>4.5129999999999999</v>
      </c>
      <c r="I171" s="6">
        <f>VLOOKUP(A171,All!A:AM,33,0)</f>
        <v>52.054096390712978</v>
      </c>
      <c r="J171" s="6">
        <f>VLOOKUP(A171,All!A:AM,32,0)</f>
        <v>7.7626400000000197</v>
      </c>
      <c r="K171" s="20">
        <f>VLOOKUP(A171,All!A:AM,39,0)</f>
        <v>31.904761904761902</v>
      </c>
      <c r="L171" s="20">
        <f>VLOOKUP(A171,All!A:AM,38,0)</f>
        <v>3.3499999999999996</v>
      </c>
      <c r="M171" s="96">
        <f>VLOOKUP(A171,'SYS Allocations'!A:G,2,0)</f>
        <v>0</v>
      </c>
      <c r="N171" s="96" t="str">
        <f>VLOOKUP(A171,'SYS Allocations'!A:G,3,0)</f>
        <v>RA</v>
      </c>
      <c r="O171" s="96">
        <f>VLOOKUP(A171,'SYS Allocations'!A:G,4,0)</f>
        <v>0</v>
      </c>
      <c r="P171" s="96">
        <f>VLOOKUP(A171,'SYS Allocations'!A:G,5,0)</f>
        <v>0</v>
      </c>
      <c r="Q171" s="96">
        <f>VLOOKUP(A171,'SYS Allocations'!A:G,6,0)</f>
        <v>0</v>
      </c>
      <c r="R171" s="12">
        <f>VLOOKUP(A171,'SYS Allocations'!A:G,7,0)</f>
        <v>1.7</v>
      </c>
      <c r="S171" s="324"/>
    </row>
    <row r="172" spans="1:19">
      <c r="A172" s="38" t="s">
        <v>188</v>
      </c>
      <c r="B172" s="41" t="str">
        <f>VLOOKUP(A172,All!A:AM,2,0)</f>
        <v>NORTH EAST</v>
      </c>
      <c r="C172" s="42">
        <f>VLOOKUP(A172,All!A:AM,11,0)</f>
        <v>45538</v>
      </c>
      <c r="D172" s="5"/>
      <c r="E172" s="17">
        <f>VLOOKUP(A172,All!A:AM,30,0)</f>
        <v>52.701271272096868</v>
      </c>
      <c r="F172" s="17">
        <f>VLOOKUP(A172,All!A:AM,28,0)</f>
        <v>26.07056</v>
      </c>
      <c r="G172" s="17">
        <f>VLOOKUP(A172,All!A:AM,31,0)</f>
        <v>34.414741686918553</v>
      </c>
      <c r="H172" s="17">
        <f>VLOOKUP(A172,All!A:AM,29,0)</f>
        <v>12.277700000000001</v>
      </c>
      <c r="I172" s="6">
        <f>VLOOKUP(A172,All!A:AM,33,0)</f>
        <v>44.619594031659467</v>
      </c>
      <c r="J172" s="6">
        <f>VLOOKUP(A172,All!A:AM,32,0)</f>
        <v>18.851599999999998</v>
      </c>
      <c r="K172" s="332">
        <f>VLOOKUP(A172,All!A:AM,39,0)</f>
        <v>-19.878888888888888</v>
      </c>
      <c r="L172" s="332">
        <f>VLOOKUP(A172,All!A:AM,38,0)</f>
        <v>-8.9454999999999991</v>
      </c>
      <c r="M172" s="96">
        <f>VLOOKUP(A172,'SYS Allocations'!A:G,2,0)</f>
        <v>0</v>
      </c>
      <c r="N172" s="96" t="str">
        <f>VLOOKUP(A172,'SYS Allocations'!A:G,3,0)</f>
        <v>RA</v>
      </c>
      <c r="O172" s="96">
        <f>VLOOKUP(A172,'SYS Allocations'!A:G,4,0)</f>
        <v>0</v>
      </c>
      <c r="P172" s="96">
        <f>VLOOKUP(A172,'SYS Allocations'!A:G,5,0)</f>
        <v>0</v>
      </c>
      <c r="Q172" s="96" t="str">
        <f>VLOOKUP(A172,'SYS Allocations'!A:G,6,0)</f>
        <v>OPEX</v>
      </c>
      <c r="R172" s="12">
        <f>VLOOKUP(A172,'SYS Allocations'!A:G,7,0)</f>
        <v>10.1</v>
      </c>
      <c r="S172" s="324"/>
    </row>
    <row r="173" spans="1:19">
      <c r="A173" s="38" t="s">
        <v>189</v>
      </c>
      <c r="B173" s="41" t="str">
        <f>VLOOKUP(A173,All!A:AM,2,0)</f>
        <v>NORTH EAST</v>
      </c>
      <c r="C173" s="42">
        <f>VLOOKUP(A173,All!A:AM,11,0)</f>
        <v>45538</v>
      </c>
      <c r="D173" s="5"/>
      <c r="E173" s="17">
        <f>VLOOKUP(A173,All!A:AM,30,0)</f>
        <v>16.769929443459951</v>
      </c>
      <c r="F173" s="17">
        <f>VLOOKUP(A173,All!A:AM,28,0)</f>
        <v>6.1549800000000001</v>
      </c>
      <c r="G173" s="17">
        <f>VLOOKUP(A173,All!A:AM,31,0)</f>
        <v>-74.177932615277598</v>
      </c>
      <c r="H173" s="17">
        <f>VLOOKUP(A173,All!A:AM,29,0)</f>
        <v>-13.009400000000001</v>
      </c>
      <c r="I173" s="6">
        <f>VLOOKUP(A173,All!A:AM,33,0)</f>
        <v>33.164645032556187</v>
      </c>
      <c r="J173" s="6">
        <f>VLOOKUP(A173,All!A:AM,32,0)</f>
        <v>15.158099999999999</v>
      </c>
      <c r="K173" s="333"/>
      <c r="L173" s="333"/>
      <c r="M173" s="96"/>
      <c r="N173" s="96"/>
      <c r="O173" s="96"/>
      <c r="P173" s="96"/>
      <c r="Q173" s="96"/>
      <c r="R173" s="12">
        <f>VLOOKUP(A173,'SYS Allocations'!A:G,7,0)</f>
        <v>11.200000000000001</v>
      </c>
      <c r="S173" s="324"/>
    </row>
    <row r="174" spans="1:19">
      <c r="A174" s="35" t="s">
        <v>190</v>
      </c>
      <c r="B174" s="41" t="str">
        <f>VLOOKUP(A174,All!A:AM,2,0)</f>
        <v>NORTH EAST</v>
      </c>
      <c r="C174" s="42">
        <f>VLOOKUP(A174,All!A:AM,11,0)</f>
        <v>44638.5</v>
      </c>
      <c r="D174" s="5"/>
      <c r="E174" s="17">
        <f>VLOOKUP(A174,All!A:AM,30,0)</f>
        <v>60.974456007568584</v>
      </c>
      <c r="F174" s="17">
        <f>VLOOKUP(A174,All!A:AM,28,0)</f>
        <v>11.240080000000001</v>
      </c>
      <c r="G174" s="17">
        <f>VLOOKUP(A174,All!A:AM,31,0)</f>
        <v>56.550362080315992</v>
      </c>
      <c r="H174" s="17">
        <f>VLOOKUP(A174,All!A:AM,29,0)</f>
        <v>9.3630999999999993</v>
      </c>
      <c r="I174" s="6">
        <f>VLOOKUP(A174,All!A:AM,33,0)</f>
        <v>28.834283000949469</v>
      </c>
      <c r="J174" s="6">
        <f>VLOOKUP(A174,All!A:AM,32,0)</f>
        <v>2.9147999999999801</v>
      </c>
      <c r="K174" s="20">
        <f>VLOOKUP(A174,All!A:AM,39,0)</f>
        <v>68.026666666666671</v>
      </c>
      <c r="L174" s="20">
        <f>VLOOKUP(A174,All!A:AM,38,0)</f>
        <v>15.306000000000001</v>
      </c>
      <c r="M174" s="96">
        <f>VLOOKUP(A174,'SYS Allocations'!A:G,2,0)</f>
        <v>0</v>
      </c>
      <c r="N174" s="96">
        <f>VLOOKUP(A174,'SYS Allocations'!A:G,3,0)</f>
        <v>0</v>
      </c>
      <c r="O174" s="96">
        <f>VLOOKUP(A174,'SYS Allocations'!A:G,4,0)</f>
        <v>0</v>
      </c>
      <c r="P174" s="96">
        <f>VLOOKUP(A174,'SYS Allocations'!A:G,5,0)</f>
        <v>0</v>
      </c>
      <c r="Q174" s="96">
        <f>VLOOKUP(A174,'SYS Allocations'!A:G,6,0)</f>
        <v>0</v>
      </c>
      <c r="R174" s="12">
        <f>VLOOKUP(A174,'SYS Allocations'!A:G,7,0)</f>
        <v>0</v>
      </c>
      <c r="S174" s="324"/>
    </row>
    <row r="175" spans="1:19">
      <c r="A175" s="35" t="s">
        <v>191</v>
      </c>
      <c r="B175" s="41" t="str">
        <f>VLOOKUP(A175,All!A:AM,2,0)</f>
        <v>WALES</v>
      </c>
      <c r="C175" s="42">
        <f>VLOOKUP(A175,All!A:AM,11,0)</f>
        <v>44532.583333333299</v>
      </c>
      <c r="D175" s="5"/>
      <c r="E175" s="17">
        <f>VLOOKUP(A175,All!A:AM,30,0)</f>
        <v>29.999999999999996</v>
      </c>
      <c r="F175" s="17">
        <f>VLOOKUP(A175,All!A:AM,28,0)</f>
        <v>3.597</v>
      </c>
      <c r="G175" s="17">
        <f>VLOOKUP(A175,All!A:AM,31,0)</f>
        <v>10.109731968701015</v>
      </c>
      <c r="H175" s="17">
        <f>VLOOKUP(A175,All!A:AM,29,0)</f>
        <v>0.94393956400000101</v>
      </c>
      <c r="I175" s="6">
        <f>VLOOKUP(A175,All!A:AM,33,0)</f>
        <v>28.043552812071248</v>
      </c>
      <c r="J175" s="6">
        <f>VLOOKUP(A175,All!A:AM,32,0)</f>
        <v>3.2709999999999901</v>
      </c>
      <c r="K175" s="20">
        <f>VLOOKUP(A175,All!A:AM,39,0)</f>
        <v>62.697777777777773</v>
      </c>
      <c r="L175" s="20">
        <f>VLOOKUP(A175,All!A:AM,38,0)</f>
        <v>14.106999999999999</v>
      </c>
      <c r="M175" s="96">
        <f>VLOOKUP(A175,'SYS Allocations'!A:G,2,0)</f>
        <v>0</v>
      </c>
      <c r="N175" s="96">
        <f>VLOOKUP(A175,'SYS Allocations'!A:G,3,0)</f>
        <v>0</v>
      </c>
      <c r="O175" s="96">
        <f>VLOOKUP(A175,'SYS Allocations'!A:G,4,0)</f>
        <v>0</v>
      </c>
      <c r="P175" s="96">
        <f>VLOOKUP(A175,'SYS Allocations'!A:G,5,0)</f>
        <v>0</v>
      </c>
      <c r="Q175" s="96">
        <f>VLOOKUP(A175,'SYS Allocations'!A:G,6,0)</f>
        <v>0</v>
      </c>
      <c r="R175" s="12">
        <f>VLOOKUP(A175,'SYS Allocations'!A:G,7,0)</f>
        <v>0</v>
      </c>
      <c r="S175" s="324"/>
    </row>
    <row r="176" spans="1:19">
      <c r="A176" s="40" t="s">
        <v>192</v>
      </c>
      <c r="B176" s="41" t="str">
        <f>VLOOKUP(A176,All!A:AM,2,0)</f>
        <v>WALES</v>
      </c>
      <c r="C176" s="42">
        <f>VLOOKUP(A176,All!A:AM,11,0)</f>
        <v>44355.416666666701</v>
      </c>
      <c r="D176" s="19"/>
      <c r="E176" s="17">
        <f>VLOOKUP(A176,All!A:AM,30,0)</f>
        <v>55.89640672782874</v>
      </c>
      <c r="F176" s="17">
        <f>VLOOKUP(A176,All!A:AM,28,0)</f>
        <v>14.622499999999999</v>
      </c>
      <c r="G176" s="17">
        <f>VLOOKUP(A176,All!A:AM,31,0)</f>
        <v>44.143206409915038</v>
      </c>
      <c r="H176" s="17">
        <f>VLOOKUP(A176,All!A:AM,29,0)</f>
        <v>9.1180000000000003</v>
      </c>
      <c r="I176" s="6">
        <f>VLOOKUP(A176,All!A:AM,33,0)</f>
        <v>38.604193273733401</v>
      </c>
      <c r="J176" s="6">
        <f>VLOOKUP(A176,All!A:AM,32,0)</f>
        <v>7.2544999999999806</v>
      </c>
      <c r="K176" s="332">
        <f>VLOOKUP(A176,All!A:AM,39,0)</f>
        <v>52.56111111111111</v>
      </c>
      <c r="L176" s="332">
        <f>VLOOKUP(A176,All!A:AM,38,0)</f>
        <v>23.6525</v>
      </c>
      <c r="M176" s="96">
        <f>VLOOKUP(A176,'SYS Allocations'!A:G,2,0)</f>
        <v>0</v>
      </c>
      <c r="N176" s="96">
        <f>VLOOKUP(A176,'SYS Allocations'!A:G,3,0)</f>
        <v>0</v>
      </c>
      <c r="O176" s="96">
        <f>VLOOKUP(A176,'SYS Allocations'!A:G,4,0)</f>
        <v>0</v>
      </c>
      <c r="P176" s="96">
        <f>VLOOKUP(A176,'SYS Allocations'!A:G,5,0)</f>
        <v>0</v>
      </c>
      <c r="Q176" s="96">
        <f>VLOOKUP(A176,'SYS Allocations'!A:G,6,0)</f>
        <v>0</v>
      </c>
      <c r="R176" s="12">
        <f>VLOOKUP(A176,'SYS Allocations'!A:G,7,0)</f>
        <v>2</v>
      </c>
      <c r="S176" s="324"/>
    </row>
    <row r="177" spans="1:19">
      <c r="A177" s="40" t="s">
        <v>193</v>
      </c>
      <c r="B177" s="41" t="str">
        <f>VLOOKUP(A177,All!A:AM,2,0)</f>
        <v>WALES</v>
      </c>
      <c r="C177" s="42">
        <f>VLOOKUP(A177,All!A:AM,11,0)</f>
        <v>44355.5</v>
      </c>
      <c r="D177" s="19"/>
      <c r="E177" s="17">
        <f>VLOOKUP(A177,All!A:AM,30,0)</f>
        <v>50</v>
      </c>
      <c r="F177" s="17">
        <f>VLOOKUP(A177,All!A:AM,28,0)</f>
        <v>9.81</v>
      </c>
      <c r="G177" s="17">
        <f>VLOOKUP(A177,All!A:AM,31,0)</f>
        <v>21.397379912663755</v>
      </c>
      <c r="H177" s="17">
        <f>VLOOKUP(A177,All!A:AM,29,0)</f>
        <v>2.6705000000000001</v>
      </c>
      <c r="I177" s="6">
        <f>VLOOKUP(A177,All!A:AM,33,0)</f>
        <v>47.796934865900276</v>
      </c>
      <c r="J177" s="6">
        <f>VLOOKUP(A177,All!A:AM,32,0)</f>
        <v>8.9819999999999798</v>
      </c>
      <c r="K177" s="333"/>
      <c r="L177" s="333"/>
      <c r="M177" s="96">
        <f>VLOOKUP(A177,'SYS Allocations'!A:G,2,0)</f>
        <v>0</v>
      </c>
      <c r="N177" s="96">
        <f>VLOOKUP(A177,'SYS Allocations'!A:G,3,0)</f>
        <v>0</v>
      </c>
      <c r="O177" s="96">
        <f>VLOOKUP(A177,'SYS Allocations'!A:G,4,0)</f>
        <v>0</v>
      </c>
      <c r="P177" s="96">
        <f>VLOOKUP(A177,'SYS Allocations'!A:G,5,0)</f>
        <v>0</v>
      </c>
      <c r="Q177" s="96">
        <f>VLOOKUP(A177,'SYS Allocations'!A:G,6,0)</f>
        <v>0</v>
      </c>
      <c r="R177" s="12">
        <f>VLOOKUP(A177,'SYS Allocations'!A:G,7,0)</f>
        <v>0</v>
      </c>
      <c r="S177" s="324"/>
    </row>
    <row r="178" spans="1:19">
      <c r="A178" s="79" t="s">
        <v>194</v>
      </c>
      <c r="B178" s="41" t="str">
        <f>VLOOKUP(A178,All!A:AM,2,0)</f>
        <v>SOUTH WEST</v>
      </c>
      <c r="C178" s="42">
        <f>VLOOKUP(A178,All!A:AM,11,0)</f>
        <v>45538</v>
      </c>
      <c r="D178" s="5"/>
      <c r="E178" s="17">
        <f>VLOOKUP(A178,All!A:AM,30,0)</f>
        <v>68.405858859310513</v>
      </c>
      <c r="F178" s="17">
        <f>VLOOKUP(A178,All!A:AM,28,0)</f>
        <v>22.923459999999999</v>
      </c>
      <c r="G178" s="17">
        <f>VLOOKUP(A178,All!A:AM,31,0)</f>
        <v>60.880778283151123</v>
      </c>
      <c r="H178" s="17">
        <f>VLOOKUP(A178,All!A:AM,29,0)</f>
        <v>16.4772</v>
      </c>
      <c r="I178" s="6">
        <f>VLOOKUP(A178,All!A:AM,33,0)</f>
        <v>53.932139376218331</v>
      </c>
      <c r="J178" s="6">
        <f>VLOOKUP(A178,All!A:AM,32,0)</f>
        <v>12.3949</v>
      </c>
      <c r="K178" s="20">
        <f>VLOOKUP(A178,All!A:AM,39,0)</f>
        <v>47.473076923076917</v>
      </c>
      <c r="L178" s="20">
        <f>VLOOKUP(A178,All!A:AM,38,0)</f>
        <v>18.514499999999998</v>
      </c>
      <c r="M178" s="96">
        <f>VLOOKUP(A178,'SYS Allocations'!A:G,2,0)</f>
        <v>0</v>
      </c>
      <c r="N178" s="96" t="str">
        <f>VLOOKUP(A178,'SYS Allocations'!A:G,3,0)</f>
        <v>RA</v>
      </c>
      <c r="O178" s="96">
        <f>VLOOKUP(A178,'SYS Allocations'!A:G,4,0)</f>
        <v>0</v>
      </c>
      <c r="P178" s="96" t="str">
        <f>VLOOKUP(A178,'SYS Allocations'!A:G,5,0)</f>
        <v>AM</v>
      </c>
      <c r="Q178" s="96">
        <f>VLOOKUP(A178,'SYS Allocations'!A:G,6,0)</f>
        <v>0</v>
      </c>
      <c r="R178" s="12">
        <f>VLOOKUP(A178,'SYS Allocations'!A:G,7,0)</f>
        <v>6.5</v>
      </c>
      <c r="S178" s="324"/>
    </row>
    <row r="179" spans="1:19">
      <c r="A179" s="79" t="s">
        <v>195</v>
      </c>
      <c r="B179" s="41" t="str">
        <f>VLOOKUP(A179,All!A:AM,2,0)</f>
        <v>SOUTH WEST</v>
      </c>
      <c r="C179" s="42">
        <f>VLOOKUP(A179,All!A:AM,11,0)</f>
        <v>45538</v>
      </c>
      <c r="D179" s="19"/>
      <c r="E179" s="17">
        <f>VLOOKUP(A179,All!A:AM,30,0)</f>
        <v>70.463394662522362</v>
      </c>
      <c r="F179" s="17">
        <f>VLOOKUP(A179,All!A:AM,28,0)</f>
        <v>23.612960000000001</v>
      </c>
      <c r="G179" s="17">
        <f>VLOOKUP(A179,All!A:AM,31,0)</f>
        <v>63.428377185041775</v>
      </c>
      <c r="H179" s="17">
        <f>VLOOKUP(A179,All!A:AM,29,0)</f>
        <v>17.166699999999999</v>
      </c>
      <c r="I179" s="6">
        <f>VLOOKUP(A179,All!A:AM,33,0)</f>
        <v>56.932261208576996</v>
      </c>
      <c r="J179" s="6">
        <f>VLOOKUP(A179,All!A:AM,32,0)</f>
        <v>13.084399999999999</v>
      </c>
      <c r="K179" s="20">
        <f>VLOOKUP(A179,All!A:AM,39,0)</f>
        <v>0</v>
      </c>
      <c r="L179" s="20">
        <f>VLOOKUP(A179,All!A:AM,38,0)</f>
        <v>0</v>
      </c>
      <c r="M179" s="96">
        <f>VLOOKUP(A179,'SYS Allocations'!A:G,2,0)</f>
        <v>0</v>
      </c>
      <c r="N179" s="96">
        <f>VLOOKUP(A179,'SYS Allocations'!A:G,3,0)</f>
        <v>0</v>
      </c>
      <c r="O179" s="96">
        <f>VLOOKUP(A179,'SYS Allocations'!A:G,4,0)</f>
        <v>0</v>
      </c>
      <c r="P179" s="96">
        <f>VLOOKUP(A179,'SYS Allocations'!A:G,5,0)</f>
        <v>0</v>
      </c>
      <c r="Q179" s="96">
        <f>VLOOKUP(A179,'SYS Allocations'!A:G,6,0)</f>
        <v>0</v>
      </c>
      <c r="R179" s="12">
        <f>VLOOKUP(A179,'SYS Allocations'!A:G,7,0)</f>
        <v>7.5</v>
      </c>
      <c r="S179" s="324"/>
    </row>
    <row r="180" spans="1:19">
      <c r="A180" s="37" t="s">
        <v>196</v>
      </c>
      <c r="B180" s="41" t="str">
        <f>VLOOKUP(A180,All!A:AM,2,0)</f>
        <v>SOUTH WEST</v>
      </c>
      <c r="C180" s="42">
        <f>VLOOKUP(A180,All!A:AM,11,0)</f>
        <v>43840</v>
      </c>
      <c r="D180" s="19"/>
      <c r="E180" s="17">
        <f>VLOOKUP(A180,All!A:AM,30,0)</f>
        <v>55.548274355613806</v>
      </c>
      <c r="F180" s="17">
        <f>VLOOKUP(A180,All!A:AM,28,0)</f>
        <v>12.715</v>
      </c>
      <c r="G180" s="17">
        <f>VLOOKUP(A180,All!A:AM,31,0)</f>
        <v>8.9281718505258461</v>
      </c>
      <c r="H180" s="17">
        <f>VLOOKUP(A180,All!A:AM,29,0)</f>
        <v>0.99750000000000005</v>
      </c>
      <c r="I180" s="6">
        <f>VLOOKUP(A180,All!A:AM,33,0)</f>
        <v>63.819906696250783</v>
      </c>
      <c r="J180" s="6">
        <f>VLOOKUP(A180,All!A:AM,32,0)</f>
        <v>17.9482</v>
      </c>
      <c r="K180" s="332">
        <f>VLOOKUP(A180,All!A:AM,39,0)</f>
        <v>72.180645161290315</v>
      </c>
      <c r="L180" s="332">
        <f>VLOOKUP(A180,All!A:AM,38,0)</f>
        <v>83.91</v>
      </c>
      <c r="M180" s="96">
        <f>VLOOKUP(A180,'SYS Allocations'!A:G,2,0)</f>
        <v>0</v>
      </c>
      <c r="N180" s="96">
        <f>VLOOKUP(A180,'SYS Allocations'!A:G,3,0)</f>
        <v>0</v>
      </c>
      <c r="O180" s="96">
        <f>VLOOKUP(A180,'SYS Allocations'!A:G,4,0)</f>
        <v>0</v>
      </c>
      <c r="P180" s="96">
        <f>VLOOKUP(A180,'SYS Allocations'!A:G,5,0)</f>
        <v>0</v>
      </c>
      <c r="Q180" s="96">
        <f>VLOOKUP(A180,'SYS Allocations'!A:G,6,0)</f>
        <v>0</v>
      </c>
      <c r="R180" s="12">
        <f>VLOOKUP(A180,'SYS Allocations'!A:G,7,0)</f>
        <v>2</v>
      </c>
      <c r="S180" s="324"/>
    </row>
    <row r="181" spans="1:19">
      <c r="A181" s="37" t="s">
        <v>197</v>
      </c>
      <c r="B181" s="41" t="str">
        <f>VLOOKUP(A181,All!A:AM,2,0)</f>
        <v>SOUTH WEST</v>
      </c>
      <c r="C181" s="42">
        <f>VLOOKUP(A181,All!A:AM,11,0)</f>
        <v>44461.625</v>
      </c>
      <c r="D181" s="19"/>
      <c r="E181" s="17">
        <f>VLOOKUP(A181,All!A:AM,30,0)</f>
        <v>90.550458715596321</v>
      </c>
      <c r="F181" s="17">
        <f>VLOOKUP(A181,All!A:AM,28,0)</f>
        <v>29.61</v>
      </c>
      <c r="G181" s="17">
        <f>VLOOKUP(A181,All!A:AM,31,0)</f>
        <v>83.800786369593709</v>
      </c>
      <c r="H181" s="17">
        <f>VLOOKUP(A181,All!A:AM,29,0)</f>
        <v>15.984999999999999</v>
      </c>
      <c r="I181" s="6">
        <f>VLOOKUP(A181,All!A:AM,33,0)</f>
        <v>91.308896989334414</v>
      </c>
      <c r="J181" s="6">
        <f>VLOOKUP(A181,All!A:AM,32,0)</f>
        <v>32.4636</v>
      </c>
      <c r="K181" s="334"/>
      <c r="L181" s="334"/>
      <c r="M181" s="96">
        <f>VLOOKUP(A181,'SYS Allocations'!A:G,2,0)</f>
        <v>0</v>
      </c>
      <c r="N181" s="96">
        <f>VLOOKUP(A181,'SYS Allocations'!A:G,3,0)</f>
        <v>0</v>
      </c>
      <c r="O181" s="96">
        <f>VLOOKUP(A181,'SYS Allocations'!A:G,4,0)</f>
        <v>0</v>
      </c>
      <c r="P181" s="96">
        <f>VLOOKUP(A181,'SYS Allocations'!A:G,5,0)</f>
        <v>0</v>
      </c>
      <c r="Q181" s="96">
        <f>VLOOKUP(A181,'SYS Allocations'!A:G,6,0)</f>
        <v>0</v>
      </c>
      <c r="R181" s="12">
        <f>VLOOKUP(A181,'SYS Allocations'!A:G,7,0)</f>
        <v>2</v>
      </c>
      <c r="S181" s="324"/>
    </row>
    <row r="182" spans="1:19">
      <c r="A182" s="38" t="s">
        <v>198</v>
      </c>
      <c r="B182" s="41" t="str">
        <f>VLOOKUP(A182,All!A:AM,2,0)</f>
        <v>SOUTH WEST</v>
      </c>
      <c r="C182" s="42">
        <f>VLOOKUP(A182,All!A:AM,11,0)</f>
        <v>43840</v>
      </c>
      <c r="D182" s="19"/>
      <c r="E182" s="17">
        <f>VLOOKUP(A182,All!A:AM,30,0)</f>
        <v>64.285714285714292</v>
      </c>
      <c r="F182" s="17">
        <f>VLOOKUP(A182,All!A:AM,28,0)</f>
        <v>14.715</v>
      </c>
      <c r="G182" s="17">
        <f>VLOOKUP(A182,All!A:AM,31,0)</f>
        <v>26.829268292682929</v>
      </c>
      <c r="H182" s="17">
        <f>VLOOKUP(A182,All!A:AM,29,0)</f>
        <v>2.9975000000000001</v>
      </c>
      <c r="I182" s="6">
        <f>VLOOKUP(A182,All!A:AM,33,0)</f>
        <v>70.931472947601989</v>
      </c>
      <c r="J182" s="6">
        <f>VLOOKUP(A182,All!A:AM,32,0)</f>
        <v>19.9482</v>
      </c>
      <c r="K182" s="334"/>
      <c r="L182" s="334"/>
      <c r="M182" s="96">
        <f>VLOOKUP(A182,'SYS Allocations'!A:G,2,0)</f>
        <v>0</v>
      </c>
      <c r="N182" s="96">
        <f>VLOOKUP(A182,'SYS Allocations'!A:G,3,0)</f>
        <v>0</v>
      </c>
      <c r="O182" s="96">
        <f>VLOOKUP(A182,'SYS Allocations'!A:G,4,0)</f>
        <v>0</v>
      </c>
      <c r="P182" s="96">
        <f>VLOOKUP(A182,'SYS Allocations'!A:G,5,0)</f>
        <v>0</v>
      </c>
      <c r="Q182" s="96">
        <f>VLOOKUP(A182,'SYS Allocations'!A:G,6,0)</f>
        <v>0</v>
      </c>
      <c r="R182" s="12">
        <f>VLOOKUP(A182,'SYS Allocations'!A:G,7,0)</f>
        <v>0</v>
      </c>
      <c r="S182" s="324"/>
    </row>
    <row r="183" spans="1:19">
      <c r="A183" s="38" t="s">
        <v>199</v>
      </c>
      <c r="B183" s="41" t="str">
        <f>VLOOKUP(A183,All!A:AM,2,0)</f>
        <v>SOUTH WEST</v>
      </c>
      <c r="C183" s="42">
        <f>VLOOKUP(A183,All!A:AM,11,0)</f>
        <v>44461.666666666701</v>
      </c>
      <c r="D183" s="19"/>
      <c r="E183" s="17">
        <f>VLOOKUP(A183,All!A:AM,30,0)</f>
        <v>62.962962962962969</v>
      </c>
      <c r="F183" s="17">
        <f>VLOOKUP(A183,All!A:AM,28,0)</f>
        <v>18.53</v>
      </c>
      <c r="G183" s="17">
        <f>VLOOKUP(A183,All!A:AM,31,0)</f>
        <v>27.272727272727273</v>
      </c>
      <c r="H183" s="17">
        <f>VLOOKUP(A183,All!A:AM,29,0)</f>
        <v>4.0875000000000004</v>
      </c>
      <c r="I183" s="6">
        <f>VLOOKUP(A183,All!A:AM,33,0)</f>
        <v>69.342063813509739</v>
      </c>
      <c r="J183" s="6">
        <f>VLOOKUP(A183,All!A:AM,32,0)</f>
        <v>24.653600000000001</v>
      </c>
      <c r="K183" s="333"/>
      <c r="L183" s="333"/>
      <c r="M183" s="96">
        <f>VLOOKUP(A183,'SYS Allocations'!A:G,2,0)</f>
        <v>0</v>
      </c>
      <c r="N183" s="96">
        <f>VLOOKUP(A183,'SYS Allocations'!A:G,3,0)</f>
        <v>0</v>
      </c>
      <c r="O183" s="96">
        <f>VLOOKUP(A183,'SYS Allocations'!A:G,4,0)</f>
        <v>0</v>
      </c>
      <c r="P183" s="96">
        <f>VLOOKUP(A183,'SYS Allocations'!A:G,5,0)</f>
        <v>0</v>
      </c>
      <c r="Q183" s="96">
        <f>VLOOKUP(A183,'SYS Allocations'!A:G,6,0)</f>
        <v>0</v>
      </c>
      <c r="R183" s="12">
        <f>VLOOKUP(A183,'SYS Allocations'!A:G,7,0)</f>
        <v>0</v>
      </c>
      <c r="S183" s="324"/>
    </row>
    <row r="184" spans="1:19">
      <c r="A184" s="37" t="s">
        <v>200</v>
      </c>
      <c r="B184" s="41" t="str">
        <f>VLOOKUP(A184,All!A:AM,2,0)</f>
        <v>SOUTH WEST</v>
      </c>
      <c r="C184" s="42">
        <f>VLOOKUP(A184,All!A:AM,11,0)</f>
        <v>45538</v>
      </c>
      <c r="D184" s="5"/>
      <c r="E184" s="17">
        <f>VLOOKUP(A184,All!A:AM,30,0)</f>
        <v>72.309162383765269</v>
      </c>
      <c r="F184" s="17">
        <f>VLOOKUP(A184,All!A:AM,28,0)</f>
        <v>33.462540000000004</v>
      </c>
      <c r="G184" s="17">
        <f>VLOOKUP(A184,All!A:AM,31,0)</f>
        <v>69.118933495275499</v>
      </c>
      <c r="H184" s="17">
        <f>VLOOKUP(A184,All!A:AM,29,0)</f>
        <v>28.681800000000003</v>
      </c>
      <c r="I184" s="6">
        <f>VLOOKUP(A184,All!A:AM,33,0)</f>
        <v>51.923509814514667</v>
      </c>
      <c r="J184" s="6">
        <f>VLOOKUP(A184,All!A:AM,32,0)</f>
        <v>13.839899999999998</v>
      </c>
      <c r="K184" s="20">
        <f>VLOOKUP(A184,All!A:AM,39,0)</f>
        <v>87.163035311795625</v>
      </c>
      <c r="L184" s="20">
        <f>VLOOKUP(A184,All!A:AM,38,0)</f>
        <v>87.010499999999993</v>
      </c>
      <c r="M184" s="96">
        <f>VLOOKUP(A184,'SYS Allocations'!A:G,2,0)</f>
        <v>0</v>
      </c>
      <c r="N184" s="96" t="str">
        <f>VLOOKUP(A184,'SYS Allocations'!A:G,3,0)</f>
        <v>RA</v>
      </c>
      <c r="O184" s="96">
        <f>VLOOKUP(A184,'SYS Allocations'!A:G,4,0)</f>
        <v>0</v>
      </c>
      <c r="P184" s="96" t="str">
        <f>VLOOKUP(A184,'SYS Allocations'!A:G,5,0)</f>
        <v>AM</v>
      </c>
      <c r="Q184" s="96">
        <f>VLOOKUP(A184,'SYS Allocations'!A:G,6,0)</f>
        <v>0</v>
      </c>
      <c r="R184" s="12">
        <f>VLOOKUP(A184,'SYS Allocations'!A:G,7,0)</f>
        <v>8.4</v>
      </c>
      <c r="S184" s="324"/>
    </row>
    <row r="185" spans="1:19">
      <c r="A185" s="37" t="s">
        <v>201</v>
      </c>
      <c r="B185" s="41" t="str">
        <f>VLOOKUP(A185,All!A:AM,2,0)</f>
        <v>SOUTH WEST</v>
      </c>
      <c r="C185" s="42">
        <f>VLOOKUP(A185,All!A:AM,11,0)</f>
        <v>45538</v>
      </c>
      <c r="D185" s="5"/>
      <c r="E185" s="17">
        <f>VLOOKUP(A185,All!A:AM,30,0)</f>
        <v>53.085806698094792</v>
      </c>
      <c r="F185" s="17">
        <f>VLOOKUP(A185,All!A:AM,28,0)</f>
        <v>24.566540000000003</v>
      </c>
      <c r="G185" s="17">
        <f>VLOOKUP(A185,All!A:AM,31,0)</f>
        <v>47.680877572217291</v>
      </c>
      <c r="H185" s="17">
        <f>VLOOKUP(A185,All!A:AM,29,0)</f>
        <v>19.785800000000002</v>
      </c>
      <c r="I185" s="6">
        <f>VLOOKUP(A185,All!A:AM,33,0)</f>
        <v>18.548157152290049</v>
      </c>
      <c r="J185" s="6">
        <f>VLOOKUP(A185,All!A:AM,32,0)</f>
        <v>4.9438999999999993</v>
      </c>
      <c r="K185" s="20">
        <f>VLOOKUP(A185,All!A:AM,39,0)</f>
        <v>78.251440020035062</v>
      </c>
      <c r="L185" s="20">
        <f>VLOOKUP(A185,All!A:AM,38,0)</f>
        <v>78.114500000000007</v>
      </c>
      <c r="M185" s="96">
        <f>VLOOKUP(A185,'SYS Allocations'!A:G,2,0)</f>
        <v>0</v>
      </c>
      <c r="N185" s="96">
        <f>VLOOKUP(A185,'SYS Allocations'!A:G,3,0)</f>
        <v>0</v>
      </c>
      <c r="O185" s="96">
        <f>VLOOKUP(A185,'SYS Allocations'!A:G,4,0)</f>
        <v>0</v>
      </c>
      <c r="P185" s="96">
        <f>VLOOKUP(A185,'SYS Allocations'!A:G,5,0)</f>
        <v>0</v>
      </c>
      <c r="Q185" s="96">
        <f>VLOOKUP(A185,'SYS Allocations'!A:G,6,0)</f>
        <v>0</v>
      </c>
      <c r="R185" s="12">
        <f>VLOOKUP(A185,'SYS Allocations'!A:G,7,0)</f>
        <v>12.5</v>
      </c>
      <c r="S185" s="324"/>
    </row>
    <row r="186" spans="1:19">
      <c r="A186" t="s">
        <v>202</v>
      </c>
      <c r="B186" s="41" t="str">
        <f>VLOOKUP(A186,All!A:AM,2,0)</f>
        <v>NORTH WEST</v>
      </c>
      <c r="C186" s="42">
        <f>VLOOKUP(A186,All!A:AM,11,0)</f>
        <v>44616.583333333299</v>
      </c>
      <c r="D186" s="5"/>
      <c r="E186" s="17">
        <f>VLOOKUP(A186,All!A:AM,30,0)</f>
        <v>91.999999999999986</v>
      </c>
      <c r="F186" s="17">
        <f>VLOOKUP(A186,All!A:AM,28,0)</f>
        <v>4.0111999999999997</v>
      </c>
      <c r="G186" s="17">
        <f>VLOOKUP(A186,All!A:AM,31,0)</f>
        <v>15.789473684210527</v>
      </c>
      <c r="H186" s="17">
        <f>VLOOKUP(A186,All!A:AM,29,0)</f>
        <v>6.54E-2</v>
      </c>
      <c r="I186" s="6">
        <f>VLOOKUP(A186,All!A:AM,33,0)</f>
        <v>95.635635635635623</v>
      </c>
      <c r="J186" s="6">
        <f>VLOOKUP(A186,All!A:AM,32,0)</f>
        <v>7.6431999999999798</v>
      </c>
      <c r="K186" s="20">
        <f>VLOOKUP(A186,All!A:AM,39,0)</f>
        <v>96.124444444444435</v>
      </c>
      <c r="L186" s="20">
        <f>VLOOKUP(A186,All!A:AM,38,0)</f>
        <v>8.6511999999999993</v>
      </c>
      <c r="M186" s="96">
        <f>VLOOKUP(A186,'SYS Allocations'!A:G,2,0)</f>
        <v>0</v>
      </c>
      <c r="N186" s="96">
        <f>VLOOKUP(A186,'SYS Allocations'!A:G,3,0)</f>
        <v>0</v>
      </c>
      <c r="O186" s="96">
        <f>VLOOKUP(A186,'SYS Allocations'!A:G,4,0)</f>
        <v>0</v>
      </c>
      <c r="P186" s="96">
        <f>VLOOKUP(A186,'SYS Allocations'!A:G,5,0)</f>
        <v>0</v>
      </c>
      <c r="Q186" s="96">
        <f>VLOOKUP(A186,'SYS Allocations'!A:G,6,0)</f>
        <v>0</v>
      </c>
      <c r="R186" s="12">
        <f>VLOOKUP(A186,'SYS Allocations'!A:G,7,0)</f>
        <v>0</v>
      </c>
      <c r="S186" s="324"/>
    </row>
    <row r="187" spans="1:19">
      <c r="A187" s="37" t="s">
        <v>203</v>
      </c>
      <c r="B187" s="41" t="str">
        <f>VLOOKUP(A187,All!A:AM,2,0)</f>
        <v>SOUTH WEST</v>
      </c>
      <c r="C187" s="42">
        <f>VLOOKUP(A187,All!A:AM,11,0)</f>
        <v>45538</v>
      </c>
      <c r="D187" s="5"/>
      <c r="E187" s="17">
        <f>VLOOKUP(A187,All!A:AM,30,0)</f>
        <v>52.694196071201588</v>
      </c>
      <c r="F187" s="17">
        <f>VLOOKUP(A187,All!A:AM,28,0)</f>
        <v>26.067059999999998</v>
      </c>
      <c r="G187" s="17">
        <f>VLOOKUP(A187,All!A:AM,31,0)</f>
        <v>41.548418036902071</v>
      </c>
      <c r="H187" s="17">
        <f>VLOOKUP(A187,All!A:AM,29,0)</f>
        <v>16.6342</v>
      </c>
      <c r="I187" s="6">
        <f>VLOOKUP(A187,All!A:AM,33,0)</f>
        <v>34.179661131362224</v>
      </c>
      <c r="J187" s="6">
        <f>VLOOKUP(A187,All!A:AM,32,0)</f>
        <v>12.152099999999999</v>
      </c>
      <c r="K187" s="20">
        <f>VLOOKUP(A187,All!A:AM,39,0)</f>
        <v>46.054814814814812</v>
      </c>
      <c r="L187" s="20">
        <f>VLOOKUP(A187,All!A:AM,38,0)</f>
        <v>31.087</v>
      </c>
      <c r="M187" s="96">
        <f>VLOOKUP(A187,'SYS Allocations'!A:G,2,0)</f>
        <v>0</v>
      </c>
      <c r="N187" s="96" t="str">
        <f>VLOOKUP(A187,'SYS Allocations'!A:G,3,0)</f>
        <v>RA</v>
      </c>
      <c r="O187" s="96">
        <f>VLOOKUP(A187,'SYS Allocations'!A:G,4,0)</f>
        <v>0</v>
      </c>
      <c r="P187" s="96" t="str">
        <f>VLOOKUP(A187,'SYS Allocations'!A:G,5,0)</f>
        <v>AM</v>
      </c>
      <c r="Q187" s="96">
        <f>VLOOKUP(A187,'SYS Allocations'!A:G,6,0)</f>
        <v>0</v>
      </c>
      <c r="R187" s="12">
        <f>VLOOKUP(A187,'SYS Allocations'!A:G,7,0)</f>
        <v>8.85</v>
      </c>
      <c r="S187" s="324"/>
    </row>
    <row r="188" spans="1:19">
      <c r="A188" s="37" t="s">
        <v>204</v>
      </c>
      <c r="B188" s="41" t="str">
        <f>VLOOKUP(A188,All!A:AM,2,0)</f>
        <v>SOUTH WEST</v>
      </c>
      <c r="C188" s="42">
        <f>VLOOKUP(A188,All!A:AM,11,0)</f>
        <v>45538</v>
      </c>
      <c r="D188" s="5"/>
      <c r="E188" s="17">
        <f>VLOOKUP(A188,All!A:AM,30,0)</f>
        <v>73.697435300320052</v>
      </c>
      <c r="F188" s="17">
        <f>VLOOKUP(A188,All!A:AM,28,0)</f>
        <v>36.457059999999998</v>
      </c>
      <c r="G188" s="17">
        <f>VLOOKUP(A188,All!A:AM,31,0)</f>
        <v>67.500256021500817</v>
      </c>
      <c r="H188" s="17">
        <f>VLOOKUP(A188,All!A:AM,29,0)</f>
        <v>27.0242</v>
      </c>
      <c r="I188" s="6">
        <f>VLOOKUP(A188,All!A:AM,33,0)</f>
        <v>63.403143422888249</v>
      </c>
      <c r="J188" s="6">
        <f>VLOOKUP(A188,All!A:AM,32,0)</f>
        <v>22.542099999999998</v>
      </c>
      <c r="K188" s="20">
        <f>VLOOKUP(A188,All!A:AM,39,0)</f>
        <v>0</v>
      </c>
      <c r="L188" s="20">
        <f>VLOOKUP(A188,All!A:AM,38,0)</f>
        <v>0</v>
      </c>
      <c r="M188" s="96">
        <f>VLOOKUP(A188,'SYS Allocations'!A:G,2,0)</f>
        <v>0</v>
      </c>
      <c r="N188" s="96">
        <f>VLOOKUP(A188,'SYS Allocations'!A:G,3,0)</f>
        <v>0</v>
      </c>
      <c r="O188" s="96">
        <f>VLOOKUP(A188,'SYS Allocations'!A:G,4,0)</f>
        <v>0</v>
      </c>
      <c r="P188" s="96">
        <f>VLOOKUP(A188,'SYS Allocations'!A:G,5,0)</f>
        <v>0</v>
      </c>
      <c r="Q188" s="96">
        <f>VLOOKUP(A188,'SYS Allocations'!A:G,6,0)</f>
        <v>0</v>
      </c>
      <c r="R188" s="12">
        <f>VLOOKUP(A188,'SYS Allocations'!A:G,7,0)</f>
        <v>10.450000000000001</v>
      </c>
      <c r="S188" s="324"/>
    </row>
    <row r="189" spans="1:19">
      <c r="A189" s="35" t="s">
        <v>205</v>
      </c>
      <c r="B189" s="41" t="str">
        <f>VLOOKUP(A189,All!A:AM,2,0)</f>
        <v>SCOTLAND</v>
      </c>
      <c r="C189" s="42">
        <f>VLOOKUP(A189,All!A:AM,11,0)</f>
        <v>44564.597222222197</v>
      </c>
      <c r="D189" s="5"/>
      <c r="E189" s="17">
        <f>VLOOKUP(A189,All!A:AM,30,0)</f>
        <v>54.057084607543317</v>
      </c>
      <c r="F189" s="17">
        <f>VLOOKUP(A189,All!A:AM,28,0)</f>
        <v>2.6515</v>
      </c>
      <c r="G189" s="17">
        <f>VLOOKUP(A189,All!A:AM,31,0)</f>
        <v>27.838352786717262</v>
      </c>
      <c r="H189" s="17">
        <f>VLOOKUP(A189,All!A:AM,29,0)</f>
        <v>0.86935000000000007</v>
      </c>
      <c r="I189" s="6">
        <f>VLOOKUP(A189,All!A:AM,33,0)</f>
        <v>55.867722629566963</v>
      </c>
      <c r="J189" s="6">
        <f>VLOOKUP(A189,All!A:AM,32,0)</f>
        <v>2.8527399999999998</v>
      </c>
      <c r="K189" s="20">
        <f>VLOOKUP(A189,All!A:AM,39,0)</f>
        <v>55.154228855721399</v>
      </c>
      <c r="L189" s="20">
        <f>VLOOKUP(A189,All!A:AM,38,0)</f>
        <v>2.7715000000000005</v>
      </c>
      <c r="M189" s="96">
        <f>VLOOKUP(A189,'SYS Allocations'!A:G,2,0)</f>
        <v>0</v>
      </c>
      <c r="N189" s="96">
        <f>VLOOKUP(A189,'SYS Allocations'!A:G,3,0)</f>
        <v>0</v>
      </c>
      <c r="O189" s="96">
        <f>VLOOKUP(A189,'SYS Allocations'!A:G,4,0)</f>
        <v>0</v>
      </c>
      <c r="P189" s="96">
        <f>VLOOKUP(A189,'SYS Allocations'!A:G,5,0)</f>
        <v>0</v>
      </c>
      <c r="Q189" s="96">
        <f>VLOOKUP(A189,'SYS Allocations'!A:G,6,0)</f>
        <v>0</v>
      </c>
      <c r="R189" s="12">
        <f>VLOOKUP(A189,'SYS Allocations'!A:G,7,0)</f>
        <v>1</v>
      </c>
      <c r="S189" s="324"/>
    </row>
    <row r="190" spans="1:19">
      <c r="A190" s="35" t="s">
        <v>206</v>
      </c>
      <c r="B190" s="41" t="str">
        <f>VLOOKUP(A190,All!A:AM,2,0)</f>
        <v>LONDON</v>
      </c>
      <c r="C190" s="42">
        <f>VLOOKUP(A190,All!A:AM,11,0)</f>
        <v>44531</v>
      </c>
      <c r="D190" s="5"/>
      <c r="E190" s="17">
        <f>VLOOKUP(A190,All!A:AM,30,0)</f>
        <v>13.133643440832488</v>
      </c>
      <c r="F190" s="17">
        <f>VLOOKUP(A190,All!A:AM,28,0)</f>
        <v>2.9341399999999993</v>
      </c>
      <c r="G190" s="17">
        <f>VLOOKUP(A190,All!A:AM,31,0)</f>
        <v>-2.4993001748242532</v>
      </c>
      <c r="H190" s="17">
        <f>VLOOKUP(A190,All!A:AM,29,0)</f>
        <v>-0.47320000000000029</v>
      </c>
      <c r="I190" s="6">
        <f>VLOOKUP(A190,All!A:AM,33,0)</f>
        <v>54.724396589695921</v>
      </c>
      <c r="J190" s="6">
        <f>VLOOKUP(A190,All!A:AM,32,0)</f>
        <v>23.456539999999997</v>
      </c>
      <c r="K190" s="20">
        <f>VLOOKUP(A190,All!A:AM,39,0)</f>
        <v>48.249333333333333</v>
      </c>
      <c r="L190" s="20">
        <f>VLOOKUP(A190,All!A:AM,38,0)</f>
        <v>18.093499999999999</v>
      </c>
      <c r="M190" s="96">
        <f>VLOOKUP(A190,'SYS Allocations'!A:G,2,0)</f>
        <v>0</v>
      </c>
      <c r="N190" s="96">
        <f>VLOOKUP(A190,'SYS Allocations'!A:G,3,0)</f>
        <v>0</v>
      </c>
      <c r="O190" s="96">
        <f>VLOOKUP(A190,'SYS Allocations'!A:G,4,0)</f>
        <v>0</v>
      </c>
      <c r="P190" s="96">
        <f>VLOOKUP(A190,'SYS Allocations'!A:G,5,0)</f>
        <v>0</v>
      </c>
      <c r="Q190" s="96">
        <f>VLOOKUP(A190,'SYS Allocations'!A:G,6,0)</f>
        <v>0</v>
      </c>
      <c r="R190" s="12">
        <f>VLOOKUP(A190,'SYS Allocations'!A:G,7,0)</f>
        <v>5.4</v>
      </c>
      <c r="S190" s="324"/>
    </row>
    <row r="191" spans="1:19">
      <c r="A191" s="35" t="s">
        <v>207</v>
      </c>
      <c r="B191" s="41" t="str">
        <f>VLOOKUP(A191,All!A:AM,2,0)</f>
        <v>ANGLIA</v>
      </c>
      <c r="C191" s="42">
        <f>VLOOKUP(A191,All!A:AM,11,0)</f>
        <v>44782</v>
      </c>
      <c r="D191" s="5"/>
      <c r="E191" s="17">
        <f>VLOOKUP(A191,All!A:AM,30,0)</f>
        <v>40.704115907153955</v>
      </c>
      <c r="F191" s="17">
        <f>VLOOKUP(A191,All!A:AM,28,0)</f>
        <v>16.238499999999998</v>
      </c>
      <c r="G191" s="17">
        <f>VLOOKUP(A191,All!A:AM,31,0)</f>
        <v>28.728099908106234</v>
      </c>
      <c r="H191" s="17">
        <f>VLOOKUP(A191,All!A:AM,29,0)</f>
        <v>9.5350000000000001</v>
      </c>
      <c r="I191" s="6">
        <f>VLOOKUP(A191,All!A:AM,33,0)</f>
        <v>9.4158778298564396</v>
      </c>
      <c r="J191" s="6">
        <f>VLOOKUP(A191,All!A:AM,32,0)</f>
        <v>2.4589000000000301</v>
      </c>
      <c r="K191" s="20">
        <f>VLOOKUP(A191,All!A:AM,39,0)</f>
        <v>61.060905349794226</v>
      </c>
      <c r="L191" s="20">
        <f>VLOOKUP(A191,All!A:AM,38,0)</f>
        <v>37.094499999999996</v>
      </c>
      <c r="M191" s="96">
        <f>VLOOKUP(A191,'SYS Allocations'!A:G,2,0)</f>
        <v>0</v>
      </c>
      <c r="N191" s="96">
        <f>VLOOKUP(A191,'SYS Allocations'!A:G,3,0)</f>
        <v>0</v>
      </c>
      <c r="O191" s="96">
        <f>VLOOKUP(A191,'SYS Allocations'!A:G,4,0)</f>
        <v>0</v>
      </c>
      <c r="P191" s="96">
        <f>VLOOKUP(A191,'SYS Allocations'!A:G,5,0)</f>
        <v>0</v>
      </c>
      <c r="Q191" s="96">
        <f>VLOOKUP(A191,'SYS Allocations'!A:G,6,0)</f>
        <v>0</v>
      </c>
      <c r="R191" s="12">
        <f>VLOOKUP(A191,'SYS Allocations'!A:G,7,0)</f>
        <v>3</v>
      </c>
      <c r="S191" s="324"/>
    </row>
    <row r="192" spans="1:19">
      <c r="A192" s="35" t="s">
        <v>208</v>
      </c>
      <c r="B192" s="41" t="str">
        <f>VLOOKUP(A192,All!A:AM,2,0)</f>
        <v>SCOTLAND</v>
      </c>
      <c r="C192" s="42">
        <f>VLOOKUP(A192,All!A:AM,11,0)</f>
        <v>45538</v>
      </c>
      <c r="D192" s="5"/>
      <c r="E192" s="17">
        <f>VLOOKUP(A192,All!A:AM,30,0)</f>
        <v>38.550606688369335</v>
      </c>
      <c r="F192" s="17">
        <f>VLOOKUP(A192,All!A:AM,28,0)</f>
        <v>5.2104999999999997</v>
      </c>
      <c r="G192" s="17">
        <f>VLOOKUP(A192,All!A:AM,31,0)</f>
        <v>19.792370835345245</v>
      </c>
      <c r="H192" s="17">
        <f>VLOOKUP(A192,All!A:AM,29,0)</f>
        <v>2.0495000000000001</v>
      </c>
      <c r="I192" s="6">
        <f>VLOOKUP(A192,All!A:AM,33,0)</f>
        <v>22.78837572512262</v>
      </c>
      <c r="J192" s="6">
        <f>VLOOKUP(A192,All!A:AM,32,0)</f>
        <v>2.45129999999999</v>
      </c>
      <c r="K192" s="20">
        <f>VLOOKUP(A192,All!A:AM,39,0)</f>
        <v>26.173333333333328</v>
      </c>
      <c r="L192" s="20">
        <f>VLOOKUP(A192,All!A:AM,38,0)</f>
        <v>2.9444999999999997</v>
      </c>
      <c r="M192" s="96">
        <f>VLOOKUP(A192,'SYS Allocations'!A:G,2,0)</f>
        <v>0</v>
      </c>
      <c r="N192" s="96">
        <f>VLOOKUP(A192,'SYS Allocations'!A:G,3,0)</f>
        <v>0</v>
      </c>
      <c r="O192" s="96">
        <f>VLOOKUP(A192,'SYS Allocations'!A:G,4,0)</f>
        <v>0</v>
      </c>
      <c r="P192" s="96">
        <f>VLOOKUP(A192,'SYS Allocations'!A:G,5,0)</f>
        <v>0</v>
      </c>
      <c r="Q192" s="96">
        <f>VLOOKUP(A192,'SYS Allocations'!A:G,6,0)</f>
        <v>0</v>
      </c>
      <c r="R192" s="12">
        <f>VLOOKUP(A192,'SYS Allocations'!A:G,7,0)</f>
        <v>4</v>
      </c>
      <c r="S192" s="324"/>
    </row>
    <row r="193" spans="1:19">
      <c r="A193" s="35" t="s">
        <v>209</v>
      </c>
      <c r="B193" s="41" t="str">
        <f>VLOOKUP(A193,All!A:AM,2,0)</f>
        <v>SOUTH</v>
      </c>
      <c r="C193" s="42">
        <f>VLOOKUP(A193,All!A:AM,11,0)</f>
        <v>44992</v>
      </c>
      <c r="D193" s="5"/>
      <c r="E193" s="17">
        <f>VLOOKUP(A193,All!A:AM,30,0)</f>
        <v>61.500248385494288</v>
      </c>
      <c r="F193" s="17">
        <f>VLOOKUP(A193,All!A:AM,28,0)</f>
        <v>10.795360000000001</v>
      </c>
      <c r="G193" s="17">
        <f>VLOOKUP(A193,All!A:AM,31,0)</f>
        <v>40.096614016662855</v>
      </c>
      <c r="H193" s="17">
        <f>VLOOKUP(A193,All!A:AM,29,0)</f>
        <v>4.5234991825000002</v>
      </c>
      <c r="I193" s="6">
        <f>VLOOKUP(A193,All!A:AM,33,0)</f>
        <v>61.937911147156889</v>
      </c>
      <c r="J193" s="6">
        <f>VLOOKUP(A193,All!A:AM,32,0)</f>
        <v>10.997199999999999</v>
      </c>
      <c r="K193" s="20">
        <f>VLOOKUP(A193,All!A:AM,39,0)</f>
        <v>43.683333333333337</v>
      </c>
      <c r="L193" s="20">
        <f>VLOOKUP(A193,All!A:AM,38,0)</f>
        <v>5.242</v>
      </c>
      <c r="M193" s="96">
        <f>VLOOKUP(A193,'SYS Allocations'!A:G,2,0)</f>
        <v>0</v>
      </c>
      <c r="N193" s="96">
        <f>VLOOKUP(A193,'SYS Allocations'!A:G,3,0)</f>
        <v>0</v>
      </c>
      <c r="O193" s="96">
        <f>VLOOKUP(A193,'SYS Allocations'!A:G,4,0)</f>
        <v>0</v>
      </c>
      <c r="P193" s="96">
        <f>VLOOKUP(A193,'SYS Allocations'!A:G,5,0)</f>
        <v>0</v>
      </c>
      <c r="Q193" s="96">
        <f>VLOOKUP(A193,'SYS Allocations'!A:G,6,0)</f>
        <v>0</v>
      </c>
      <c r="R193" s="12">
        <f>VLOOKUP(A193,'SYS Allocations'!A:G,7,0)</f>
        <v>0</v>
      </c>
      <c r="S193" s="324"/>
    </row>
    <row r="194" spans="1:19">
      <c r="A194" s="35" t="s">
        <v>210</v>
      </c>
      <c r="B194" s="41" t="str">
        <f>VLOOKUP(A194,All!A:AM,2,0)</f>
        <v>SOUTH</v>
      </c>
      <c r="C194" s="42">
        <f>VLOOKUP(A194,All!A:AM,11,0)</f>
        <v>45538</v>
      </c>
      <c r="D194" s="5"/>
      <c r="E194" s="17">
        <f>VLOOKUP(A194,All!A:AM,30,0)</f>
        <v>54.435319773871349</v>
      </c>
      <c r="F194" s="17">
        <f>VLOOKUP(A194,All!A:AM,28,0)</f>
        <v>29.53434</v>
      </c>
      <c r="G194" s="17">
        <f>VLOOKUP(A194,All!A:AM,31,0)</f>
        <v>29.60808432849846</v>
      </c>
      <c r="H194" s="17">
        <f>VLOOKUP(A194,All!A:AM,29,0)</f>
        <v>10.398300000000001</v>
      </c>
      <c r="I194" s="6">
        <f>VLOOKUP(A194,All!A:AM,33,0)</f>
        <v>53.644637955087525</v>
      </c>
      <c r="J194" s="6">
        <f>VLOOKUP(A194,All!A:AM,32,0)</f>
        <v>28.608899999999998</v>
      </c>
      <c r="K194" s="20">
        <f>VLOOKUP(A194,All!A:AM,39,0)</f>
        <v>45.063333333333333</v>
      </c>
      <c r="L194" s="20">
        <f>VLOOKUP(A194,All!A:AM,38,0)</f>
        <v>20.278500000000001</v>
      </c>
      <c r="M194" s="96">
        <f>VLOOKUP(A194,'SYS Allocations'!A:G,2,0)</f>
        <v>0</v>
      </c>
      <c r="N194" s="96" t="str">
        <f>VLOOKUP(A194,'SYS Allocations'!A:G,3,0)</f>
        <v>RA</v>
      </c>
      <c r="O194" s="96">
        <f>VLOOKUP(A194,'SYS Allocations'!A:G,4,0)</f>
        <v>0</v>
      </c>
      <c r="P194" s="96">
        <f>VLOOKUP(A194,'SYS Allocations'!A:G,5,0)</f>
        <v>0</v>
      </c>
      <c r="Q194" s="96">
        <f>VLOOKUP(A194,'SYS Allocations'!A:G,6,0)</f>
        <v>0</v>
      </c>
      <c r="R194" s="12">
        <f>VLOOKUP(A194,'SYS Allocations'!A:G,7,0)</f>
        <v>6.9</v>
      </c>
      <c r="S194" s="324"/>
    </row>
    <row r="195" spans="1:19">
      <c r="A195" s="37" t="s">
        <v>211</v>
      </c>
      <c r="B195" s="41" t="str">
        <f>VLOOKUP(A195,All!A:AM,2,0)</f>
        <v>MIDLANDS</v>
      </c>
      <c r="C195" s="42">
        <f>VLOOKUP(A195,All!A:AM,11,0)</f>
        <v>44490.666666666701</v>
      </c>
      <c r="D195" s="19"/>
      <c r="E195" s="17">
        <f>VLOOKUP(A195,All!A:AM,30,0)</f>
        <v>79.166666666666671</v>
      </c>
      <c r="F195" s="17">
        <f>VLOOKUP(A195,All!A:AM,28,0)</f>
        <v>5.1775000000000002</v>
      </c>
      <c r="G195" s="17">
        <f>VLOOKUP(A195,All!A:AM,31,0)</f>
        <v>77.272727272727266</v>
      </c>
      <c r="H195" s="17">
        <f>VLOOKUP(A195,All!A:AM,29,0)</f>
        <v>4.6325000000000003</v>
      </c>
      <c r="I195" s="6">
        <f>VLOOKUP(A195,All!A:AM,33,0)</f>
        <v>62.000780901383315</v>
      </c>
      <c r="J195" s="6">
        <f>VLOOKUP(A195,All!A:AM,32,0)</f>
        <v>2.2231000000000001</v>
      </c>
      <c r="K195" s="332">
        <f>VLOOKUP(A195,All!A:AM,39,0)</f>
        <v>53.493333333333332</v>
      </c>
      <c r="L195" s="332">
        <f>VLOOKUP(A195,All!A:AM,38,0)</f>
        <v>4.0119999999999996</v>
      </c>
      <c r="M195" s="96">
        <f>VLOOKUP(A195,'SYS Allocations'!A:G,2,0)</f>
        <v>0</v>
      </c>
      <c r="N195" s="96">
        <f>VLOOKUP(A195,'SYS Allocations'!A:G,3,0)</f>
        <v>0</v>
      </c>
      <c r="O195" s="96">
        <f>VLOOKUP(A195,'SYS Allocations'!A:G,4,0)</f>
        <v>0</v>
      </c>
      <c r="P195" s="96">
        <f>VLOOKUP(A195,'SYS Allocations'!A:G,5,0)</f>
        <v>0</v>
      </c>
      <c r="Q195" s="96">
        <f>VLOOKUP(A195,'SYS Allocations'!A:G,6,0)</f>
        <v>0</v>
      </c>
      <c r="R195" s="12">
        <f>VLOOKUP(A195,'SYS Allocations'!A:G,7,0)</f>
        <v>0</v>
      </c>
      <c r="S195" s="324"/>
    </row>
    <row r="196" spans="1:19">
      <c r="A196" s="37" t="s">
        <v>212</v>
      </c>
      <c r="B196" s="41" t="str">
        <f>VLOOKUP(A196,All!A:AM,2,0)</f>
        <v>MIDLANDS</v>
      </c>
      <c r="C196" s="42">
        <f>VLOOKUP(A196,All!A:AM,11,0)</f>
        <v>44490.708333333299</v>
      </c>
      <c r="D196" s="19"/>
      <c r="E196" s="17">
        <f>VLOOKUP(A196,All!A:AM,30,0)</f>
        <v>67.5</v>
      </c>
      <c r="F196" s="17">
        <f>VLOOKUP(A196,All!A:AM,28,0)</f>
        <v>4.4145000000000003</v>
      </c>
      <c r="G196" s="17">
        <f>VLOOKUP(A196,All!A:AM,31,0)</f>
        <v>66.949152542372886</v>
      </c>
      <c r="H196" s="17">
        <f>VLOOKUP(A196,All!A:AM,29,0)</f>
        <v>4.3055000000000003</v>
      </c>
      <c r="I196" s="6">
        <f>VLOOKUP(A196,All!A:AM,33,0)</f>
        <v>45.573684857423792</v>
      </c>
      <c r="J196" s="6">
        <f>VLOOKUP(A196,All!A:AM,32,0)</f>
        <v>1.7797799999999999</v>
      </c>
      <c r="K196" s="333"/>
      <c r="L196" s="333"/>
      <c r="M196" s="96">
        <f>VLOOKUP(A196,'SYS Allocations'!A:G,2,0)</f>
        <v>0</v>
      </c>
      <c r="N196" s="96">
        <f>VLOOKUP(A196,'SYS Allocations'!A:G,3,0)</f>
        <v>0</v>
      </c>
      <c r="O196" s="96">
        <f>VLOOKUP(A196,'SYS Allocations'!A:G,4,0)</f>
        <v>0</v>
      </c>
      <c r="P196" s="96">
        <f>VLOOKUP(A196,'SYS Allocations'!A:G,5,0)</f>
        <v>0</v>
      </c>
      <c r="Q196" s="96">
        <f>VLOOKUP(A196,'SYS Allocations'!A:G,6,0)</f>
        <v>0</v>
      </c>
      <c r="R196" s="12">
        <f>VLOOKUP(A196,'SYS Allocations'!A:G,7,0)</f>
        <v>0</v>
      </c>
      <c r="S196" s="324"/>
    </row>
    <row r="197" spans="1:19">
      <c r="A197" s="35" t="s">
        <v>213</v>
      </c>
      <c r="B197" s="41" t="str">
        <f>VLOOKUP(A197,All!A:AM,2,0)</f>
        <v>SOUTH EAST</v>
      </c>
      <c r="C197" s="42">
        <f>VLOOKUP(A197,All!A:AM,11,0)</f>
        <v>44895</v>
      </c>
      <c r="D197" s="5"/>
      <c r="E197" s="17">
        <f>VLOOKUP(A197,All!A:AM,30,0)</f>
        <v>56.138027135545556</v>
      </c>
      <c r="F197" s="17">
        <f>VLOOKUP(A197,All!A:AM,28,0)</f>
        <v>19.708220000000001</v>
      </c>
      <c r="G197" s="17">
        <f>VLOOKUP(A197,All!A:AM,31,0)</f>
        <v>30.271153898403323</v>
      </c>
      <c r="H197" s="17">
        <f>VLOOKUP(A197,All!A:AM,29,0)</f>
        <v>6.6848999999999998</v>
      </c>
      <c r="I197" s="6">
        <f>VLOOKUP(A197,All!A:AM,33,0)</f>
        <v>56.689336663516492</v>
      </c>
      <c r="J197" s="6">
        <f>VLOOKUP(A197,All!A:AM,32,0)</f>
        <v>20.155100000000001</v>
      </c>
      <c r="K197" s="20">
        <f>VLOOKUP(A197,All!A:AM,39,0)</f>
        <v>54.374814814814819</v>
      </c>
      <c r="L197" s="20">
        <f>VLOOKUP(A197,All!A:AM,38,0)</f>
        <v>18.351500000000001</v>
      </c>
      <c r="M197" s="96">
        <f>VLOOKUP(A197,'SYS Allocations'!A:G,2,0)</f>
        <v>0</v>
      </c>
      <c r="N197" s="96" t="str">
        <f>VLOOKUP(A197,'SYS Allocations'!A:G,3,0)</f>
        <v>RA</v>
      </c>
      <c r="O197" s="96">
        <f>VLOOKUP(A197,'SYS Allocations'!A:G,4,0)</f>
        <v>0</v>
      </c>
      <c r="P197" s="96">
        <f>VLOOKUP(A197,'SYS Allocations'!A:G,5,0)</f>
        <v>0</v>
      </c>
      <c r="Q197" s="96">
        <f>VLOOKUP(A197,'SYS Allocations'!A:G,6,0)</f>
        <v>0</v>
      </c>
      <c r="R197" s="12">
        <f>VLOOKUP(A197,'SYS Allocations'!A:G,7,0)</f>
        <v>2.7</v>
      </c>
      <c r="S197" s="324"/>
    </row>
    <row r="198" spans="1:19">
      <c r="A198" s="35" t="s">
        <v>214</v>
      </c>
      <c r="B198" s="41" t="str">
        <f>VLOOKUP(A198,All!A:AM,2,0)</f>
        <v>THAMES VALLEY</v>
      </c>
      <c r="C198" s="42">
        <f>VLOOKUP(A198,All!A:AM,11,0)</f>
        <v>44428.375</v>
      </c>
      <c r="D198" s="5"/>
      <c r="E198" s="17">
        <f>VLOOKUP(A198,All!A:AM,30,0)</f>
        <v>38.997775924381429</v>
      </c>
      <c r="F198" s="17">
        <f>VLOOKUP(A198,All!A:AM,28,0)</f>
        <v>22.444000000000003</v>
      </c>
      <c r="G198" s="17">
        <f>VLOOKUP(A198,All!A:AM,31,0)</f>
        <v>10.530071355759432</v>
      </c>
      <c r="H198" s="17">
        <f>VLOOKUP(A198,All!A:AM,29,0)</f>
        <v>4.1320000000000014</v>
      </c>
      <c r="I198" s="6">
        <f>VLOOKUP(A198,All!A:AM,33,0)</f>
        <v>34.168879288360863</v>
      </c>
      <c r="J198" s="6">
        <f>VLOOKUP(A198,All!A:AM,32,0)</f>
        <v>18.2224</v>
      </c>
      <c r="K198" s="20">
        <f>VLOOKUP(A198,All!A:AM,39,0)</f>
        <v>-11.453968253968256</v>
      </c>
      <c r="L198" s="20">
        <f>VLOOKUP(A198,All!A:AM,38,0)</f>
        <v>-3.6080000000000005</v>
      </c>
      <c r="M198" s="96">
        <f>VLOOKUP(A198,'SYS Allocations'!A:G,2,0)</f>
        <v>0</v>
      </c>
      <c r="N198" s="96">
        <f>VLOOKUP(A198,'SYS Allocations'!A:G,3,0)</f>
        <v>0</v>
      </c>
      <c r="O198" s="96">
        <f>VLOOKUP(A198,'SYS Allocations'!A:G,4,0)</f>
        <v>0</v>
      </c>
      <c r="P198" s="96" t="str">
        <f>VLOOKUP(A198,'SYS Allocations'!A:G,5,0)</f>
        <v>AM</v>
      </c>
      <c r="Q198" s="96">
        <f>VLOOKUP(A198,'SYS Allocations'!A:G,6,0)</f>
        <v>0</v>
      </c>
      <c r="R198" s="12">
        <f>VLOOKUP(A198,'SYS Allocations'!A:G,7,0)</f>
        <v>12</v>
      </c>
      <c r="S198" s="324"/>
    </row>
    <row r="199" spans="1:19">
      <c r="A199" s="35" t="s">
        <v>215</v>
      </c>
      <c r="B199" s="41" t="str">
        <f>VLOOKUP(A199,All!A:AM,2,0)</f>
        <v>THAMES VALLEY</v>
      </c>
      <c r="C199" s="42">
        <f>VLOOKUP(A199,All!A:AM,11,0)</f>
        <v>45014</v>
      </c>
      <c r="D199" s="5"/>
      <c r="E199" s="17">
        <f>VLOOKUP(A199,All!A:AM,30,0)</f>
        <v>65.909090909090921</v>
      </c>
      <c r="F199" s="17">
        <f>VLOOKUP(A199,All!A:AM,28,0)</f>
        <v>23.7075</v>
      </c>
      <c r="G199" s="17">
        <f>VLOOKUP(A199,All!A:AM,31,0)</f>
        <v>62.748344370860934</v>
      </c>
      <c r="H199" s="17">
        <f>VLOOKUP(A199,All!A:AM,29,0)</f>
        <v>20.6555</v>
      </c>
      <c r="I199" s="6">
        <f>VLOOKUP(A199,All!A:AM,33,0)</f>
        <v>34.746168582375425</v>
      </c>
      <c r="J199" s="6">
        <f>VLOOKUP(A199,All!A:AM,32,0)</f>
        <v>6.5294999999999899</v>
      </c>
      <c r="K199" s="20">
        <f>VLOOKUP(A199,All!A:AM,39,0)</f>
        <v>65.9375</v>
      </c>
      <c r="L199" s="20">
        <f>VLOOKUP(A199,All!A:AM,38,0)</f>
        <v>23.737500000000001</v>
      </c>
      <c r="M199" s="96">
        <f>VLOOKUP(A199,'SYS Allocations'!A:G,2,0)</f>
        <v>0</v>
      </c>
      <c r="N199" s="96">
        <f>VLOOKUP(A199,'SYS Allocations'!A:G,3,0)</f>
        <v>0</v>
      </c>
      <c r="O199" s="96">
        <f>VLOOKUP(A199,'SYS Allocations'!A:G,4,0)</f>
        <v>0</v>
      </c>
      <c r="P199" s="96">
        <f>VLOOKUP(A199,'SYS Allocations'!A:G,5,0)</f>
        <v>0</v>
      </c>
      <c r="Q199" s="96">
        <f>VLOOKUP(A199,'SYS Allocations'!A:G,6,0)</f>
        <v>0</v>
      </c>
      <c r="R199" s="12">
        <f>VLOOKUP(A199,'SYS Allocations'!A:G,7,0)</f>
        <v>0</v>
      </c>
      <c r="S199" s="324"/>
    </row>
    <row r="200" spans="1:19">
      <c r="A200" s="35" t="s">
        <v>216</v>
      </c>
      <c r="B200" s="41" t="str">
        <f>VLOOKUP(A200,All!A:AM,2,0)</f>
        <v>LONDON</v>
      </c>
      <c r="C200" s="42">
        <f>VLOOKUP(A200,All!A:AM,11,0)</f>
        <v>45538</v>
      </c>
      <c r="D200" s="5"/>
      <c r="E200" s="17">
        <f>VLOOKUP(A200,All!A:AM,30,0)</f>
        <v>83.350409836065566</v>
      </c>
      <c r="F200" s="17">
        <f>VLOOKUP(A200,All!A:AM,28,0)</f>
        <v>10.64058</v>
      </c>
      <c r="G200" s="17">
        <f>VLOOKUP(A200,All!A:AM,31,0)</f>
        <v>77.560414269275029</v>
      </c>
      <c r="H200" s="17">
        <f>VLOOKUP(A200,All!A:AM,29,0)</f>
        <v>7.3465999999999996</v>
      </c>
      <c r="I200" s="6">
        <f>VLOOKUP(A200,All!A:AM,33,0)</f>
        <v>78.97376543209856</v>
      </c>
      <c r="J200" s="6">
        <f>VLOOKUP(A200,All!A:AM,32,0)</f>
        <v>7.9832999999999803</v>
      </c>
      <c r="K200" s="20">
        <f>VLOOKUP(A200,All!A:AM,39,0)</f>
        <v>81.106666666666655</v>
      </c>
      <c r="L200" s="20">
        <f>VLOOKUP(A200,All!A:AM,38,0)</f>
        <v>9.1244999999999994</v>
      </c>
      <c r="M200" s="96">
        <f>VLOOKUP(A200,'SYS Allocations'!A:G,2,0)</f>
        <v>0</v>
      </c>
      <c r="N200" s="96">
        <f>VLOOKUP(A200,'SYS Allocations'!A:G,3,0)</f>
        <v>0</v>
      </c>
      <c r="O200" s="96">
        <f>VLOOKUP(A200,'SYS Allocations'!A:G,4,0)</f>
        <v>0</v>
      </c>
      <c r="P200" s="96">
        <f>VLOOKUP(A200,'SYS Allocations'!A:G,5,0)</f>
        <v>0</v>
      </c>
      <c r="Q200" s="96">
        <f>VLOOKUP(A200,'SYS Allocations'!A:G,6,0)</f>
        <v>0</v>
      </c>
      <c r="R200" s="12">
        <f>VLOOKUP(A200,'SYS Allocations'!A:G,7,0)</f>
        <v>0</v>
      </c>
      <c r="S200" s="324"/>
    </row>
    <row r="201" spans="1:19">
      <c r="A201" s="35" t="s">
        <v>217</v>
      </c>
      <c r="B201" s="41" t="str">
        <f>VLOOKUP(A201,All!A:AM,2,0)</f>
        <v>NORTH EAST</v>
      </c>
      <c r="C201" s="42">
        <f>VLOOKUP(A201,All!A:AM,11,0)</f>
        <v>44698.5625</v>
      </c>
      <c r="D201" s="5"/>
      <c r="E201" s="17">
        <f>VLOOKUP(A201,All!A:AM,30,0)</f>
        <v>64.285714285714292</v>
      </c>
      <c r="F201" s="17">
        <f>VLOOKUP(A201,All!A:AM,28,0)</f>
        <v>14.715</v>
      </c>
      <c r="G201" s="17">
        <f>VLOOKUP(A201,All!A:AM,31,0)</f>
        <v>63.054187192118228</v>
      </c>
      <c r="H201" s="17">
        <f>VLOOKUP(A201,All!A:AM,29,0)</f>
        <v>13.952</v>
      </c>
      <c r="I201" s="6">
        <f>VLOOKUP(A201,All!A:AM,33,0)</f>
        <v>19.129867046533512</v>
      </c>
      <c r="J201" s="6">
        <f>VLOOKUP(A201,All!A:AM,32,0)</f>
        <v>1.93379999999998</v>
      </c>
      <c r="K201" s="20">
        <f>VLOOKUP(A201,All!A:AM,39,0)</f>
        <v>87.888888888888886</v>
      </c>
      <c r="L201" s="20">
        <f>VLOOKUP(A201,All!A:AM,38,0)</f>
        <v>59.325000000000003</v>
      </c>
      <c r="M201" s="96">
        <f>VLOOKUP(A201,'SYS Allocations'!A:G,2,0)</f>
        <v>0</v>
      </c>
      <c r="N201" s="96">
        <f>VLOOKUP(A201,'SYS Allocations'!A:G,3,0)</f>
        <v>0</v>
      </c>
      <c r="O201" s="96">
        <f>VLOOKUP(A201,'SYS Allocations'!A:G,4,0)</f>
        <v>0</v>
      </c>
      <c r="P201" s="96">
        <f>VLOOKUP(A201,'SYS Allocations'!A:G,5,0)</f>
        <v>0</v>
      </c>
      <c r="Q201" s="96">
        <f>VLOOKUP(A201,'SYS Allocations'!A:G,6,0)</f>
        <v>0</v>
      </c>
      <c r="R201" s="12">
        <f>VLOOKUP(A201,'SYS Allocations'!A:G,7,0)</f>
        <v>0</v>
      </c>
      <c r="S201" s="324"/>
    </row>
    <row r="202" spans="1:19">
      <c r="A202" s="35" t="s">
        <v>218</v>
      </c>
      <c r="B202" s="41" t="str">
        <f>VLOOKUP(A202,All!A:AM,2,0)</f>
        <v>SOUTH WEST</v>
      </c>
      <c r="C202" s="42">
        <f>VLOOKUP(A202,All!A:AM,11,0)</f>
        <v>45182</v>
      </c>
      <c r="D202" s="5"/>
      <c r="E202" s="17">
        <f>VLOOKUP(A202,All!A:AM,30,0)</f>
        <v>59.523809523809526</v>
      </c>
      <c r="F202" s="17">
        <f>VLOOKUP(A202,All!A:AM,28,0)</f>
        <v>27.25</v>
      </c>
      <c r="G202" s="17">
        <f>VLOOKUP(A202,All!A:AM,31,0)</f>
        <v>17.073170731707318</v>
      </c>
      <c r="H202" s="17">
        <f>VLOOKUP(A202,All!A:AM,29,0)</f>
        <v>3.8149999999999999</v>
      </c>
      <c r="I202" s="6">
        <f>VLOOKUP(A202,All!A:AM,33,0)</f>
        <v>67.055669340615637</v>
      </c>
      <c r="J202" s="6">
        <f>VLOOKUP(A202,All!A:AM,32,0)</f>
        <v>37.7164000000001</v>
      </c>
      <c r="K202" s="20">
        <f>VLOOKUP(A202,All!A:AM,39,0)</f>
        <v>70.232931726907623</v>
      </c>
      <c r="L202" s="20">
        <f>VLOOKUP(A202,All!A:AM,38,0)</f>
        <v>43.72</v>
      </c>
      <c r="M202" s="96">
        <f>VLOOKUP(A202,'SYS Allocations'!A:G,2,0)</f>
        <v>0</v>
      </c>
      <c r="N202" s="96">
        <f>VLOOKUP(A202,'SYS Allocations'!A:G,3,0)</f>
        <v>0</v>
      </c>
      <c r="O202" s="96">
        <f>VLOOKUP(A202,'SYS Allocations'!A:G,4,0)</f>
        <v>0</v>
      </c>
      <c r="P202" s="96">
        <f>VLOOKUP(A202,'SYS Allocations'!A:G,5,0)</f>
        <v>0</v>
      </c>
      <c r="Q202" s="96">
        <f>VLOOKUP(A202,'SYS Allocations'!A:G,6,0)</f>
        <v>0</v>
      </c>
      <c r="R202" s="12">
        <f>VLOOKUP(A202,'SYS Allocations'!A:G,7,0)</f>
        <v>0</v>
      </c>
      <c r="S202" s="324"/>
    </row>
    <row r="203" spans="1:19">
      <c r="A203" s="40" t="s">
        <v>219</v>
      </c>
      <c r="B203" s="41" t="str">
        <f>VLOOKUP(A203,All!A:AM,2,0)</f>
        <v>SOUTH WEST</v>
      </c>
      <c r="C203" s="42">
        <f>VLOOKUP(A203,All!A:AM,11,0)</f>
        <v>44846</v>
      </c>
      <c r="D203" s="19"/>
      <c r="E203" s="17">
        <f>VLOOKUP(A203,All!A:AM,30,0)</f>
        <v>19.793550469720369</v>
      </c>
      <c r="F203" s="17">
        <f>VLOOKUP(A203,All!A:AM,28,0)</f>
        <v>25.900320000000001</v>
      </c>
      <c r="G203" s="17">
        <f>VLOOKUP(A203,All!A:AM,31,0)</f>
        <v>-2.3668281225920604</v>
      </c>
      <c r="H203" s="17">
        <f>VLOOKUP(A203,All!A:AM,29,0)</f>
        <v>-2.4266000000000005</v>
      </c>
      <c r="I203" s="6">
        <f>VLOOKUP(A203,All!A:AM,33,0)</f>
        <v>32.543538957532995</v>
      </c>
      <c r="J203" s="6">
        <f>VLOOKUP(A203,All!A:AM,32,0)</f>
        <v>50.632799999999804</v>
      </c>
      <c r="K203" s="332">
        <f>VLOOKUP(A203,All!A:AM,39,0)</f>
        <v>60.076520681265201</v>
      </c>
      <c r="L203" s="332">
        <f>VLOOKUP(A203,All!A:AM,38,0)</f>
        <v>246.9145</v>
      </c>
      <c r="M203" s="96">
        <f>VLOOKUP(A203,'SYS Allocations'!A:G,2,0)</f>
        <v>0</v>
      </c>
      <c r="N203" s="96">
        <f>VLOOKUP(A203,'SYS Allocations'!A:G,3,0)</f>
        <v>0</v>
      </c>
      <c r="O203" s="96">
        <f>VLOOKUP(A203,'SYS Allocations'!A:G,4,0)</f>
        <v>0</v>
      </c>
      <c r="P203" s="96">
        <f>VLOOKUP(A203,'SYS Allocations'!A:G,5,0)</f>
        <v>0</v>
      </c>
      <c r="Q203" s="96">
        <f>VLOOKUP(A203,'SYS Allocations'!A:G,6,0)</f>
        <v>0</v>
      </c>
      <c r="R203" s="12">
        <f>VLOOKUP(A203,'SYS Allocations'!A:G,7,0)</f>
        <v>36.5</v>
      </c>
      <c r="S203" s="324"/>
    </row>
    <row r="204" spans="1:19">
      <c r="A204" s="40" t="s">
        <v>220</v>
      </c>
      <c r="B204" s="41" t="str">
        <f>VLOOKUP(A204,All!A:AM,2,0)</f>
        <v>SOUTH WEST</v>
      </c>
      <c r="C204" s="42">
        <f>VLOOKUP(A204,All!A:AM,11,0)</f>
        <v>44846</v>
      </c>
      <c r="D204" s="19"/>
      <c r="E204" s="17">
        <f>VLOOKUP(A204,All!A:AM,30,0)</f>
        <v>39.854858723733194</v>
      </c>
      <c r="F204" s="17">
        <f>VLOOKUP(A204,All!A:AM,28,0)</f>
        <v>39.1845</v>
      </c>
      <c r="G204" s="17">
        <f>VLOOKUP(A204,All!A:AM,31,0)</f>
        <v>34.43997893511461</v>
      </c>
      <c r="H204" s="17">
        <f>VLOOKUP(A204,All!A:AM,29,0)</f>
        <v>31.064</v>
      </c>
      <c r="I204" s="6">
        <f>VLOOKUP(A204,All!A:AM,33,0)</f>
        <v>30.604257616298334</v>
      </c>
      <c r="J204" s="6">
        <f>VLOOKUP(A204,All!A:AM,32,0)</f>
        <v>26.078500000000197</v>
      </c>
      <c r="K204" s="333"/>
      <c r="L204" s="333"/>
      <c r="M204" s="96" t="str">
        <f>VLOOKUP(A204,'SYS Allocations'!A:G,2,0)</f>
        <v>P-Core</v>
      </c>
      <c r="N204" s="96" t="str">
        <f>VLOOKUP(A204,'SYS Allocations'!A:G,3,0)</f>
        <v>RA</v>
      </c>
      <c r="O204" s="96" t="str">
        <f>VLOOKUP(A204,'SYS Allocations'!A:G,4,0)</f>
        <v>PX</v>
      </c>
      <c r="P204" s="96">
        <f>VLOOKUP(A204,'SYS Allocations'!A:G,5,0)</f>
        <v>0</v>
      </c>
      <c r="Q204" s="96" t="str">
        <f>VLOOKUP(A204,'SYS Allocations'!A:G,6,0)</f>
        <v>OPEX</v>
      </c>
      <c r="R204" s="12">
        <f>VLOOKUP(A204,'SYS Allocations'!A:G,7,0)</f>
        <v>12.1</v>
      </c>
      <c r="S204" s="324"/>
    </row>
    <row r="205" spans="1:19">
      <c r="A205" s="35" t="s">
        <v>221</v>
      </c>
      <c r="B205" s="41" t="str">
        <f>VLOOKUP(A205,All!A:AM,2,0)</f>
        <v>SOUTH WEST</v>
      </c>
      <c r="C205" s="42">
        <f>VLOOKUP(A205,All!A:AM,11,0)</f>
        <v>44719.5625</v>
      </c>
      <c r="D205" s="5"/>
      <c r="E205" s="17">
        <f>VLOOKUP(A205,All!A:AM,30,0)</f>
        <v>16.330645161290324</v>
      </c>
      <c r="F205" s="17">
        <f>VLOOKUP(A205,All!A:AM,28,0)</f>
        <v>0.88290000000000002</v>
      </c>
      <c r="G205" s="17">
        <f>VLOOKUP(A205,All!A:AM,31,0)</f>
        <v>1.1904761904761905</v>
      </c>
      <c r="H205" s="17">
        <f>VLOOKUP(A205,All!A:AM,29,0)</f>
        <v>5.45E-2</v>
      </c>
      <c r="I205" s="6">
        <f>VLOOKUP(A205,All!A:AM,33,0)</f>
        <v>26.363819867687422</v>
      </c>
      <c r="J205" s="6">
        <f>VLOOKUP(A205,All!A:AM,32,0)</f>
        <v>1.61953999999998</v>
      </c>
      <c r="K205" s="20">
        <f>VLOOKUP(A205,All!A:AM,39,0)</f>
        <v>98.899391727493907</v>
      </c>
      <c r="L205" s="20">
        <f>VLOOKUP(A205,All!A:AM,38,0)</f>
        <v>406.47649999999999</v>
      </c>
      <c r="M205" s="96">
        <f>VLOOKUP(A205,'SYS Allocations'!A:G,2,0)</f>
        <v>0</v>
      </c>
      <c r="N205" s="96">
        <f>VLOOKUP(A205,'SYS Allocations'!A:G,3,0)</f>
        <v>0</v>
      </c>
      <c r="O205" s="96">
        <f>VLOOKUP(A205,'SYS Allocations'!A:G,4,0)</f>
        <v>0</v>
      </c>
      <c r="P205" s="96">
        <f>VLOOKUP(A205,'SYS Allocations'!A:G,5,0)</f>
        <v>0</v>
      </c>
      <c r="Q205" s="96">
        <f>VLOOKUP(A205,'SYS Allocations'!A:G,6,0)</f>
        <v>0</v>
      </c>
      <c r="R205" s="12">
        <f>VLOOKUP(A205,'SYS Allocations'!A:G,7,0)</f>
        <v>0</v>
      </c>
      <c r="S205" s="324"/>
    </row>
    <row r="206" spans="1:19">
      <c r="A206" s="35" t="s">
        <v>222</v>
      </c>
      <c r="B206" s="41" t="str">
        <f>VLOOKUP(A206,All!A:AM,2,0)</f>
        <v>SOUTH WEST</v>
      </c>
      <c r="C206" s="42">
        <f>VLOOKUP(A206,All!A:AM,11,0)</f>
        <v>45161</v>
      </c>
      <c r="D206" s="5"/>
      <c r="E206" s="17">
        <f>VLOOKUP(A206,All!A:AM,30,0)</f>
        <v>32.667156199222063</v>
      </c>
      <c r="F206" s="17">
        <f>VLOOKUP(A206,All!A:AM,28,0)</f>
        <v>8.8619200000000014</v>
      </c>
      <c r="G206" s="17">
        <f>VLOOKUP(A206,All!A:AM,31,0)</f>
        <v>25.883245620797819</v>
      </c>
      <c r="H206" s="17">
        <f>VLOOKUP(A206,All!A:AM,29,0)</f>
        <v>6.3789000000000016</v>
      </c>
      <c r="I206" s="6">
        <f>VLOOKUP(A206,All!A:AM,33,0)</f>
        <v>20.670905427002989</v>
      </c>
      <c r="J206" s="6">
        <f>VLOOKUP(A206,All!A:AM,32,0)</f>
        <v>4.7596000000000007</v>
      </c>
      <c r="K206" s="20">
        <f>VLOOKUP(A206,All!A:AM,39,0)</f>
        <v>51.29066666666666</v>
      </c>
      <c r="L206" s="20">
        <f>VLOOKUP(A206,All!A:AM,38,0)</f>
        <v>19.233999999999998</v>
      </c>
      <c r="M206" s="96">
        <f>VLOOKUP(A206,'SYS Allocations'!A:G,2,0)</f>
        <v>0</v>
      </c>
      <c r="N206" s="96">
        <f>VLOOKUP(A206,'SYS Allocations'!A:G,3,0)</f>
        <v>0</v>
      </c>
      <c r="O206" s="96">
        <f>VLOOKUP(A206,'SYS Allocations'!A:G,4,0)</f>
        <v>0</v>
      </c>
      <c r="P206" s="96">
        <f>VLOOKUP(A206,'SYS Allocations'!A:G,5,0)</f>
        <v>0</v>
      </c>
      <c r="Q206" s="96">
        <f>VLOOKUP(A206,'SYS Allocations'!A:G,6,0)</f>
        <v>0</v>
      </c>
      <c r="R206" s="12">
        <f>VLOOKUP(A206,'SYS Allocations'!A:G,7,0)</f>
        <v>10.199999999999999</v>
      </c>
      <c r="S206" s="324"/>
    </row>
    <row r="207" spans="1:19">
      <c r="A207" s="35" t="s">
        <v>223</v>
      </c>
      <c r="B207" s="41" t="str">
        <f>VLOOKUP(A207,All!A:AM,2,0)</f>
        <v>NORTH EAST</v>
      </c>
      <c r="C207" s="42">
        <f>VLOOKUP(A207,All!A:AM,11,0)</f>
        <v>45538</v>
      </c>
      <c r="D207" s="5"/>
      <c r="E207" s="17">
        <f>VLOOKUP(A207,All!A:AM,30,0)</f>
        <v>57.298478900119804</v>
      </c>
      <c r="F207" s="17">
        <f>VLOOKUP(A207,All!A:AM,28,0)</f>
        <v>26.51604</v>
      </c>
      <c r="G207" s="17">
        <f>VLOOKUP(A207,All!A:AM,31,0)</f>
        <v>45.178839437057334</v>
      </c>
      <c r="H207" s="17">
        <f>VLOOKUP(A207,All!A:AM,29,0)</f>
        <v>16.285299999999999</v>
      </c>
      <c r="I207" s="6">
        <f>VLOOKUP(A207,All!A:AM,33,0)</f>
        <v>44.41913055218037</v>
      </c>
      <c r="J207" s="6">
        <f>VLOOKUP(A207,All!A:AM,32,0)</f>
        <v>15.7926</v>
      </c>
      <c r="K207" s="20">
        <f>VLOOKUP(A207,All!A:AM,39,0)</f>
        <v>68.63333333333334</v>
      </c>
      <c r="L207" s="20">
        <f>VLOOKUP(A207,All!A:AM,38,0)</f>
        <v>43.239000000000004</v>
      </c>
      <c r="M207" s="96">
        <f>VLOOKUP(A207,'SYS Allocations'!A:G,2,0)</f>
        <v>0</v>
      </c>
      <c r="N207" s="96">
        <f>VLOOKUP(A207,'SYS Allocations'!A:G,3,0)</f>
        <v>0</v>
      </c>
      <c r="O207" s="96">
        <f>VLOOKUP(A207,'SYS Allocations'!A:G,4,0)</f>
        <v>0</v>
      </c>
      <c r="P207" s="96">
        <f>VLOOKUP(A207,'SYS Allocations'!A:G,5,0)</f>
        <v>0</v>
      </c>
      <c r="Q207" s="96">
        <f>VLOOKUP(A207,'SYS Allocations'!A:G,6,0)</f>
        <v>0</v>
      </c>
      <c r="R207" s="12">
        <f>VLOOKUP(A207,'SYS Allocations'!A:G,7,0)</f>
        <v>0.25</v>
      </c>
      <c r="S207" s="324"/>
    </row>
    <row r="208" spans="1:19">
      <c r="A208" s="35" t="s">
        <v>224</v>
      </c>
      <c r="B208" s="41" t="str">
        <f>VLOOKUP(A208,All!A:AM,2,0)</f>
        <v>NORTH EAST</v>
      </c>
      <c r="C208" s="42">
        <f>VLOOKUP(A208,All!A:AM,11,0)</f>
        <v>45538</v>
      </c>
      <c r="D208" s="5"/>
      <c r="E208" s="17">
        <f>VLOOKUP(A208,All!A:AM,30,0)</f>
        <v>47.389331729082073</v>
      </c>
      <c r="F208" s="17">
        <f>VLOOKUP(A208,All!A:AM,28,0)</f>
        <v>18.9055</v>
      </c>
      <c r="G208" s="17">
        <f>VLOOKUP(A208,All!A:AM,31,0)</f>
        <v>25.221341409103054</v>
      </c>
      <c r="H208" s="17">
        <f>VLOOKUP(A208,All!A:AM,29,0)</f>
        <v>7.0789999999999997</v>
      </c>
      <c r="I208" s="6">
        <f>VLOOKUP(A208,All!A:AM,33,0)</f>
        <v>40.966596912830205</v>
      </c>
      <c r="J208" s="6">
        <f>VLOOKUP(A208,All!A:AM,32,0)</f>
        <v>14.565100000000001</v>
      </c>
      <c r="K208" s="20">
        <f>VLOOKUP(A208,All!A:AM,39,0)</f>
        <v>81.343555555555554</v>
      </c>
      <c r="L208" s="20">
        <f>VLOOKUP(A208,All!A:AM,38,0)</f>
        <v>91.511499999999998</v>
      </c>
      <c r="M208" s="96">
        <f>VLOOKUP(A208,'SYS Allocations'!A:G,2,0)</f>
        <v>0</v>
      </c>
      <c r="N208" s="96" t="str">
        <f>VLOOKUP(A208,'SYS Allocations'!A:G,3,0)</f>
        <v>RA</v>
      </c>
      <c r="O208" s="96">
        <f>VLOOKUP(A208,'SYS Allocations'!A:G,4,0)</f>
        <v>0</v>
      </c>
      <c r="P208" s="96">
        <f>VLOOKUP(A208,'SYS Allocations'!A:G,5,0)</f>
        <v>0</v>
      </c>
      <c r="Q208" s="96">
        <f>VLOOKUP(A208,'SYS Allocations'!A:G,6,0)</f>
        <v>0</v>
      </c>
      <c r="R208" s="12">
        <f>VLOOKUP(A208,'SYS Allocations'!A:G,7,0)</f>
        <v>7.2</v>
      </c>
      <c r="S208" s="324"/>
    </row>
    <row r="209" spans="1:19">
      <c r="A209" s="35" t="s">
        <v>225</v>
      </c>
      <c r="B209" s="41" t="str">
        <f>VLOOKUP(A209,All!A:AM,2,0)</f>
        <v>SOUTH</v>
      </c>
      <c r="C209" s="42">
        <f>VLOOKUP(A209,All!A:AM,11,0)</f>
        <v>45538</v>
      </c>
      <c r="D209" s="5"/>
      <c r="E209" s="17">
        <f>VLOOKUP(A209,All!A:AM,30,0)</f>
        <v>42.133981439704108</v>
      </c>
      <c r="F209" s="17">
        <f>VLOOKUP(A209,All!A:AM,28,0)</f>
        <v>24.204860000000004</v>
      </c>
      <c r="G209" s="17">
        <f>VLOOKUP(A209,All!A:AM,31,0)</f>
        <v>15.000818221799474</v>
      </c>
      <c r="H209" s="17">
        <f>VLOOKUP(A209,All!A:AM,29,0)</f>
        <v>5.8666999999999998</v>
      </c>
      <c r="I209" s="6">
        <f>VLOOKUP(A209,All!A:AM,33,0)</f>
        <v>37.666884178629822</v>
      </c>
      <c r="J209" s="6">
        <f>VLOOKUP(A209,All!A:AM,32,0)</f>
        <v>20.087899999999998</v>
      </c>
      <c r="K209" s="20">
        <f>VLOOKUP(A209,All!A:AM,39,0)</f>
        <v>60.601481481481478</v>
      </c>
      <c r="L209" s="20">
        <f>VLOOKUP(A209,All!A:AM,38,0)</f>
        <v>51.1325</v>
      </c>
      <c r="M209" s="96">
        <f>VLOOKUP(A209,'SYS Allocations'!A:G,2,0)</f>
        <v>0</v>
      </c>
      <c r="N209" s="96" t="str">
        <f>VLOOKUP(A209,'SYS Allocations'!A:G,3,0)</f>
        <v>RA</v>
      </c>
      <c r="O209" s="96">
        <f>VLOOKUP(A209,'SYS Allocations'!A:G,4,0)</f>
        <v>0</v>
      </c>
      <c r="P209" s="96">
        <f>VLOOKUP(A209,'SYS Allocations'!A:G,5,0)</f>
        <v>0</v>
      </c>
      <c r="Q209" s="96">
        <f>VLOOKUP(A209,'SYS Allocations'!A:G,6,0)</f>
        <v>0</v>
      </c>
      <c r="R209" s="12">
        <f>VLOOKUP(A209,'SYS Allocations'!A:G,7,0)</f>
        <v>7.9</v>
      </c>
      <c r="S209" s="324"/>
    </row>
    <row r="210" spans="1:19">
      <c r="A210" s="35" t="s">
        <v>226</v>
      </c>
      <c r="B210" s="41" t="str">
        <f>VLOOKUP(A210,All!A:AM,2,0)</f>
        <v>THAMES VALLEY</v>
      </c>
      <c r="C210" s="42">
        <f>VLOOKUP(A210,All!A:AM,11,0)</f>
        <v>45538</v>
      </c>
      <c r="D210" s="5"/>
      <c r="E210" s="17">
        <f>VLOOKUP(A210,All!A:AM,30,0)</f>
        <v>42.821823420299083</v>
      </c>
      <c r="F210" s="17">
        <f>VLOOKUP(A210,All!A:AM,28,0)</f>
        <v>23.233339999999998</v>
      </c>
      <c r="G210" s="17">
        <f>VLOOKUP(A210,All!A:AM,31,0)</f>
        <v>11.666638192700415</v>
      </c>
      <c r="H210" s="17">
        <f>VLOOKUP(A210,All!A:AM,29,0)</f>
        <v>4.0972999999999997</v>
      </c>
      <c r="I210" s="6">
        <f>VLOOKUP(A210,All!A:AM,33,0)</f>
        <v>41.82961312872208</v>
      </c>
      <c r="J210" s="6">
        <f>VLOOKUP(A210,All!A:AM,32,0)</f>
        <v>22.3079</v>
      </c>
      <c r="K210" s="20">
        <f>VLOOKUP(A210,All!A:AM,39,0)</f>
        <v>50.757936507936506</v>
      </c>
      <c r="L210" s="20">
        <f>VLOOKUP(A210,All!A:AM,38,0)</f>
        <v>31.977499999999999</v>
      </c>
      <c r="M210" s="96">
        <f>VLOOKUP(A210,'SYS Allocations'!A:G,2,0)</f>
        <v>0</v>
      </c>
      <c r="N210" s="96">
        <f>VLOOKUP(A210,'SYS Allocations'!A:G,3,0)</f>
        <v>0</v>
      </c>
      <c r="O210" s="96">
        <f>VLOOKUP(A210,'SYS Allocations'!A:G,4,0)</f>
        <v>0</v>
      </c>
      <c r="P210" s="96">
        <f>VLOOKUP(A210,'SYS Allocations'!A:G,5,0)</f>
        <v>0</v>
      </c>
      <c r="Q210" s="96">
        <f>VLOOKUP(A210,'SYS Allocations'!A:G,6,0)</f>
        <v>0</v>
      </c>
      <c r="R210" s="12">
        <f>VLOOKUP(A210,'SYS Allocations'!A:G,7,0)</f>
        <v>3.5</v>
      </c>
      <c r="S210" s="324"/>
    </row>
    <row r="211" spans="1:19">
      <c r="A211" s="35" t="s">
        <v>227</v>
      </c>
      <c r="B211" s="41" t="str">
        <f>VLOOKUP(A211,All!A:AM,2,0)</f>
        <v>LONDON</v>
      </c>
      <c r="C211" s="42">
        <f>VLOOKUP(A211,All!A:AM,11,0)</f>
        <v>45538</v>
      </c>
      <c r="D211" s="5"/>
      <c r="E211" s="17">
        <f>VLOOKUP(A211,All!A:AM,30,0)</f>
        <v>54.803921568627445</v>
      </c>
      <c r="F211" s="17">
        <f>VLOOKUP(A211,All!A:AM,28,0)</f>
        <v>30.465499999999999</v>
      </c>
      <c r="G211" s="17">
        <f>VLOOKUP(A211,All!A:AM,31,0)</f>
        <v>47.909604519774014</v>
      </c>
      <c r="H211" s="17">
        <f>VLOOKUP(A211,All!A:AM,29,0)</f>
        <v>23.108000000000001</v>
      </c>
      <c r="I211" s="6">
        <f>VLOOKUP(A211,All!A:AM,33,0)</f>
        <v>26.706282527013464</v>
      </c>
      <c r="J211" s="6">
        <f>VLOOKUP(A211,All!A:AM,32,0)</f>
        <v>9.1547000000000001</v>
      </c>
      <c r="K211" s="20">
        <f>VLOOKUP(A211,All!A:AM,39,0)</f>
        <v>76.071904761904761</v>
      </c>
      <c r="L211" s="20">
        <f>VLOOKUP(A211,All!A:AM,38,0)</f>
        <v>79.875500000000002</v>
      </c>
      <c r="M211" s="96">
        <f>VLOOKUP(A211,'SYS Allocations'!A:G,2,0)</f>
        <v>0</v>
      </c>
      <c r="N211" s="96">
        <f>VLOOKUP(A211,'SYS Allocations'!A:G,3,0)</f>
        <v>0</v>
      </c>
      <c r="O211" s="96">
        <f>VLOOKUP(A211,'SYS Allocations'!A:G,4,0)</f>
        <v>0</v>
      </c>
      <c r="P211" s="96">
        <f>VLOOKUP(A211,'SYS Allocations'!A:G,5,0)</f>
        <v>0</v>
      </c>
      <c r="Q211" s="96">
        <f>VLOOKUP(A211,'SYS Allocations'!A:G,6,0)</f>
        <v>0</v>
      </c>
      <c r="R211" s="12">
        <f>VLOOKUP(A211,'SYS Allocations'!A:G,7,0)</f>
        <v>0</v>
      </c>
      <c r="S211" s="324"/>
    </row>
    <row r="212" spans="1:19">
      <c r="A212" s="35" t="s">
        <v>228</v>
      </c>
      <c r="B212" s="41" t="str">
        <f>VLOOKUP(A212,All!A:AM,2,0)</f>
        <v>NORTH EAST</v>
      </c>
      <c r="C212" s="42">
        <f>VLOOKUP(A212,All!A:AM,11,0)</f>
        <v>45356</v>
      </c>
      <c r="D212" s="5"/>
      <c r="E212" s="17">
        <f>VLOOKUP(A212,All!A:AM,30,0)</f>
        <v>61.920529801324513</v>
      </c>
      <c r="F212" s="17">
        <f>VLOOKUP(A212,All!A:AM,28,0)</f>
        <v>8.1532</v>
      </c>
      <c r="G212" s="17">
        <f>VLOOKUP(A212,All!A:AM,31,0)</f>
        <v>61.983471074380169</v>
      </c>
      <c r="H212" s="17">
        <f>VLOOKUP(A212,All!A:AM,29,0)</f>
        <v>8.1750000000000007</v>
      </c>
      <c r="I212" s="6">
        <f>VLOOKUP(A212,All!A:AM,33,0)</f>
        <v>4.0786654423018058</v>
      </c>
      <c r="J212" s="6">
        <f>VLOOKUP(A212,All!A:AM,32,0)</f>
        <v>0.2132</v>
      </c>
      <c r="K212" s="20">
        <f>VLOOKUP(A212,All!A:AM,39,0)</f>
        <v>88.85777777777777</v>
      </c>
      <c r="L212" s="20">
        <f>VLOOKUP(A212,All!A:AM,38,0)</f>
        <v>39.985999999999997</v>
      </c>
      <c r="M212" s="96">
        <f>VLOOKUP(A212,'SYS Allocations'!A:G,2,0)</f>
        <v>0</v>
      </c>
      <c r="N212" s="96">
        <f>VLOOKUP(A212,'SYS Allocations'!A:G,3,0)</f>
        <v>0</v>
      </c>
      <c r="O212" s="96">
        <f>VLOOKUP(A212,'SYS Allocations'!A:G,4,0)</f>
        <v>0</v>
      </c>
      <c r="P212" s="96">
        <f>VLOOKUP(A212,'SYS Allocations'!A:G,5,0)</f>
        <v>0</v>
      </c>
      <c r="Q212" s="96">
        <f>VLOOKUP(A212,'SYS Allocations'!A:G,6,0)</f>
        <v>0</v>
      </c>
      <c r="R212" s="12">
        <f>VLOOKUP(A212,'SYS Allocations'!A:G,7,0)</f>
        <v>0</v>
      </c>
      <c r="S212" s="324"/>
    </row>
    <row r="213" spans="1:19">
      <c r="A213" s="35" t="s">
        <v>229</v>
      </c>
      <c r="B213" s="41" t="str">
        <f>VLOOKUP(A213,All!A:AM,2,0)</f>
        <v>MIDLANDS</v>
      </c>
      <c r="C213" s="42">
        <f>VLOOKUP(A213,All!A:AM,11,0)</f>
        <v>45538</v>
      </c>
      <c r="D213" s="5"/>
      <c r="E213" s="17">
        <f>VLOOKUP(A213,All!A:AM,30,0)</f>
        <v>55.081615632074346</v>
      </c>
      <c r="F213" s="17">
        <f>VLOOKUP(A213,All!A:AM,28,0)</f>
        <v>18.492000000000001</v>
      </c>
      <c r="G213" s="17">
        <f>VLOOKUP(A213,All!A:AM,31,0)</f>
        <v>25.216960079345402</v>
      </c>
      <c r="H213" s="17">
        <f>VLOOKUP(A213,All!A:AM,29,0)</f>
        <v>5.085</v>
      </c>
      <c r="I213" s="6">
        <f>VLOOKUP(A213,All!A:AM,33,0)</f>
        <v>57.585167184195129</v>
      </c>
      <c r="J213" s="6">
        <f>VLOOKUP(A213,All!A:AM,32,0)</f>
        <v>20.473600000000001</v>
      </c>
      <c r="K213" s="20">
        <f>VLOOKUP(A213,All!A:AM,39,0)</f>
        <v>66.488888888888894</v>
      </c>
      <c r="L213" s="20">
        <f>VLOOKUP(A213,All!A:AM,38,0)</f>
        <v>29.92</v>
      </c>
      <c r="M213" s="96">
        <f>VLOOKUP(A213,'SYS Allocations'!A:G,2,0)</f>
        <v>0</v>
      </c>
      <c r="N213" s="96">
        <f>VLOOKUP(A213,'SYS Allocations'!A:G,3,0)</f>
        <v>0</v>
      </c>
      <c r="O213" s="96">
        <f>VLOOKUP(A213,'SYS Allocations'!A:G,4,0)</f>
        <v>0</v>
      </c>
      <c r="P213" s="96">
        <f>VLOOKUP(A213,'SYS Allocations'!A:G,5,0)</f>
        <v>0</v>
      </c>
      <c r="Q213" s="96">
        <f>VLOOKUP(A213,'SYS Allocations'!A:G,6,0)</f>
        <v>0</v>
      </c>
      <c r="R213" s="12">
        <f>VLOOKUP(A213,'SYS Allocations'!A:G,7,0)</f>
        <v>2</v>
      </c>
      <c r="S213" s="324"/>
    </row>
    <row r="214" spans="1:19">
      <c r="A214" s="35" t="s">
        <v>230</v>
      </c>
      <c r="B214" s="41" t="str">
        <f>VLOOKUP(A214,All!A:AM,2,0)</f>
        <v>ANGLIA</v>
      </c>
      <c r="C214" s="42">
        <f>VLOOKUP(A214,All!A:AM,11,0)</f>
        <v>44231</v>
      </c>
      <c r="D214" s="5"/>
      <c r="E214" s="17">
        <f>VLOOKUP(A214,All!A:AM,30,0)</f>
        <v>43.704984876589627</v>
      </c>
      <c r="F214" s="17">
        <f>VLOOKUP(A214,All!A:AM,28,0)</f>
        <v>6.27684</v>
      </c>
      <c r="G214" s="17">
        <f>VLOOKUP(A214,All!A:AM,31,0)</f>
        <v>6.9331092514360044</v>
      </c>
      <c r="H214" s="17">
        <f>VLOOKUP(A214,All!A:AM,29,0)</f>
        <v>0.60230000000000006</v>
      </c>
      <c r="I214" s="6">
        <f>VLOOKUP(A214,All!A:AM,33,0)</f>
        <v>43.966234198270129</v>
      </c>
      <c r="J214" s="6">
        <f>VLOOKUP(A214,All!A:AM,32,0)</f>
        <v>6.3437999999999999</v>
      </c>
      <c r="K214" s="20">
        <f>VLOOKUP(A214,All!A:AM,39,0)</f>
        <v>58.538461538461533</v>
      </c>
      <c r="L214" s="20">
        <f>VLOOKUP(A214,All!A:AM,38,0)</f>
        <v>11.414999999999999</v>
      </c>
      <c r="M214" s="96">
        <f>VLOOKUP(A214,'SYS Allocations'!A:G,2,0)</f>
        <v>0</v>
      </c>
      <c r="N214" s="96">
        <f>VLOOKUP(A214,'SYS Allocations'!A:G,3,0)</f>
        <v>0</v>
      </c>
      <c r="O214" s="96">
        <f>VLOOKUP(A214,'SYS Allocations'!A:G,4,0)</f>
        <v>0</v>
      </c>
      <c r="P214" s="96">
        <f>VLOOKUP(A214,'SYS Allocations'!A:G,5,0)</f>
        <v>0</v>
      </c>
      <c r="Q214" s="96">
        <f>VLOOKUP(A214,'SYS Allocations'!A:G,6,0)</f>
        <v>0</v>
      </c>
      <c r="R214" s="12">
        <f>VLOOKUP(A214,'SYS Allocations'!A:G,7,0)</f>
        <v>1</v>
      </c>
      <c r="S214" s="324"/>
    </row>
    <row r="215" spans="1:19">
      <c r="A215" s="35" t="s">
        <v>231</v>
      </c>
      <c r="B215" s="41" t="str">
        <f>VLOOKUP(A215,All!A:AM,2,0)</f>
        <v>MIDLANDS</v>
      </c>
      <c r="C215" s="42">
        <f>VLOOKUP(A215,All!A:AM,11,0)</f>
        <v>45538</v>
      </c>
      <c r="D215" s="5"/>
      <c r="E215" s="17">
        <f>VLOOKUP(A215,All!A:AM,30,0)</f>
        <v>34.690566364502295</v>
      </c>
      <c r="F215" s="17">
        <f>VLOOKUP(A215,All!A:AM,28,0)</f>
        <v>6.0893600000000001</v>
      </c>
      <c r="G215" s="17">
        <f>VLOOKUP(A215,All!A:AM,31,0)</f>
        <v>-29.365697326698037</v>
      </c>
      <c r="H215" s="17">
        <f>VLOOKUP(A215,All!A:AM,29,0)</f>
        <v>-2.6023000000000001</v>
      </c>
      <c r="I215" s="6">
        <f>VLOOKUP(A215,All!A:AM,33,0)</f>
        <v>45.732030599106267</v>
      </c>
      <c r="J215" s="6">
        <f>VLOOKUP(A215,All!A:AM,32,0)</f>
        <v>9.6608000000000001</v>
      </c>
      <c r="K215" s="20">
        <f>VLOOKUP(A215,All!A:AM,39,0)</f>
        <v>36.31111111111111</v>
      </c>
      <c r="L215" s="20">
        <f>VLOOKUP(A215,All!A:AM,38,0)</f>
        <v>6.5359999999999996</v>
      </c>
      <c r="M215" s="96">
        <f>VLOOKUP(A215,'SYS Allocations'!A:G,2,0)</f>
        <v>0</v>
      </c>
      <c r="N215" s="96">
        <f>VLOOKUP(A215,'SYS Allocations'!A:G,3,0)</f>
        <v>0</v>
      </c>
      <c r="O215" s="96">
        <f>VLOOKUP(A215,'SYS Allocations'!A:G,4,0)</f>
        <v>0</v>
      </c>
      <c r="P215" s="96">
        <f>VLOOKUP(A215,'SYS Allocations'!A:G,5,0)</f>
        <v>0</v>
      </c>
      <c r="Q215" s="96">
        <f>VLOOKUP(A215,'SYS Allocations'!A:G,6,0)</f>
        <v>0</v>
      </c>
      <c r="R215" s="12">
        <f>VLOOKUP(A215,'SYS Allocations'!A:G,7,0)</f>
        <v>1</v>
      </c>
      <c r="S215" s="324"/>
    </row>
    <row r="216" spans="1:19">
      <c r="A216" s="40" t="s">
        <v>232</v>
      </c>
      <c r="B216" s="41" t="str">
        <f>VLOOKUP(A216,All!A:AM,2,0)</f>
        <v>LONDON</v>
      </c>
      <c r="C216" s="42">
        <f>VLOOKUP(A216,All!A:AM,11,0)</f>
        <v>45538</v>
      </c>
      <c r="D216" s="5"/>
      <c r="E216" s="17">
        <f>VLOOKUP(A216,All!A:AM,30,0)</f>
        <v>73.483302179346694</v>
      </c>
      <c r="F216" s="17">
        <f>VLOOKUP(A216,All!A:AM,28,0)</f>
        <v>32.833280000000002</v>
      </c>
      <c r="G216" s="17">
        <f>VLOOKUP(A216,All!A:AM,31,0)</f>
        <v>62.179106573965896</v>
      </c>
      <c r="H216" s="17">
        <f>VLOOKUP(A216,All!A:AM,29,0)</f>
        <v>19.4786</v>
      </c>
      <c r="I216" s="6">
        <f>VLOOKUP(A216,All!A:AM,33,0)</f>
        <v>70.366368529523584</v>
      </c>
      <c r="J216" s="6">
        <f>VLOOKUP(A216,All!A:AM,32,0)</f>
        <v>28.133600000000001</v>
      </c>
      <c r="K216" s="332">
        <f>VLOOKUP(A216,All!A:AM,39,0)</f>
        <v>49.209066666666665</v>
      </c>
      <c r="L216" s="332">
        <f>VLOOKUP(A216,All!A:AM,38,0)</f>
        <v>92.266999999999996</v>
      </c>
      <c r="M216" s="96">
        <f>VLOOKUP(A216,'SYS Allocations'!A:G,2,0)</f>
        <v>0</v>
      </c>
      <c r="N216" s="96">
        <f>VLOOKUP(A216,'SYS Allocations'!A:G,3,0)</f>
        <v>0</v>
      </c>
      <c r="O216" s="96">
        <f>VLOOKUP(A216,'SYS Allocations'!A:G,4,0)</f>
        <v>0</v>
      </c>
      <c r="P216" s="96">
        <f>VLOOKUP(A216,'SYS Allocations'!A:G,5,0)</f>
        <v>0</v>
      </c>
      <c r="Q216" s="96">
        <f>VLOOKUP(A216,'SYS Allocations'!A:G,6,0)</f>
        <v>0</v>
      </c>
      <c r="R216" s="12">
        <f>VLOOKUP(A216,'SYS Allocations'!A:G,7,0)</f>
        <v>4</v>
      </c>
      <c r="S216" s="324"/>
    </row>
    <row r="217" spans="1:19">
      <c r="A217" s="40" t="s">
        <v>233</v>
      </c>
      <c r="B217" s="41" t="str">
        <f>VLOOKUP(A217,All!A:AM,2,0)</f>
        <v>LONDON</v>
      </c>
      <c r="C217" s="42">
        <f>VLOOKUP(A217,All!A:AM,11,0)</f>
        <v>45538</v>
      </c>
      <c r="D217" s="5"/>
      <c r="E217" s="17">
        <f>VLOOKUP(A217,All!A:AM,30,0)</f>
        <v>39.766517635370093</v>
      </c>
      <c r="F217" s="17">
        <f>VLOOKUP(A217,All!A:AM,28,0)</f>
        <v>27.92144</v>
      </c>
      <c r="G217" s="17">
        <f>VLOOKUP(A217,All!A:AM,31,0)</f>
        <v>20.032976092333058</v>
      </c>
      <c r="H217" s="17">
        <f>VLOOKUP(A217,All!A:AM,29,0)</f>
        <v>10.594799999999999</v>
      </c>
      <c r="I217" s="6">
        <f>VLOOKUP(A217,All!A:AM,33,0)</f>
        <v>24.809410024463922</v>
      </c>
      <c r="J217" s="6">
        <f>VLOOKUP(A217,All!A:AM,32,0)</f>
        <v>13.954400000000099</v>
      </c>
      <c r="K217" s="334"/>
      <c r="L217" s="334"/>
      <c r="M217" s="96">
        <f>VLOOKUP(A217,'SYS Allocations'!A:G,2,0)</f>
        <v>0</v>
      </c>
      <c r="N217" s="96">
        <f>VLOOKUP(A217,'SYS Allocations'!A:G,3,0)</f>
        <v>0</v>
      </c>
      <c r="O217" s="96">
        <f>VLOOKUP(A217,'SYS Allocations'!A:G,4,0)</f>
        <v>0</v>
      </c>
      <c r="P217" s="96">
        <f>VLOOKUP(A217,'SYS Allocations'!A:G,5,0)</f>
        <v>0</v>
      </c>
      <c r="Q217" s="96">
        <f>VLOOKUP(A217,'SYS Allocations'!A:G,6,0)</f>
        <v>0</v>
      </c>
      <c r="R217" s="12">
        <f>VLOOKUP(A217,'SYS Allocations'!A:G,7,0)</f>
        <v>0</v>
      </c>
      <c r="S217" s="324"/>
    </row>
    <row r="218" spans="1:19">
      <c r="A218" s="40" t="s">
        <v>234</v>
      </c>
      <c r="B218" s="41" t="str">
        <f>VLOOKUP(A218,All!A:AM,2,0)</f>
        <v>LONDON</v>
      </c>
      <c r="C218" s="42">
        <f>VLOOKUP(A218,All!A:AM,11,0)</f>
        <v>45538</v>
      </c>
      <c r="D218" s="5"/>
      <c r="E218" s="17">
        <f>VLOOKUP(A218,All!A:AM,30,0)</f>
        <v>58.465538515776487</v>
      </c>
      <c r="F218" s="17">
        <f>VLOOKUP(A218,All!A:AM,28,0)</f>
        <v>57.844119999999997</v>
      </c>
      <c r="G218" s="17">
        <f>VLOOKUP(A218,All!A:AM,31,0)</f>
        <v>54.828660436137071</v>
      </c>
      <c r="H218" s="17">
        <f>VLOOKUP(A218,All!A:AM,29,0)</f>
        <v>49.878399999999999</v>
      </c>
      <c r="I218" s="6">
        <f>VLOOKUP(A218,All!A:AM,33,0)</f>
        <v>22.946387051287818</v>
      </c>
      <c r="J218" s="6">
        <f>VLOOKUP(A218,All!A:AM,32,0)</f>
        <v>12.237399999999999</v>
      </c>
      <c r="K218" s="333"/>
      <c r="L218" s="333"/>
      <c r="M218" s="96">
        <f>VLOOKUP(A218,'SYS Allocations'!A:G,2,0)</f>
        <v>0</v>
      </c>
      <c r="N218" s="96">
        <f>VLOOKUP(A218,'SYS Allocations'!A:G,3,0)</f>
        <v>0</v>
      </c>
      <c r="O218" s="96">
        <f>VLOOKUP(A218,'SYS Allocations'!A:G,4,0)</f>
        <v>0</v>
      </c>
      <c r="P218" s="96">
        <f>VLOOKUP(A218,'SYS Allocations'!A:G,5,0)</f>
        <v>0</v>
      </c>
      <c r="Q218" s="96">
        <f>VLOOKUP(A218,'SYS Allocations'!A:G,6,0)</f>
        <v>0</v>
      </c>
      <c r="R218" s="12">
        <f>VLOOKUP(A218,'SYS Allocations'!A:G,7,0)</f>
        <v>0</v>
      </c>
      <c r="S218" s="324"/>
    </row>
    <row r="219" spans="1:19">
      <c r="A219" s="37" t="s">
        <v>235</v>
      </c>
      <c r="B219" s="41" t="str">
        <f>VLOOKUP(A219,All!A:AM,2,0)</f>
        <v>LONDON</v>
      </c>
      <c r="C219" s="42">
        <f>VLOOKUP(A219,All!A:AM,11,0)</f>
        <v>45538</v>
      </c>
      <c r="D219" s="19"/>
      <c r="E219" s="17">
        <f>VLOOKUP(A219,All!A:AM,30,0)</f>
        <v>40.351508109393116</v>
      </c>
      <c r="F219" s="17">
        <f>VLOOKUP(A219,All!A:AM,28,0)</f>
        <v>39.922619999999995</v>
      </c>
      <c r="G219" s="17">
        <f>VLOOKUP(A219,All!A:AM,31,0)</f>
        <v>25.665211616302528</v>
      </c>
      <c r="H219" s="17">
        <f>VLOOKUP(A219,All!A:AM,29,0)</f>
        <v>20.375650000000004</v>
      </c>
      <c r="I219" s="6">
        <f>VLOOKUP(A219,All!A:AM,33,0)</f>
        <v>18.199018629407849</v>
      </c>
      <c r="J219" s="6">
        <f>VLOOKUP(A219,All!A:AM,32,0)</f>
        <v>13.1295</v>
      </c>
      <c r="K219" s="332">
        <f>VLOOKUP(A219,All!A:AM,39,0)</f>
        <v>39.135475234270416</v>
      </c>
      <c r="L219" s="332">
        <f>VLOOKUP(A219,All!A:AM,38,0)</f>
        <v>146.17099999999999</v>
      </c>
      <c r="M219" s="96" t="str">
        <f>VLOOKUP(A219,'SYS Allocations'!A:G,2,0)</f>
        <v>P-Core</v>
      </c>
      <c r="N219" s="96">
        <f>VLOOKUP(A219,'SYS Allocations'!A:G,3,0)</f>
        <v>0</v>
      </c>
      <c r="O219" s="96">
        <f>VLOOKUP(A219,'SYS Allocations'!A:G,4,0)</f>
        <v>0</v>
      </c>
      <c r="P219" s="96">
        <f>VLOOKUP(A219,'SYS Allocations'!A:G,5,0)</f>
        <v>0</v>
      </c>
      <c r="Q219" s="96">
        <f>VLOOKUP(A219,'SYS Allocations'!A:G,6,0)</f>
        <v>0</v>
      </c>
      <c r="R219" s="12">
        <f>VLOOKUP(A219,'SYS Allocations'!A:G,7,0)</f>
        <v>16.45</v>
      </c>
      <c r="S219" s="324"/>
    </row>
    <row r="220" spans="1:19">
      <c r="A220" s="37" t="s">
        <v>236</v>
      </c>
      <c r="B220" s="41" t="str">
        <f>VLOOKUP(A220,All!A:AM,2,0)</f>
        <v>LONDON</v>
      </c>
      <c r="C220" s="42">
        <f>VLOOKUP(A220,All!A:AM,11,0)</f>
        <v>45538</v>
      </c>
      <c r="D220" s="19"/>
      <c r="E220" s="17">
        <f>VLOOKUP(A220,All!A:AM,30,0)</f>
        <v>43.060419635844511</v>
      </c>
      <c r="F220" s="17">
        <f>VLOOKUP(A220,All!A:AM,28,0)</f>
        <v>43.289879999999997</v>
      </c>
      <c r="G220" s="17">
        <f>VLOOKUP(A220,All!A:AM,31,0)</f>
        <v>19.564230722211835</v>
      </c>
      <c r="H220" s="17">
        <f>VLOOKUP(A220,All!A:AM,29,0)</f>
        <v>13.923099999999998</v>
      </c>
      <c r="I220" s="6">
        <f>VLOOKUP(A220,All!A:AM,33,0)</f>
        <v>35.598082894559347</v>
      </c>
      <c r="J220" s="6">
        <f>VLOOKUP(A220,All!A:AM,32,0)</f>
        <v>31.641000000000201</v>
      </c>
      <c r="K220" s="334"/>
      <c r="L220" s="334"/>
      <c r="M220" s="96" t="str">
        <f>VLOOKUP(A220,'SYS Allocations'!A:G,2,0)</f>
        <v>P-Core</v>
      </c>
      <c r="N220" s="96" t="str">
        <f>VLOOKUP(A220,'SYS Allocations'!A:G,3,0)</f>
        <v>RA</v>
      </c>
      <c r="O220" s="96" t="str">
        <f>VLOOKUP(A220,'SYS Allocations'!A:G,4,0)</f>
        <v>PX</v>
      </c>
      <c r="P220" s="96">
        <f>VLOOKUP(A220,'SYS Allocations'!A:G,5,0)</f>
        <v>0</v>
      </c>
      <c r="Q220" s="96" t="str">
        <f>VLOOKUP(A220,'SYS Allocations'!A:G,6,0)</f>
        <v>OPEX</v>
      </c>
      <c r="R220" s="12">
        <f>VLOOKUP(A220,'SYS Allocations'!A:G,7,0)</f>
        <v>16.150000000000002</v>
      </c>
      <c r="S220" s="324"/>
    </row>
    <row r="221" spans="1:19">
      <c r="A221" s="38" t="s">
        <v>237</v>
      </c>
      <c r="B221" s="41" t="str">
        <f>VLOOKUP(A221,All!A:AM,2,0)</f>
        <v>LONDON</v>
      </c>
      <c r="C221" s="42">
        <f>VLOOKUP(A221,All!A:AM,11,0)</f>
        <v>45538</v>
      </c>
      <c r="D221" s="19"/>
      <c r="E221" s="17">
        <f>VLOOKUP(A221,All!A:AM,30,0)</f>
        <v>49.227247981799664</v>
      </c>
      <c r="F221" s="17">
        <f>VLOOKUP(A221,All!A:AM,28,0)</f>
        <v>55.773960000000002</v>
      </c>
      <c r="G221" s="17">
        <f>VLOOKUP(A221,All!A:AM,31,0)</f>
        <v>24.531346549695172</v>
      </c>
      <c r="H221" s="17">
        <f>VLOOKUP(A221,All!A:AM,29,0)</f>
        <v>18.698699999999999</v>
      </c>
      <c r="I221" s="6">
        <f>VLOOKUP(A221,All!A:AM,33,0)</f>
        <v>46.067346204041321</v>
      </c>
      <c r="J221" s="6">
        <f>VLOOKUP(A221,All!A:AM,32,0)</f>
        <v>49.135800000000103</v>
      </c>
      <c r="K221" s="334"/>
      <c r="L221" s="334"/>
      <c r="M221" s="96" t="str">
        <f>VLOOKUP(A221,'SYS Allocations'!A:G,2,0)</f>
        <v>P-Core</v>
      </c>
      <c r="N221" s="96">
        <f>VLOOKUP(A221,'SYS Allocations'!A:G,3,0)</f>
        <v>0</v>
      </c>
      <c r="O221" s="96">
        <f>VLOOKUP(A221,'SYS Allocations'!A:G,4,0)</f>
        <v>0</v>
      </c>
      <c r="P221" s="96">
        <f>VLOOKUP(A221,'SYS Allocations'!A:G,5,0)</f>
        <v>0</v>
      </c>
      <c r="Q221" s="96">
        <f>VLOOKUP(A221,'SYS Allocations'!A:G,6,0)</f>
        <v>0</v>
      </c>
      <c r="R221" s="12">
        <f>VLOOKUP(A221,'SYS Allocations'!A:G,7,0)</f>
        <v>5.75</v>
      </c>
      <c r="S221" s="324"/>
    </row>
    <row r="222" spans="1:19">
      <c r="A222" s="38" t="s">
        <v>238</v>
      </c>
      <c r="B222" s="41" t="str">
        <f>VLOOKUP(A222,All!A:AM,2,0)</f>
        <v>LONDON</v>
      </c>
      <c r="C222" s="42">
        <f>VLOOKUP(A222,All!A:AM,11,0)</f>
        <v>45538</v>
      </c>
      <c r="D222" s="19"/>
      <c r="E222" s="17">
        <f>VLOOKUP(A222,All!A:AM,30,0)</f>
        <v>52.738754177443468</v>
      </c>
      <c r="F222" s="17">
        <f>VLOOKUP(A222,All!A:AM,28,0)</f>
        <v>59.752459999999999</v>
      </c>
      <c r="G222" s="17">
        <f>VLOOKUP(A222,All!A:AM,31,0)</f>
        <v>29.750851769200395</v>
      </c>
      <c r="H222" s="17">
        <f>VLOOKUP(A222,All!A:AM,29,0)</f>
        <v>22.677199999999999</v>
      </c>
      <c r="I222" s="6">
        <f>VLOOKUP(A222,All!A:AM,33,0)</f>
        <v>49.797395106730967</v>
      </c>
      <c r="J222" s="6">
        <f>VLOOKUP(A222,All!A:AM,32,0)</f>
        <v>53.1143000000001</v>
      </c>
      <c r="K222" s="333"/>
      <c r="L222" s="333"/>
      <c r="M222" s="96" t="str">
        <f>VLOOKUP(A222,'SYS Allocations'!A:G,2,0)</f>
        <v>P-Core</v>
      </c>
      <c r="N222" s="96">
        <f>VLOOKUP(A222,'SYS Allocations'!A:G,3,0)</f>
        <v>0</v>
      </c>
      <c r="O222" s="96">
        <f>VLOOKUP(A222,'SYS Allocations'!A:G,4,0)</f>
        <v>0</v>
      </c>
      <c r="P222" s="96">
        <f>VLOOKUP(A222,'SYS Allocations'!A:G,5,0)</f>
        <v>0</v>
      </c>
      <c r="Q222" s="96">
        <f>VLOOKUP(A222,'SYS Allocations'!A:G,6,0)</f>
        <v>0</v>
      </c>
      <c r="R222" s="12">
        <f>VLOOKUP(A222,'SYS Allocations'!A:G,7,0)</f>
        <v>5.75</v>
      </c>
      <c r="S222" s="324"/>
    </row>
    <row r="223" spans="1:19">
      <c r="A223" s="35" t="s">
        <v>239</v>
      </c>
      <c r="B223" s="41" t="str">
        <f>VLOOKUP(A223,All!A:AM,2,0)</f>
        <v>NORTHERN HOME COUNTIES</v>
      </c>
      <c r="C223" s="42">
        <f>VLOOKUP(A223,All!A:AM,11,0)</f>
        <v>45538</v>
      </c>
      <c r="D223" s="19"/>
      <c r="E223" s="17">
        <f>VLOOKUP(A223,All!A:AM,30,0)</f>
        <v>69.26229508196721</v>
      </c>
      <c r="F223" s="17">
        <f>VLOOKUP(A223,All!A:AM,28,0)</f>
        <v>12.157859999999999</v>
      </c>
      <c r="G223" s="17">
        <f>VLOOKUP(A223,All!A:AM,31,0)</f>
        <v>74.497681607418855</v>
      </c>
      <c r="H223" s="17">
        <f>VLOOKUP(A223,All!A:AM,29,0)</f>
        <v>15.7614</v>
      </c>
      <c r="I223" s="6">
        <f>VLOOKUP(A223,All!A:AM,33,0)</f>
        <v>58.263714842662367</v>
      </c>
      <c r="J223" s="6">
        <f>VLOOKUP(A223,All!A:AM,32,0)</f>
        <v>7.5321000000000202</v>
      </c>
      <c r="K223" s="20">
        <f>VLOOKUP(A223,All!A:AM,39,0)</f>
        <v>52.04</v>
      </c>
      <c r="L223" s="20">
        <f>VLOOKUP(A223,All!A:AM,38,0)</f>
        <v>5.8544999999999998</v>
      </c>
      <c r="M223" s="96">
        <f>VLOOKUP(A223,'SYS Allocations'!A:G,2,0)</f>
        <v>0</v>
      </c>
      <c r="N223" s="96">
        <f>VLOOKUP(A223,'SYS Allocations'!A:G,3,0)</f>
        <v>0</v>
      </c>
      <c r="O223" s="96">
        <f>VLOOKUP(A223,'SYS Allocations'!A:G,4,0)</f>
        <v>0</v>
      </c>
      <c r="P223" s="96">
        <f>VLOOKUP(A223,'SYS Allocations'!A:G,5,0)</f>
        <v>0</v>
      </c>
      <c r="Q223" s="96">
        <f>VLOOKUP(A223,'SYS Allocations'!A:G,6,0)</f>
        <v>0</v>
      </c>
      <c r="R223" s="12">
        <f>VLOOKUP(A223,'SYS Allocations'!A:G,7,0)</f>
        <v>0</v>
      </c>
      <c r="S223" s="324"/>
    </row>
    <row r="224" spans="1:19">
      <c r="A224" s="35" t="s">
        <v>240</v>
      </c>
      <c r="B224" s="41" t="str">
        <f>VLOOKUP(A224,All!A:AM,2,0)</f>
        <v>SCOTLAND</v>
      </c>
      <c r="C224" s="42">
        <f>VLOOKUP(A224,All!A:AM,11,0)</f>
        <v>44873</v>
      </c>
      <c r="D224" s="19"/>
      <c r="E224" s="17">
        <f>VLOOKUP(A224,All!A:AM,30,0)</f>
        <v>39.984709480122319</v>
      </c>
      <c r="F224" s="17">
        <f>VLOOKUP(A224,All!A:AM,28,0)</f>
        <v>6.5374999999999996</v>
      </c>
      <c r="G224" s="17">
        <f>VLOOKUP(A224,All!A:AM,31,0)</f>
        <v>29.669581422018346</v>
      </c>
      <c r="H224" s="17">
        <f>VLOOKUP(A224,All!A:AM,29,0)</f>
        <v>4.1395</v>
      </c>
      <c r="I224" s="6">
        <f>VLOOKUP(A224,All!A:AM,33,0)</f>
        <v>2.9311095283315525</v>
      </c>
      <c r="J224" s="6">
        <f>VLOOKUP(A224,All!A:AM,32,0)</f>
        <v>0.29629999999998002</v>
      </c>
      <c r="K224" s="20">
        <f>VLOOKUP(A224,All!A:AM,39,0)</f>
        <v>34.583333333333336</v>
      </c>
      <c r="L224" s="20">
        <f>VLOOKUP(A224,All!A:AM,38,0)</f>
        <v>5.1875</v>
      </c>
      <c r="M224" s="96">
        <f>VLOOKUP(A224,'SYS Allocations'!A:G,2,0)</f>
        <v>0</v>
      </c>
      <c r="N224" s="96">
        <f>VLOOKUP(A224,'SYS Allocations'!A:G,3,0)</f>
        <v>0</v>
      </c>
      <c r="O224" s="96">
        <f>VLOOKUP(A224,'SYS Allocations'!A:G,4,0)</f>
        <v>0</v>
      </c>
      <c r="P224" s="96">
        <f>VLOOKUP(A224,'SYS Allocations'!A:G,5,0)</f>
        <v>0</v>
      </c>
      <c r="Q224" s="96">
        <f>VLOOKUP(A224,'SYS Allocations'!A:G,6,0)</f>
        <v>0</v>
      </c>
      <c r="R224" s="12">
        <f>VLOOKUP(A224,'SYS Allocations'!A:G,7,0)</f>
        <v>3</v>
      </c>
      <c r="S224" s="324"/>
    </row>
    <row r="225" spans="1:19">
      <c r="A225" s="35" t="s">
        <v>241</v>
      </c>
      <c r="B225" s="41" t="str">
        <f>VLOOKUP(A225,All!A:AM,2,0)</f>
        <v>WALES</v>
      </c>
      <c r="C225" s="42">
        <f>VLOOKUP(A225,All!A:AM,11,0)</f>
        <v>45538</v>
      </c>
      <c r="D225" s="19"/>
      <c r="E225" s="17">
        <f>VLOOKUP(A225,All!A:AM,30,0)</f>
        <v>6.5022309119165813</v>
      </c>
      <c r="F225" s="17">
        <f>VLOOKUP(A225,All!A:AM,28,0)</f>
        <v>0.93384000000000045</v>
      </c>
      <c r="G225" s="17">
        <f>VLOOKUP(A225,All!A:AM,31,0)</f>
        <v>-96.479522409025066</v>
      </c>
      <c r="H225" s="17">
        <f>VLOOKUP(A225,All!A:AM,29,0)</f>
        <v>-6.5937000000000001</v>
      </c>
      <c r="I225" s="6">
        <f>VLOOKUP(A225,All!A:AM,33,0)</f>
        <v>22.870140612075982</v>
      </c>
      <c r="J225" s="6">
        <f>VLOOKUP(A225,All!A:AM,32,0)</f>
        <v>3.9815999999999803</v>
      </c>
      <c r="K225" s="20">
        <f>VLOOKUP(A225,All!A:AM,39,0)</f>
        <v>55.240000000000009</v>
      </c>
      <c r="L225" s="20">
        <f>VLOOKUP(A225,All!A:AM,38,0)</f>
        <v>16.572000000000003</v>
      </c>
      <c r="M225" s="96">
        <f>VLOOKUP(A225,'SYS Allocations'!A:G,2,0)</f>
        <v>0</v>
      </c>
      <c r="N225" s="96" t="str">
        <f>VLOOKUP(A225,'SYS Allocations'!A:G,3,0)</f>
        <v>RA</v>
      </c>
      <c r="O225" s="96">
        <f>VLOOKUP(A225,'SYS Allocations'!A:G,4,0)</f>
        <v>0</v>
      </c>
      <c r="P225" s="96">
        <f>VLOOKUP(A225,'SYS Allocations'!A:G,5,0)</f>
        <v>0</v>
      </c>
      <c r="Q225" s="96">
        <f>VLOOKUP(A225,'SYS Allocations'!A:G,6,0)</f>
        <v>0</v>
      </c>
      <c r="R225" s="12">
        <f>VLOOKUP(A225,'SYS Allocations'!A:G,7,0)</f>
        <v>3.4</v>
      </c>
      <c r="S225" s="324"/>
    </row>
    <row r="226" spans="1:19">
      <c r="A226" s="35" t="s">
        <v>242</v>
      </c>
      <c r="B226" s="41" t="str">
        <f>VLOOKUP(A226,All!A:AM,2,0)</f>
        <v>MIDLANDS</v>
      </c>
      <c r="C226" s="42">
        <f>VLOOKUP(A226,All!A:AM,11,0)</f>
        <v>44502.416666666701</v>
      </c>
      <c r="D226" s="5"/>
      <c r="E226" s="17">
        <f>VLOOKUP(A226,All!A:AM,30,0)</f>
        <v>45.895372737755054</v>
      </c>
      <c r="F226" s="17">
        <f>VLOOKUP(A226,All!A:AM,28,0)</f>
        <v>18.3095</v>
      </c>
      <c r="G226" s="17">
        <f>VLOOKUP(A226,All!A:AM,31,0)</f>
        <v>35.852628513178978</v>
      </c>
      <c r="H226" s="17">
        <f>VLOOKUP(A226,All!A:AM,29,0)</f>
        <v>12.063800000000001</v>
      </c>
      <c r="I226" s="6">
        <f>VLOOKUP(A226,All!A:AM,33,0)</f>
        <v>35.36336303962436</v>
      </c>
      <c r="J226" s="6">
        <f>VLOOKUP(A226,All!A:AM,32,0)</f>
        <v>11.809100000000001</v>
      </c>
      <c r="K226" s="20">
        <f>VLOOKUP(A226,All!A:AM,39,0)</f>
        <v>52.626611796982168</v>
      </c>
      <c r="L226" s="20">
        <f>VLOOKUP(A226,All!A:AM,38,0)</f>
        <v>23.978000000000002</v>
      </c>
      <c r="M226" s="96">
        <f>VLOOKUP(A226,'SYS Allocations'!A:G,2,0)</f>
        <v>0</v>
      </c>
      <c r="N226" s="96">
        <f>VLOOKUP(A226,'SYS Allocations'!A:G,3,0)</f>
        <v>0</v>
      </c>
      <c r="O226" s="96">
        <f>VLOOKUP(A226,'SYS Allocations'!A:G,4,0)</f>
        <v>0</v>
      </c>
      <c r="P226" s="96">
        <f>VLOOKUP(A226,'SYS Allocations'!A:G,5,0)</f>
        <v>0</v>
      </c>
      <c r="Q226" s="96">
        <f>VLOOKUP(A226,'SYS Allocations'!A:G,6,0)</f>
        <v>0</v>
      </c>
      <c r="R226" s="12">
        <f>VLOOKUP(A226,'SYS Allocations'!A:G,7,0)</f>
        <v>3</v>
      </c>
      <c r="S226" s="324"/>
    </row>
    <row r="227" spans="1:19">
      <c r="A227" s="40" t="s">
        <v>243</v>
      </c>
      <c r="B227" s="41" t="str">
        <f>VLOOKUP(A227,All!A:AM,2,0)</f>
        <v>LONDON</v>
      </c>
      <c r="C227" s="42">
        <f>VLOOKUP(A227,All!A:AM,11,0)</f>
        <v>44587.444444444402</v>
      </c>
      <c r="D227" s="5"/>
      <c r="E227" s="17">
        <f>VLOOKUP(A227,All!A:AM,30,0)</f>
        <v>10.408256880733946</v>
      </c>
      <c r="F227" s="17">
        <f>VLOOKUP(A227,All!A:AM,28,0)</f>
        <v>1.1345000000000001</v>
      </c>
      <c r="G227" s="17">
        <f>VLOOKUP(A227,All!A:AM,31,0)</f>
        <v>-48.08553805544291</v>
      </c>
      <c r="H227" s="17">
        <f>VLOOKUP(A227,All!A:AM,29,0)</f>
        <v>-3.1710005450000001</v>
      </c>
      <c r="I227" s="6">
        <f>VLOOKUP(A227,All!A:AM,33,0)</f>
        <v>30.445156695156832</v>
      </c>
      <c r="J227" s="6">
        <f>VLOOKUP(A227,All!A:AM,32,0)</f>
        <v>4.2745000000000193</v>
      </c>
      <c r="K227" s="332">
        <f>VLOOKUP(A227,All!A:AM,39,0)</f>
        <v>17.569607843137256</v>
      </c>
      <c r="L227" s="332">
        <f>VLOOKUP(A227,All!A:AM,38,0)</f>
        <v>4.4802499999999998</v>
      </c>
      <c r="M227" s="96">
        <f>VLOOKUP(A227,'SYS Allocations'!A:G,2,0)</f>
        <v>0</v>
      </c>
      <c r="N227" s="96">
        <f>VLOOKUP(A227,'SYS Allocations'!A:G,3,0)</f>
        <v>0</v>
      </c>
      <c r="O227" s="96">
        <f>VLOOKUP(A227,'SYS Allocations'!A:G,4,0)</f>
        <v>0</v>
      </c>
      <c r="P227" s="96">
        <f>VLOOKUP(A227,'SYS Allocations'!A:G,5,0)</f>
        <v>0</v>
      </c>
      <c r="Q227" s="96">
        <f>VLOOKUP(A227,'SYS Allocations'!A:G,6,0)</f>
        <v>0</v>
      </c>
      <c r="R227" s="12">
        <f>VLOOKUP(A227,'SYS Allocations'!A:G,7,0)</f>
        <v>1.1000000000000001</v>
      </c>
      <c r="S227" s="324"/>
    </row>
    <row r="228" spans="1:19">
      <c r="A228" s="40" t="s">
        <v>244</v>
      </c>
      <c r="B228" s="41" t="str">
        <f>VLOOKUP(A228,All!A:AM,2,0)</f>
        <v>LONDON</v>
      </c>
      <c r="C228" s="42">
        <f>VLOOKUP(A228,All!A:AM,11,0)</f>
        <v>44504.541666666701</v>
      </c>
      <c r="D228" s="5"/>
      <c r="E228" s="17">
        <f>VLOOKUP(A228,All!A:AM,30,0)</f>
        <v>34.25</v>
      </c>
      <c r="F228" s="17">
        <f>VLOOKUP(A228,All!A:AM,28,0)</f>
        <v>3.73325</v>
      </c>
      <c r="G228" s="17">
        <f>VLOOKUP(A228,All!A:AM,31,0)</f>
        <v>-8.6776949320409056</v>
      </c>
      <c r="H228" s="17">
        <f>VLOOKUP(A228,All!A:AM,29,0)</f>
        <v>-0.57225054500000005</v>
      </c>
      <c r="I228" s="6">
        <f>VLOOKUP(A228,All!A:AM,33,0)</f>
        <v>48.954772079772226</v>
      </c>
      <c r="J228" s="6">
        <f>VLOOKUP(A228,All!A:AM,32,0)</f>
        <v>6.8732500000000201</v>
      </c>
      <c r="K228" s="334"/>
      <c r="L228" s="334"/>
      <c r="M228" s="96">
        <f>VLOOKUP(A228,'SYS Allocations'!A:G,2,0)</f>
        <v>0</v>
      </c>
      <c r="N228" s="96">
        <f>VLOOKUP(A228,'SYS Allocations'!A:G,3,0)</f>
        <v>0</v>
      </c>
      <c r="O228" s="96">
        <f>VLOOKUP(A228,'SYS Allocations'!A:G,4,0)</f>
        <v>0</v>
      </c>
      <c r="P228" s="96">
        <f>VLOOKUP(A228,'SYS Allocations'!A:G,5,0)</f>
        <v>0</v>
      </c>
      <c r="Q228" s="96">
        <f>VLOOKUP(A228,'SYS Allocations'!A:G,6,0)</f>
        <v>0</v>
      </c>
      <c r="R228" s="12">
        <f>VLOOKUP(A228,'SYS Allocations'!A:G,7,0)</f>
        <v>0</v>
      </c>
      <c r="S228" s="324"/>
    </row>
    <row r="229" spans="1:19">
      <c r="A229" s="40" t="s">
        <v>245</v>
      </c>
      <c r="B229" s="41" t="str">
        <f>VLOOKUP(A229,All!A:AM,2,0)</f>
        <v>LONDON</v>
      </c>
      <c r="C229" s="42">
        <f>VLOOKUP(A229,All!A:AM,11,0)</f>
        <v>45058</v>
      </c>
      <c r="D229" s="5"/>
      <c r="E229" s="17">
        <f>VLOOKUP(A229,All!A:AM,30,0)</f>
        <v>73.5</v>
      </c>
      <c r="F229" s="17">
        <f>VLOOKUP(A229,All!A:AM,28,0)</f>
        <v>8.0114999999999998</v>
      </c>
      <c r="G229" s="17">
        <f>VLOOKUP(A229,All!A:AM,31,0)</f>
        <v>44.327724074923204</v>
      </c>
      <c r="H229" s="17">
        <f>VLOOKUP(A229,All!A:AM,29,0)</f>
        <v>2.2998993460000001</v>
      </c>
      <c r="I229" s="6">
        <f>VLOOKUP(A229,All!A:AM,33,0)</f>
        <v>82.855531813865156</v>
      </c>
      <c r="J229" s="6">
        <f>VLOOKUP(A229,All!A:AM,32,0)</f>
        <v>13.9595</v>
      </c>
      <c r="K229" s="334"/>
      <c r="L229" s="334"/>
      <c r="M229" s="96">
        <f>VLOOKUP(A229,'SYS Allocations'!A:G,2,0)</f>
        <v>0</v>
      </c>
      <c r="N229" s="96">
        <f>VLOOKUP(A229,'SYS Allocations'!A:G,3,0)</f>
        <v>0</v>
      </c>
      <c r="O229" s="96">
        <f>VLOOKUP(A229,'SYS Allocations'!A:G,4,0)</f>
        <v>0</v>
      </c>
      <c r="P229" s="96">
        <f>VLOOKUP(A229,'SYS Allocations'!A:G,5,0)</f>
        <v>0</v>
      </c>
      <c r="Q229" s="96">
        <f>VLOOKUP(A229,'SYS Allocations'!A:G,6,0)</f>
        <v>0</v>
      </c>
      <c r="R229" s="12">
        <f>VLOOKUP(A229,'SYS Allocations'!A:G,7,0)</f>
        <v>0</v>
      </c>
      <c r="S229" s="324"/>
    </row>
    <row r="230" spans="1:19">
      <c r="A230" s="40" t="s">
        <v>246</v>
      </c>
      <c r="B230" s="41" t="str">
        <f>VLOOKUP(A230,All!A:AM,2,0)</f>
        <v>LONDON</v>
      </c>
      <c r="C230" s="42">
        <f>VLOOKUP(A230,All!A:AM,11,0)</f>
        <v>45058</v>
      </c>
      <c r="D230" s="19"/>
      <c r="E230" s="17">
        <f>VLOOKUP(A230,All!A:AM,30,0)</f>
        <v>81.666666666666671</v>
      </c>
      <c r="F230" s="17">
        <f>VLOOKUP(A230,All!A:AM,28,0)</f>
        <v>5.3410000000000002</v>
      </c>
      <c r="G230" s="17">
        <f>VLOOKUP(A230,All!A:AM,31,0)</f>
        <v>52.991444955802557</v>
      </c>
      <c r="H230" s="17">
        <f>VLOOKUP(A230,All!A:AM,29,0)</f>
        <v>1.351599564</v>
      </c>
      <c r="I230" s="6">
        <f>VLOOKUP(A230,All!A:AM,33,0)</f>
        <v>89.325142450142451</v>
      </c>
      <c r="J230" s="6">
        <f>VLOOKUP(A230,All!A:AM,32,0)</f>
        <v>10.032999999999999</v>
      </c>
      <c r="K230" s="333"/>
      <c r="L230" s="333"/>
      <c r="M230" s="96">
        <f>VLOOKUP(A230,'SYS Allocations'!A:G,2,0)</f>
        <v>0</v>
      </c>
      <c r="N230" s="96">
        <f>VLOOKUP(A230,'SYS Allocations'!A:G,3,0)</f>
        <v>0</v>
      </c>
      <c r="O230" s="96">
        <f>VLOOKUP(A230,'SYS Allocations'!A:G,4,0)</f>
        <v>0</v>
      </c>
      <c r="P230" s="96">
        <f>VLOOKUP(A230,'SYS Allocations'!A:G,5,0)</f>
        <v>0</v>
      </c>
      <c r="Q230" s="96">
        <f>VLOOKUP(A230,'SYS Allocations'!A:G,6,0)</f>
        <v>0</v>
      </c>
      <c r="R230" s="12">
        <f>VLOOKUP(A230,'SYS Allocations'!A:G,7,0)</f>
        <v>0</v>
      </c>
      <c r="S230" s="324"/>
    </row>
    <row r="231" spans="1:19">
      <c r="A231" s="35" t="s">
        <v>247</v>
      </c>
      <c r="B231" s="41" t="str">
        <f>VLOOKUP(A231,All!A:AM,2,0)</f>
        <v>LONDON</v>
      </c>
      <c r="C231" s="42">
        <f>VLOOKUP(A231,All!A:AM,11,0)</f>
        <v>44602.708333333299</v>
      </c>
      <c r="D231" s="19"/>
      <c r="E231" s="17">
        <f>VLOOKUP(A231,All!A:AM,30,0)</f>
        <v>93.333333333333329</v>
      </c>
      <c r="F231" s="17">
        <f>VLOOKUP(A231,All!A:AM,28,0)</f>
        <v>13.734</v>
      </c>
      <c r="G231" s="17">
        <f>VLOOKUP(A231,All!A:AM,31,0)</f>
        <v>91.408114558472548</v>
      </c>
      <c r="H231" s="17">
        <f>VLOOKUP(A231,All!A:AM,29,0)</f>
        <v>10.43675</v>
      </c>
      <c r="I231" s="6">
        <f>VLOOKUP(A231,All!A:AM,33,0)</f>
        <v>89.659228901032193</v>
      </c>
      <c r="J231" s="6">
        <f>VLOOKUP(A231,All!A:AM,32,0)</f>
        <v>8.5057200000000108</v>
      </c>
      <c r="K231" s="20">
        <f>VLOOKUP(A231,All!A:AM,39,0)</f>
        <v>92.733333333333334</v>
      </c>
      <c r="L231" s="20">
        <f>VLOOKUP(A231,All!A:AM,38,0)</f>
        <v>12.519</v>
      </c>
      <c r="M231" s="96">
        <f>VLOOKUP(A231,'SYS Allocations'!A:G,2,0)</f>
        <v>0</v>
      </c>
      <c r="N231" s="96">
        <f>VLOOKUP(A231,'SYS Allocations'!A:G,3,0)</f>
        <v>0</v>
      </c>
      <c r="O231" s="96">
        <f>VLOOKUP(A231,'SYS Allocations'!A:G,4,0)</f>
        <v>0</v>
      </c>
      <c r="P231" s="96">
        <f>VLOOKUP(A231,'SYS Allocations'!A:G,5,0)</f>
        <v>0</v>
      </c>
      <c r="Q231" s="96">
        <f>VLOOKUP(A231,'SYS Allocations'!A:G,6,0)</f>
        <v>0</v>
      </c>
      <c r="R231" s="12">
        <f>VLOOKUP(A231,'SYS Allocations'!A:G,7,0)</f>
        <v>0</v>
      </c>
      <c r="S231" s="324"/>
    </row>
    <row r="232" spans="1:19">
      <c r="A232" s="37" t="s">
        <v>248</v>
      </c>
      <c r="B232" s="41" t="str">
        <f>VLOOKUP(A232,All!A:AM,2,0)</f>
        <v>NORTH EAST</v>
      </c>
      <c r="C232" s="42">
        <f>VLOOKUP(A232,All!A:AM,11,0)</f>
        <v>45538</v>
      </c>
      <c r="D232" s="19"/>
      <c r="E232" s="17">
        <f>VLOOKUP(A232,All!A:AM,30,0)</f>
        <v>52.831252819972931</v>
      </c>
      <c r="F232" s="17">
        <f>VLOOKUP(A232,All!A:AM,28,0)</f>
        <v>42.152999999999999</v>
      </c>
      <c r="G232" s="17">
        <f>VLOOKUP(A232,All!A:AM,31,0)</f>
        <v>43.857686283284849</v>
      </c>
      <c r="H232" s="17">
        <f>VLOOKUP(A232,All!A:AM,29,0)</f>
        <v>29.4</v>
      </c>
      <c r="I232" s="6">
        <f>VLOOKUP(A232,All!A:AM,33,0)</f>
        <v>29.430493677152246</v>
      </c>
      <c r="J232" s="6">
        <f>VLOOKUP(A232,All!A:AM,32,0)</f>
        <v>15.695400000000001</v>
      </c>
      <c r="K232" s="332">
        <f>VLOOKUP(A232,All!A:AM,39,0)</f>
        <v>11.517241379310356</v>
      </c>
      <c r="L232" s="332">
        <f>VLOOKUP(A232,All!A:AM,38,0)</f>
        <v>10.521000000000011</v>
      </c>
      <c r="M232" s="96" t="str">
        <f>VLOOKUP(A232,'SYS Allocations'!A:G,2,0)</f>
        <v>P-Core</v>
      </c>
      <c r="N232" s="96">
        <f>VLOOKUP(A232,'SYS Allocations'!A:G,3,0)</f>
        <v>0</v>
      </c>
      <c r="O232" s="96" t="str">
        <f>VLOOKUP(A232,'SYS Allocations'!A:G,4,0)</f>
        <v>PX</v>
      </c>
      <c r="P232" s="96">
        <f>VLOOKUP(A232,'SYS Allocations'!A:G,5,0)</f>
        <v>0</v>
      </c>
      <c r="Q232" s="96" t="str">
        <f>VLOOKUP(A232,'SYS Allocations'!A:G,6,0)</f>
        <v>OPEX</v>
      </c>
      <c r="R232" s="12">
        <f>VLOOKUP(A232,'SYS Allocations'!A:G,7,0)</f>
        <v>8.2050000000000001</v>
      </c>
      <c r="S232" s="324"/>
    </row>
    <row r="233" spans="1:19">
      <c r="A233" s="37" t="s">
        <v>249</v>
      </c>
      <c r="B233" s="41" t="str">
        <f>VLOOKUP(A233,All!A:AM,2,0)</f>
        <v>NORTH EAST</v>
      </c>
      <c r="C233" s="42">
        <f>VLOOKUP(A233,All!A:AM,11,0)</f>
        <v>45538</v>
      </c>
      <c r="D233" s="19"/>
      <c r="E233" s="17">
        <f>VLOOKUP(A233,All!A:AM,30,0)</f>
        <v>45.864039705218836</v>
      </c>
      <c r="F233" s="17">
        <f>VLOOKUP(A233,All!A:AM,28,0)</f>
        <v>36.594000000000001</v>
      </c>
      <c r="G233" s="17">
        <f>VLOOKUP(A233,All!A:AM,31,0)</f>
        <v>35.565003356455584</v>
      </c>
      <c r="H233" s="17">
        <f>VLOOKUP(A233,All!A:AM,29,0)</f>
        <v>23.841000000000001</v>
      </c>
      <c r="I233" s="6">
        <f>VLOOKUP(A233,All!A:AM,33,0)</f>
        <v>19.006795373745557</v>
      </c>
      <c r="J233" s="6">
        <f>VLOOKUP(A233,All!A:AM,32,0)</f>
        <v>10.1364</v>
      </c>
      <c r="K233" s="333"/>
      <c r="L233" s="333"/>
      <c r="M233" s="96">
        <f>VLOOKUP(A233,'SYS Allocations'!A:G,2,0)</f>
        <v>0</v>
      </c>
      <c r="N233" s="96">
        <f>VLOOKUP(A233,'SYS Allocations'!A:G,3,0)</f>
        <v>0</v>
      </c>
      <c r="O233" s="96">
        <f>VLOOKUP(A233,'SYS Allocations'!A:G,4,0)</f>
        <v>0</v>
      </c>
      <c r="P233" s="96">
        <f>VLOOKUP(A233,'SYS Allocations'!A:G,5,0)</f>
        <v>0</v>
      </c>
      <c r="Q233" s="96">
        <f>VLOOKUP(A233,'SYS Allocations'!A:G,6,0)</f>
        <v>0</v>
      </c>
      <c r="R233" s="12">
        <f>VLOOKUP(A233,'SYS Allocations'!A:G,7,0)</f>
        <v>8.2050000000000001</v>
      </c>
      <c r="S233" s="324"/>
    </row>
    <row r="234" spans="1:19">
      <c r="A234" s="35" t="s">
        <v>250</v>
      </c>
      <c r="B234" s="41" t="str">
        <f>VLOOKUP(A234,All!A:AM,2,0)</f>
        <v xml:space="preserve">SCOTTISH HIGHLANDS &amp; ISLANDS </v>
      </c>
      <c r="C234" s="42">
        <f>VLOOKUP(A234,All!A:AM,11,0)</f>
        <v>44481.701388888898</v>
      </c>
      <c r="D234" s="19"/>
      <c r="E234" s="17">
        <f>VLOOKUP(A234,All!A:AM,30,0)</f>
        <v>86.666666666666671</v>
      </c>
      <c r="F234" s="17">
        <f>VLOOKUP(A234,All!A:AM,28,0)</f>
        <v>2.8340000000000001</v>
      </c>
      <c r="G234" s="17">
        <f>VLOOKUP(A234,All!A:AM,31,0)</f>
        <v>84.313725490196077</v>
      </c>
      <c r="H234" s="17">
        <f>VLOOKUP(A234,All!A:AM,29,0)</f>
        <v>2.3435000000000001</v>
      </c>
      <c r="I234" s="6">
        <f>VLOOKUP(A234,All!A:AM,33,0)</f>
        <v>85.114170217415065</v>
      </c>
      <c r="J234" s="6">
        <f>VLOOKUP(A234,All!A:AM,32,0)</f>
        <v>2.4929600000000001</v>
      </c>
      <c r="K234" s="20">
        <f>VLOOKUP(A234,All!A:AM,39,0)</f>
        <v>88.373333333333335</v>
      </c>
      <c r="L234" s="20">
        <f>VLOOKUP(A234,All!A:AM,38,0)</f>
        <v>3.3140000000000001</v>
      </c>
      <c r="M234" s="96">
        <f>VLOOKUP(A234,'SYS Allocations'!A:G,2,0)</f>
        <v>0</v>
      </c>
      <c r="N234" s="96">
        <f>VLOOKUP(A234,'SYS Allocations'!A:G,3,0)</f>
        <v>0</v>
      </c>
      <c r="O234" s="96">
        <f>VLOOKUP(A234,'SYS Allocations'!A:G,4,0)</f>
        <v>0</v>
      </c>
      <c r="P234" s="96">
        <f>VLOOKUP(A234,'SYS Allocations'!A:G,5,0)</f>
        <v>0</v>
      </c>
      <c r="Q234" s="96">
        <f>VLOOKUP(A234,'SYS Allocations'!A:G,6,0)</f>
        <v>0</v>
      </c>
      <c r="R234" s="12">
        <f>VLOOKUP(A234,'SYS Allocations'!A:G,7,0)</f>
        <v>0</v>
      </c>
      <c r="S234" s="324"/>
    </row>
    <row r="235" spans="1:19">
      <c r="A235" s="98" t="s">
        <v>251</v>
      </c>
      <c r="B235" s="41" t="str">
        <f>VLOOKUP(A235,All!A:AM,2,0)</f>
        <v>SOUTH WEST</v>
      </c>
      <c r="C235" s="42">
        <f>VLOOKUP(A235,All!A:AM,11,0)</f>
        <v>45538</v>
      </c>
      <c r="D235" s="5"/>
      <c r="E235" s="17">
        <f>VLOOKUP(A235,All!A:AM,30,0)</f>
        <v>57.561645503441262</v>
      </c>
      <c r="F235" s="17">
        <f>VLOOKUP(A235,All!A:AM,28,0)</f>
        <v>19.289459999999998</v>
      </c>
      <c r="G235" s="17">
        <f>VLOOKUP(A235,All!A:AM,31,0)</f>
        <v>47.453694295521473</v>
      </c>
      <c r="H235" s="17">
        <f>VLOOKUP(A235,All!A:AM,29,0)</f>
        <v>12.8432</v>
      </c>
      <c r="I235" s="6">
        <f>VLOOKUP(A235,All!A:AM,33,0)</f>
        <v>38.120039682539684</v>
      </c>
      <c r="J235" s="6">
        <f>VLOOKUP(A235,All!A:AM,32,0)</f>
        <v>8.7608999999999995</v>
      </c>
      <c r="K235" s="20">
        <f>VLOOKUP(A235,All!A:AM,39,0)</f>
        <v>57.862222222222208</v>
      </c>
      <c r="L235" s="20">
        <f>VLOOKUP(A235,All!A:AM,38,0)</f>
        <v>19.528499999999998</v>
      </c>
      <c r="M235" s="96">
        <f>VLOOKUP(A235,'SYS Allocations'!A:G,2,0)</f>
        <v>0</v>
      </c>
      <c r="N235" s="96">
        <f>VLOOKUP(A235,'SYS Allocations'!A:G,3,0)</f>
        <v>0</v>
      </c>
      <c r="O235" s="96">
        <f>VLOOKUP(A235,'SYS Allocations'!A:G,4,0)</f>
        <v>0</v>
      </c>
      <c r="P235" s="96">
        <f>VLOOKUP(A235,'SYS Allocations'!A:G,5,0)</f>
        <v>0</v>
      </c>
      <c r="Q235" s="96">
        <f>VLOOKUP(A235,'SYS Allocations'!A:G,6,0)</f>
        <v>0</v>
      </c>
      <c r="R235" s="12">
        <f>VLOOKUP(A235,'SYS Allocations'!A:G,7,0)</f>
        <v>7.3</v>
      </c>
      <c r="S235" s="324"/>
    </row>
    <row r="236" spans="1:19">
      <c r="A236" s="98" t="s">
        <v>252</v>
      </c>
      <c r="B236" s="41" t="str">
        <f>VLOOKUP(A236,All!A:AM,2,0)</f>
        <v>SOUTH WEST</v>
      </c>
      <c r="C236" s="42">
        <f>VLOOKUP(A236,All!A:AM,11,0)</f>
        <v>45538</v>
      </c>
      <c r="D236" s="5"/>
      <c r="E236" s="17">
        <f>VLOOKUP(A236,All!A:AM,30,0)</f>
        <v>67.752341323555058</v>
      </c>
      <c r="F236" s="17">
        <f>VLOOKUP(A236,All!A:AM,28,0)</f>
        <v>22.704460000000001</v>
      </c>
      <c r="G236" s="17">
        <f>VLOOKUP(A236,All!A:AM,31,0)</f>
        <v>60.071606188134375</v>
      </c>
      <c r="H236" s="17">
        <f>VLOOKUP(A236,All!A:AM,29,0)</f>
        <v>16.258200000000002</v>
      </c>
      <c r="I236" s="6">
        <f>VLOOKUP(A236,All!A:AM,33,0)</f>
        <v>52.979236285157356</v>
      </c>
      <c r="J236" s="6">
        <f>VLOOKUP(A236,All!A:AM,32,0)</f>
        <v>12.175900000000002</v>
      </c>
      <c r="K236" s="20">
        <f>VLOOKUP(A236,All!A:AM,39,0)</f>
        <v>67.980740740740742</v>
      </c>
      <c r="L236" s="20">
        <f>VLOOKUP(A236,All!A:AM,38,0)</f>
        <v>22.9435</v>
      </c>
      <c r="M236" s="96">
        <f>VLOOKUP(A236,'SYS Allocations'!A:G,2,0)</f>
        <v>0</v>
      </c>
      <c r="N236" s="96">
        <f>VLOOKUP(A236,'SYS Allocations'!A:G,3,0)</f>
        <v>0</v>
      </c>
      <c r="O236" s="96">
        <f>VLOOKUP(A236,'SYS Allocations'!A:G,4,0)</f>
        <v>0</v>
      </c>
      <c r="P236" s="96">
        <f>VLOOKUP(A236,'SYS Allocations'!A:G,5,0)</f>
        <v>0</v>
      </c>
      <c r="Q236" s="96">
        <f>VLOOKUP(A236,'SYS Allocations'!A:G,6,0)</f>
        <v>0</v>
      </c>
      <c r="R236" s="12">
        <f>VLOOKUP(A236,'SYS Allocations'!A:G,7,0)</f>
        <v>7.7</v>
      </c>
      <c r="S236" s="324"/>
    </row>
    <row r="237" spans="1:19">
      <c r="A237" s="35" t="s">
        <v>253</v>
      </c>
      <c r="B237" s="41" t="str">
        <f>VLOOKUP(A237,All!A:AM,2,0)</f>
        <v>SOUTH WEST</v>
      </c>
      <c r="C237" s="42">
        <f>VLOOKUP(A237,All!A:AM,11,0)</f>
        <v>45538</v>
      </c>
      <c r="D237" s="5"/>
      <c r="E237" s="17">
        <f>VLOOKUP(A237,All!A:AM,30,0)</f>
        <v>67.896174863387984</v>
      </c>
      <c r="F237" s="17">
        <f>VLOOKUP(A237,All!A:AM,28,0)</f>
        <v>5.4173</v>
      </c>
      <c r="G237" s="17">
        <f>VLOOKUP(A237,All!A:AM,31,0)</f>
        <v>62.69841269841271</v>
      </c>
      <c r="H237" s="17">
        <f>VLOOKUP(A237,All!A:AM,29,0)</f>
        <v>4.3055000000000003</v>
      </c>
      <c r="I237" s="6">
        <f>VLOOKUP(A237,All!A:AM,33,0)</f>
        <v>54.195456561234934</v>
      </c>
      <c r="J237" s="6">
        <f>VLOOKUP(A237,All!A:AM,32,0)</f>
        <v>3.03074000000001</v>
      </c>
      <c r="K237" s="20">
        <f>VLOOKUP(A237,All!A:AM,39,0)</f>
        <v>85.769444444444446</v>
      </c>
      <c r="L237" s="20">
        <f>VLOOKUP(A237,All!A:AM,38,0)</f>
        <v>15.438499999999999</v>
      </c>
      <c r="M237" s="96">
        <f>VLOOKUP(A237,'SYS Allocations'!A:G,2,0)</f>
        <v>0</v>
      </c>
      <c r="N237" s="96">
        <f>VLOOKUP(A237,'SYS Allocations'!A:G,3,0)</f>
        <v>0</v>
      </c>
      <c r="O237" s="96">
        <f>VLOOKUP(A237,'SYS Allocations'!A:G,4,0)</f>
        <v>0</v>
      </c>
      <c r="P237" s="96">
        <f>VLOOKUP(A237,'SYS Allocations'!A:G,5,0)</f>
        <v>0</v>
      </c>
      <c r="Q237" s="96">
        <f>VLOOKUP(A237,'SYS Allocations'!A:G,6,0)</f>
        <v>0</v>
      </c>
      <c r="R237" s="12">
        <f>VLOOKUP(A237,'SYS Allocations'!A:G,7,0)</f>
        <v>0</v>
      </c>
      <c r="S237" s="324"/>
    </row>
    <row r="238" spans="1:19">
      <c r="A238" s="35" t="s">
        <v>254</v>
      </c>
      <c r="B238" s="41" t="str">
        <f>VLOOKUP(A238,All!A:AM,2,0)</f>
        <v>LONDON</v>
      </c>
      <c r="C238" s="42">
        <f>VLOOKUP(A238,All!A:AM,11,0)</f>
        <v>45448</v>
      </c>
      <c r="D238" s="5"/>
      <c r="E238" s="17">
        <f>VLOOKUP(A238,All!A:AM,30,0)</f>
        <v>31.949754057554852</v>
      </c>
      <c r="F238" s="17">
        <f>VLOOKUP(A238,All!A:AM,28,0)</f>
        <v>21.923180000000002</v>
      </c>
      <c r="G238" s="17">
        <f>VLOOKUP(A238,All!A:AM,31,0)</f>
        <v>-10.723677502424589</v>
      </c>
      <c r="H238" s="17">
        <f>VLOOKUP(A238,All!A:AM,29,0)</f>
        <v>-4.5224000000000002</v>
      </c>
      <c r="I238" s="6">
        <f>VLOOKUP(A238,All!A:AM,33,0)</f>
        <v>34.332247648620857</v>
      </c>
      <c r="J238" s="6">
        <f>VLOOKUP(A238,All!A:AM,32,0)</f>
        <v>24.4127000000002</v>
      </c>
      <c r="K238" s="20">
        <f>VLOOKUP(A238,All!A:AM,39,0)</f>
        <v>30.822962962962965</v>
      </c>
      <c r="L238" s="20">
        <f>VLOOKUP(A238,All!A:AM,38,0)</f>
        <v>20.805500000000002</v>
      </c>
      <c r="M238" s="96">
        <f>VLOOKUP(A238,'SYS Allocations'!A:G,2,0)</f>
        <v>0</v>
      </c>
      <c r="N238" s="96" t="str">
        <f>VLOOKUP(A238,'SYS Allocations'!A:G,3,0)</f>
        <v>RA</v>
      </c>
      <c r="O238" s="96">
        <f>VLOOKUP(A238,'SYS Allocations'!A:G,4,0)</f>
        <v>0</v>
      </c>
      <c r="P238" s="96">
        <f>VLOOKUP(A238,'SYS Allocations'!A:G,5,0)</f>
        <v>0</v>
      </c>
      <c r="Q238" s="96">
        <f>VLOOKUP(A238,'SYS Allocations'!A:G,6,0)</f>
        <v>0</v>
      </c>
      <c r="R238" s="12">
        <f>VLOOKUP(A238,'SYS Allocations'!A:G,7,0)</f>
        <v>7.4</v>
      </c>
      <c r="S238" s="324"/>
    </row>
    <row r="239" spans="1:19">
      <c r="A239" s="35" t="s">
        <v>255</v>
      </c>
      <c r="B239" s="41" t="str">
        <f>VLOOKUP(A239,All!A:AM,2,0)</f>
        <v>LONDON</v>
      </c>
      <c r="C239" s="42">
        <f>VLOOKUP(A239,All!A:AM,11,0)</f>
        <v>45498</v>
      </c>
      <c r="D239" s="5"/>
      <c r="E239" s="17">
        <f>VLOOKUP(A239,All!A:AM,30,0)</f>
        <v>91.67520491803279</v>
      </c>
      <c r="F239" s="17">
        <f>VLOOKUP(A239,All!A:AM,28,0)</f>
        <v>117.0333</v>
      </c>
      <c r="G239" s="17">
        <f>VLOOKUP(A239,All!A:AM,31,0)</f>
        <v>92.6911544227886</v>
      </c>
      <c r="H239" s="17">
        <f>VLOOKUP(A239,All!A:AM,29,0)</f>
        <v>134.77850000000001</v>
      </c>
      <c r="I239" s="6">
        <f>VLOOKUP(A239,All!A:AM,33,0)</f>
        <v>53.495851711825253</v>
      </c>
      <c r="J239" s="6">
        <f>VLOOKUP(A239,All!A:AM,32,0)</f>
        <v>12.225300000000001</v>
      </c>
      <c r="K239" s="20">
        <f>VLOOKUP(A239,All!A:AM,39,0)</f>
        <v>88.191666666666663</v>
      </c>
      <c r="L239" s="20">
        <f>VLOOKUP(A239,All!A:AM,38,0)</f>
        <v>79.372500000000002</v>
      </c>
      <c r="M239" s="96">
        <f>VLOOKUP(A239,'SYS Allocations'!A:G,2,0)</f>
        <v>0</v>
      </c>
      <c r="N239" s="96">
        <f>VLOOKUP(A239,'SYS Allocations'!A:G,3,0)</f>
        <v>0</v>
      </c>
      <c r="O239" s="96">
        <f>VLOOKUP(A239,'SYS Allocations'!A:G,4,0)</f>
        <v>0</v>
      </c>
      <c r="P239" s="96">
        <f>VLOOKUP(A239,'SYS Allocations'!A:G,5,0)</f>
        <v>0</v>
      </c>
      <c r="Q239" s="96">
        <f>VLOOKUP(A239,'SYS Allocations'!A:G,6,0)</f>
        <v>0</v>
      </c>
      <c r="R239" s="12">
        <f>VLOOKUP(A239,'SYS Allocations'!A:G,7,0)</f>
        <v>0</v>
      </c>
      <c r="S239" s="324"/>
    </row>
    <row r="240" spans="1:19">
      <c r="A240" s="37" t="s">
        <v>256</v>
      </c>
      <c r="B240" s="41" t="str">
        <f>VLOOKUP(A240,All!A:AM,2,0)</f>
        <v>LONDON</v>
      </c>
      <c r="C240" s="42">
        <f>VLOOKUP(A240,All!A:AM,11,0)</f>
        <v>45538</v>
      </c>
      <c r="D240" s="5"/>
      <c r="E240" s="17">
        <f>VLOOKUP(A240,All!A:AM,30,0)</f>
        <v>40.757306103598779</v>
      </c>
      <c r="F240" s="17">
        <f>VLOOKUP(A240,All!A:AM,28,0)</f>
        <v>42.925660000000001</v>
      </c>
      <c r="G240" s="17">
        <f>VLOOKUP(A240,All!A:AM,31,0)</f>
        <v>19.12593875323719</v>
      </c>
      <c r="H240" s="17">
        <f>VLOOKUP(A240,All!A:AM,29,0)</f>
        <v>14.755699999999999</v>
      </c>
      <c r="I240" s="6">
        <f>VLOOKUP(A240,All!A:AM,33,0)</f>
        <v>29.802326627964696</v>
      </c>
      <c r="J240" s="6">
        <f>VLOOKUP(A240,All!A:AM,32,0)</f>
        <v>26.489500000000199</v>
      </c>
      <c r="K240" s="332">
        <f>VLOOKUP(A240,All!A:AM,39,0)</f>
        <v>-5.0906666666666576</v>
      </c>
      <c r="L240" s="332">
        <f>VLOOKUP(A240,All!A:AM,38,0)</f>
        <v>-5.7269999999999897</v>
      </c>
      <c r="M240" s="96" t="str">
        <f>VLOOKUP(A240,'SYS Allocations'!A:G,2,0)</f>
        <v>P-Core</v>
      </c>
      <c r="N240" s="96" t="str">
        <f>VLOOKUP(A240,'SYS Allocations'!A:G,3,0)</f>
        <v>RA</v>
      </c>
      <c r="O240" s="96" t="str">
        <f>VLOOKUP(A240,'SYS Allocations'!A:G,4,0)</f>
        <v>PX</v>
      </c>
      <c r="P240" s="96">
        <f>VLOOKUP(A240,'SYS Allocations'!A:G,5,0)</f>
        <v>0</v>
      </c>
      <c r="Q240" s="96" t="str">
        <f>VLOOKUP(A240,'SYS Allocations'!A:G,6,0)</f>
        <v>OPEX</v>
      </c>
      <c r="R240" s="12">
        <f>VLOOKUP(A240,'SYS Allocations'!A:G,7,0)</f>
        <v>9.4749999999999996</v>
      </c>
      <c r="S240" s="324"/>
    </row>
    <row r="241" spans="1:19">
      <c r="A241" s="37" t="s">
        <v>257</v>
      </c>
      <c r="B241" s="41" t="str">
        <f>VLOOKUP(A241,All!A:AM,2,0)</f>
        <v>LONDON</v>
      </c>
      <c r="C241" s="42">
        <f>VLOOKUP(A241,All!A:AM,11,0)</f>
        <v>45538</v>
      </c>
      <c r="D241" s="5"/>
      <c r="E241" s="17">
        <f>VLOOKUP(A241,All!A:AM,30,0)</f>
        <v>46.987832149134604</v>
      </c>
      <c r="F241" s="17">
        <f>VLOOKUP(A241,All!A:AM,28,0)</f>
        <v>49.487660000000005</v>
      </c>
      <c r="G241" s="17">
        <f>VLOOKUP(A241,All!A:AM,31,0)</f>
        <v>27.631425453206862</v>
      </c>
      <c r="H241" s="17">
        <f>VLOOKUP(A241,All!A:AM,29,0)</f>
        <v>21.317700000000002</v>
      </c>
      <c r="I241" s="6">
        <f>VLOOKUP(A241,All!A:AM,33,0)</f>
        <v>37.18498267404722</v>
      </c>
      <c r="J241" s="6">
        <f>VLOOKUP(A241,All!A:AM,32,0)</f>
        <v>33.051500000000203</v>
      </c>
      <c r="K241" s="333"/>
      <c r="L241" s="333"/>
      <c r="M241" s="96">
        <f>VLOOKUP(A241,'SYS Allocations'!A:G,2,0)</f>
        <v>0</v>
      </c>
      <c r="N241" s="96">
        <f>VLOOKUP(A241,'SYS Allocations'!A:G,3,0)</f>
        <v>0</v>
      </c>
      <c r="O241" s="96">
        <f>VLOOKUP(A241,'SYS Allocations'!A:G,4,0)</f>
        <v>0</v>
      </c>
      <c r="P241" s="96">
        <f>VLOOKUP(A241,'SYS Allocations'!A:G,5,0)</f>
        <v>0</v>
      </c>
      <c r="Q241" s="96">
        <f>VLOOKUP(A241,'SYS Allocations'!A:G,6,0)</f>
        <v>0</v>
      </c>
      <c r="R241" s="12">
        <f>VLOOKUP(A241,'SYS Allocations'!A:G,7,0)</f>
        <v>10.324999999999999</v>
      </c>
      <c r="S241" s="324"/>
    </row>
    <row r="242" spans="1:19">
      <c r="A242" s="38" t="s">
        <v>258</v>
      </c>
      <c r="B242" s="41" t="str">
        <f>VLOOKUP(A242,All!A:AM,2,0)</f>
        <v>LONDON</v>
      </c>
      <c r="C242" s="42">
        <f>VLOOKUP(A242,All!A:AM,11,0)</f>
        <v>45538</v>
      </c>
      <c r="D242" s="5"/>
      <c r="E242" s="17">
        <f>VLOOKUP(A242,All!A:AM,30,0)</f>
        <v>67.001006055878591</v>
      </c>
      <c r="F242" s="17">
        <f>VLOOKUP(A242,All!A:AM,28,0)</f>
        <v>63.081339999999997</v>
      </c>
      <c r="G242" s="17">
        <f>VLOOKUP(A242,All!A:AM,31,0)</f>
        <v>67.782060575139241</v>
      </c>
      <c r="H242" s="17">
        <f>VLOOKUP(A242,All!A:AM,29,0)</f>
        <v>65.363799999999998</v>
      </c>
      <c r="I242" s="6">
        <f>VLOOKUP(A242,All!A:AM,33,0)</f>
        <v>9.3663212677075283</v>
      </c>
      <c r="J242" s="6">
        <f>VLOOKUP(A242,All!A:AM,32,0)</f>
        <v>3.2106999999999992</v>
      </c>
      <c r="K242" s="332">
        <f>VLOOKUP(A242,All!A:AM,39,0)</f>
        <v>31.26166666666667</v>
      </c>
      <c r="L242" s="332">
        <f>VLOOKUP(A242,All!A:AM,38,0)</f>
        <v>28.135500000000004</v>
      </c>
      <c r="M242" s="96">
        <f>VLOOKUP(A242,'SYS Allocations'!A:G,2,0)</f>
        <v>0</v>
      </c>
      <c r="N242" s="96">
        <f>VLOOKUP(A242,'SYS Allocations'!A:G,3,0)</f>
        <v>0</v>
      </c>
      <c r="O242" s="96">
        <f>VLOOKUP(A242,'SYS Allocations'!A:G,4,0)</f>
        <v>0</v>
      </c>
      <c r="P242" s="96">
        <f>VLOOKUP(A242,'SYS Allocations'!A:G,5,0)</f>
        <v>0</v>
      </c>
      <c r="Q242" s="96">
        <f>VLOOKUP(A242,'SYS Allocations'!A:G,6,0)</f>
        <v>0</v>
      </c>
      <c r="R242" s="12">
        <f>VLOOKUP(A242,'SYS Allocations'!A:G,7,0)</f>
        <v>11.83</v>
      </c>
      <c r="S242" s="324"/>
    </row>
    <row r="243" spans="1:19">
      <c r="A243" s="38" t="s">
        <v>259</v>
      </c>
      <c r="B243" s="41" t="str">
        <f>VLOOKUP(A243,All!A:AM,2,0)</f>
        <v>LONDON</v>
      </c>
      <c r="C243" s="42">
        <f>VLOOKUP(A243,All!A:AM,11,0)</f>
        <v>45538</v>
      </c>
      <c r="D243" s="5"/>
      <c r="E243" s="17">
        <f>VLOOKUP(A243,All!A:AM,30,0)</f>
        <v>67.290438305577581</v>
      </c>
      <c r="F243" s="17">
        <f>VLOOKUP(A243,All!A:AM,28,0)</f>
        <v>63.353840000000005</v>
      </c>
      <c r="G243" s="17">
        <f>VLOOKUP(A243,All!A:AM,31,0)</f>
        <v>68.064642241240762</v>
      </c>
      <c r="H243" s="17">
        <f>VLOOKUP(A243,All!A:AM,29,0)</f>
        <v>65.636300000000006</v>
      </c>
      <c r="I243" s="6">
        <f>VLOOKUP(A243,All!A:AM,33,0)</f>
        <v>10.161263973488294</v>
      </c>
      <c r="J243" s="6">
        <f>VLOOKUP(A243,All!A:AM,32,0)</f>
        <v>3.4832000000000001</v>
      </c>
      <c r="K243" s="333"/>
      <c r="L243" s="333"/>
      <c r="M243" s="96">
        <f>VLOOKUP(A243,'SYS Allocations'!A:G,2,0)</f>
        <v>0</v>
      </c>
      <c r="N243" s="96">
        <f>VLOOKUP(A243,'SYS Allocations'!A:G,3,0)</f>
        <v>0</v>
      </c>
      <c r="O243" s="96">
        <f>VLOOKUP(A243,'SYS Allocations'!A:G,4,0)</f>
        <v>0</v>
      </c>
      <c r="P243" s="96">
        <f>VLOOKUP(A243,'SYS Allocations'!A:G,5,0)</f>
        <v>0</v>
      </c>
      <c r="Q243" s="96">
        <f>VLOOKUP(A243,'SYS Allocations'!A:G,6,0)</f>
        <v>0</v>
      </c>
      <c r="R243" s="12">
        <f>VLOOKUP(A243,'SYS Allocations'!A:G,7,0)</f>
        <v>11.83</v>
      </c>
      <c r="S243" s="324"/>
    </row>
    <row r="244" spans="1:19">
      <c r="A244" s="35" t="s">
        <v>260</v>
      </c>
      <c r="B244" s="41" t="str">
        <f>VLOOKUP(A244,All!A:AM,2,0)</f>
        <v>LONDON</v>
      </c>
      <c r="C244" s="42">
        <f>VLOOKUP(A244,All!A:AM,11,0)</f>
        <v>44673.604166666701</v>
      </c>
      <c r="D244" s="5"/>
      <c r="E244" s="17">
        <f>VLOOKUP(A244,All!A:AM,30,0)</f>
        <v>80.194805194805184</v>
      </c>
      <c r="F244" s="17">
        <f>VLOOKUP(A244,All!A:AM,28,0)</f>
        <v>13.461499999999999</v>
      </c>
      <c r="G244" s="17">
        <f>VLOOKUP(A244,All!A:AM,31,0)</f>
        <v>83.287671232876718</v>
      </c>
      <c r="H244" s="17">
        <f>VLOOKUP(A244,All!A:AM,29,0)</f>
        <v>16.568000000000001</v>
      </c>
      <c r="I244" s="6">
        <f>VLOOKUP(A244,All!A:AM,33,0)</f>
        <v>-47.708288903106563</v>
      </c>
      <c r="J244" s="6">
        <f>VLOOKUP(A244,All!A:AM,32,0)</f>
        <v>-1.07378</v>
      </c>
      <c r="K244" s="20">
        <f>VLOOKUP(A244,All!A:AM,39,0)</f>
        <v>97.044888888888892</v>
      </c>
      <c r="L244" s="20">
        <f>VLOOKUP(A244,All!A:AM,38,0)</f>
        <v>109.1755</v>
      </c>
      <c r="M244" s="96">
        <f>VLOOKUP(A244,'SYS Allocations'!A:G,2,0)</f>
        <v>0</v>
      </c>
      <c r="N244" s="96">
        <f>VLOOKUP(A244,'SYS Allocations'!A:G,3,0)</f>
        <v>0</v>
      </c>
      <c r="O244" s="96">
        <f>VLOOKUP(A244,'SYS Allocations'!A:G,4,0)</f>
        <v>0</v>
      </c>
      <c r="P244" s="96">
        <f>VLOOKUP(A244,'SYS Allocations'!A:G,5,0)</f>
        <v>0</v>
      </c>
      <c r="Q244" s="96">
        <f>VLOOKUP(A244,'SYS Allocations'!A:G,6,0)</f>
        <v>0</v>
      </c>
      <c r="R244" s="12">
        <f>VLOOKUP(A244,'SYS Allocations'!A:G,7,0)</f>
        <v>0</v>
      </c>
      <c r="S244" s="324"/>
    </row>
    <row r="245" spans="1:19">
      <c r="A245" s="35" t="s">
        <v>261</v>
      </c>
      <c r="B245" s="41" t="str">
        <f>VLOOKUP(A245,All!A:AM,2,0)</f>
        <v xml:space="preserve">SCOTTISH HIGHLANDS &amp; ISLANDS </v>
      </c>
      <c r="C245" s="42">
        <f>VLOOKUP(A245,All!A:AM,11,0)</f>
        <v>45538</v>
      </c>
      <c r="D245" s="5"/>
      <c r="E245" s="17">
        <f>VLOOKUP(A245,All!A:AM,30,0)</f>
        <v>26.544927390919266</v>
      </c>
      <c r="F245" s="17">
        <f>VLOOKUP(A245,All!A:AM,28,0)</f>
        <v>1.2707799999999998</v>
      </c>
      <c r="G245" s="17">
        <f>VLOOKUP(A245,All!A:AM,31,0)</f>
        <v>9.2504381120908992</v>
      </c>
      <c r="H245" s="17">
        <f>VLOOKUP(A245,All!A:AM,29,0)</f>
        <v>0.35844983649999995</v>
      </c>
      <c r="I245" s="6">
        <f>VLOOKUP(A245,All!A:AM,33,0)</f>
        <v>16.512345679012348</v>
      </c>
      <c r="J245" s="6">
        <f>VLOOKUP(A245,All!A:AM,32,0)</f>
        <v>0.69550000000000001</v>
      </c>
      <c r="K245" s="20">
        <f>VLOOKUP(A245,All!A:AM,39,0)</f>
        <v>30.019900497512438</v>
      </c>
      <c r="L245" s="20">
        <f>VLOOKUP(A245,All!A:AM,38,0)</f>
        <v>1.5085000000000002</v>
      </c>
      <c r="M245" s="96">
        <f>VLOOKUP(A245,'SYS Allocations'!A:G,2,0)</f>
        <v>0</v>
      </c>
      <c r="N245" s="96">
        <f>VLOOKUP(A245,'SYS Allocations'!A:G,3,0)</f>
        <v>0</v>
      </c>
      <c r="O245" s="96">
        <f>VLOOKUP(A245,'SYS Allocations'!A:G,4,0)</f>
        <v>0</v>
      </c>
      <c r="P245" s="96">
        <f>VLOOKUP(A245,'SYS Allocations'!A:G,5,0)</f>
        <v>0</v>
      </c>
      <c r="Q245" s="96">
        <f>VLOOKUP(A245,'SYS Allocations'!A:G,6,0)</f>
        <v>0</v>
      </c>
      <c r="R245" s="12">
        <f>VLOOKUP(A245,'SYS Allocations'!A:G,7,0)</f>
        <v>1.5</v>
      </c>
      <c r="S245" s="324"/>
    </row>
    <row r="246" spans="1:19">
      <c r="A246" s="35" t="s">
        <v>262</v>
      </c>
      <c r="B246" s="41" t="str">
        <f>VLOOKUP(A246,All!A:AM,2,0)</f>
        <v>NORTHERN IRELAND</v>
      </c>
      <c r="C246" s="42">
        <f>VLOOKUP(A246,All!A:AM,11,0)</f>
        <v>45107</v>
      </c>
      <c r="D246" s="5"/>
      <c r="E246" s="17">
        <f>VLOOKUP(A246,All!A:AM,30,0)</f>
        <v>43.75</v>
      </c>
      <c r="F246" s="17">
        <f>VLOOKUP(A246,All!A:AM,28,0)</f>
        <v>0.76300000000000001</v>
      </c>
      <c r="G246" s="17">
        <f>VLOOKUP(A246,All!A:AM,31,0)</f>
        <v>-80</v>
      </c>
      <c r="H246" s="17">
        <f>VLOOKUP(A246,All!A:AM,29,0)</f>
        <v>-0.436</v>
      </c>
      <c r="I246" s="6">
        <f>VLOOKUP(A246,All!A:AM,33,0)</f>
        <v>63.520749665327976</v>
      </c>
      <c r="J246" s="6">
        <f>VLOOKUP(A246,All!A:AM,32,0)</f>
        <v>1.7081999999999999</v>
      </c>
      <c r="K246" s="20">
        <f>VLOOKUP(A246,All!A:AM,39,0)</f>
        <v>83.65</v>
      </c>
      <c r="L246" s="20">
        <f>VLOOKUP(A246,All!A:AM,38,0)</f>
        <v>5.0190000000000001</v>
      </c>
      <c r="M246" s="96">
        <f>VLOOKUP(A246,'SYS Allocations'!A:G,2,0)</f>
        <v>0</v>
      </c>
      <c r="N246" s="96">
        <f>VLOOKUP(A246,'SYS Allocations'!A:G,3,0)</f>
        <v>0</v>
      </c>
      <c r="O246" s="96">
        <f>VLOOKUP(A246,'SYS Allocations'!A:G,4,0)</f>
        <v>0</v>
      </c>
      <c r="P246" s="96">
        <f>VLOOKUP(A246,'SYS Allocations'!A:G,5,0)</f>
        <v>0</v>
      </c>
      <c r="Q246" s="96">
        <f>VLOOKUP(A246,'SYS Allocations'!A:G,6,0)</f>
        <v>0</v>
      </c>
      <c r="R246" s="12">
        <f>VLOOKUP(A246,'SYS Allocations'!A:G,7,0)</f>
        <v>0</v>
      </c>
      <c r="S246" s="324"/>
    </row>
    <row r="247" spans="1:19">
      <c r="A247" s="35" t="s">
        <v>263</v>
      </c>
      <c r="B247" s="41" t="str">
        <f>VLOOKUP(A247,All!A:AM,2,0)</f>
        <v>THAMES VALLEY</v>
      </c>
      <c r="C247" s="42">
        <f>VLOOKUP(A247,All!A:AM,11,0)</f>
        <v>44840</v>
      </c>
      <c r="D247" s="5"/>
      <c r="E247" s="17">
        <f>VLOOKUP(A247,All!A:AM,30,0)</f>
        <v>19.994981792915322</v>
      </c>
      <c r="F247" s="17">
        <f>VLOOKUP(A247,All!A:AM,28,0)</f>
        <v>6.2157999999999998</v>
      </c>
      <c r="G247" s="17">
        <f>VLOOKUP(A247,All!A:AM,31,0)</f>
        <v>-34.616113231035698</v>
      </c>
      <c r="H247" s="17">
        <f>VLOOKUP(A247,All!A:AM,29,0)</f>
        <v>-6.3955000000000002</v>
      </c>
      <c r="I247" s="6">
        <f>VLOOKUP(A247,All!A:AM,33,0)</f>
        <v>24.247685185185247</v>
      </c>
      <c r="J247" s="6">
        <f>VLOOKUP(A247,All!A:AM,32,0)</f>
        <v>7.9610000000000198</v>
      </c>
      <c r="K247" s="20">
        <f>VLOOKUP(A247,All!A:AM,39,0)</f>
        <v>86.182777777777773</v>
      </c>
      <c r="L247" s="20">
        <f>VLOOKUP(A247,All!A:AM,38,0)</f>
        <v>155.12899999999999</v>
      </c>
      <c r="M247" s="96">
        <f>VLOOKUP(A247,'SYS Allocations'!A:G,2,0)</f>
        <v>0</v>
      </c>
      <c r="N247" s="96">
        <f>VLOOKUP(A247,'SYS Allocations'!A:G,3,0)</f>
        <v>0</v>
      </c>
      <c r="O247" s="96">
        <f>VLOOKUP(A247,'SYS Allocations'!A:G,4,0)</f>
        <v>0</v>
      </c>
      <c r="P247" s="96">
        <f>VLOOKUP(A247,'SYS Allocations'!A:G,5,0)</f>
        <v>0</v>
      </c>
      <c r="Q247" s="96">
        <f>VLOOKUP(A247,'SYS Allocations'!A:G,6,0)</f>
        <v>0</v>
      </c>
      <c r="R247" s="12">
        <f>VLOOKUP(A247,'SYS Allocations'!A:G,7,0)</f>
        <v>1</v>
      </c>
      <c r="S247" s="324"/>
    </row>
    <row r="248" spans="1:19">
      <c r="A248" s="35" t="s">
        <v>264</v>
      </c>
      <c r="B248" s="41" t="str">
        <f>VLOOKUP(A248,All!A:AM,2,0)</f>
        <v>SOUTH</v>
      </c>
      <c r="C248" s="42">
        <f>VLOOKUP(A248,All!A:AM,11,0)</f>
        <v>44589</v>
      </c>
      <c r="D248" s="5"/>
      <c r="E248" s="17">
        <f>VLOOKUP(A248,All!A:AM,30,0)</f>
        <v>82.015760883989628</v>
      </c>
      <c r="F248" s="17">
        <f>VLOOKUP(A248,All!A:AM,28,0)</f>
        <v>44.498339999999999</v>
      </c>
      <c r="G248" s="17">
        <f>VLOOKUP(A248,All!A:AM,31,0)</f>
        <v>78.797169913819715</v>
      </c>
      <c r="H248" s="17">
        <f>VLOOKUP(A248,All!A:AM,29,0)</f>
        <v>36.262300000000003</v>
      </c>
      <c r="I248" s="6">
        <f>VLOOKUP(A248,All!A:AM,33,0)</f>
        <v>72.555521803699207</v>
      </c>
      <c r="J248" s="6">
        <f>VLOOKUP(A248,All!A:AM,32,0)</f>
        <v>25.796100000000003</v>
      </c>
      <c r="K248" s="20">
        <f>VLOOKUP(A248,All!A:AM,39,0)</f>
        <v>85.215909090909093</v>
      </c>
      <c r="L248" s="20">
        <f>VLOOKUP(A248,All!A:AM,38,0)</f>
        <v>56.2425</v>
      </c>
      <c r="M248" s="96">
        <f>VLOOKUP(A248,'SYS Allocations'!A:G,2,0)</f>
        <v>0</v>
      </c>
      <c r="N248" s="96" t="str">
        <f>VLOOKUP(A248,'SYS Allocations'!A:G,3,0)</f>
        <v>RA</v>
      </c>
      <c r="O248" s="96">
        <f>VLOOKUP(A248,'SYS Allocations'!A:G,4,0)</f>
        <v>0</v>
      </c>
      <c r="P248" s="96">
        <f>VLOOKUP(A248,'SYS Allocations'!A:G,5,0)</f>
        <v>0</v>
      </c>
      <c r="Q248" s="96">
        <f>VLOOKUP(A248,'SYS Allocations'!A:G,6,0)</f>
        <v>0</v>
      </c>
      <c r="R248" s="12">
        <f>VLOOKUP(A248,'SYS Allocations'!A:G,7,0)</f>
        <v>2.4</v>
      </c>
      <c r="S248" s="324"/>
    </row>
    <row r="249" spans="1:19">
      <c r="A249" s="35" t="s">
        <v>265</v>
      </c>
      <c r="B249" s="41" t="str">
        <f>VLOOKUP(A249,All!A:AM,2,0)</f>
        <v>NORTH WEST</v>
      </c>
      <c r="C249" s="42">
        <f>VLOOKUP(A249,All!A:AM,11,0)</f>
        <v>45448</v>
      </c>
      <c r="D249" s="5"/>
      <c r="E249" s="17">
        <f>VLOOKUP(A249,All!A:AM,30,0)</f>
        <v>46.359869783959759</v>
      </c>
      <c r="F249" s="17">
        <f>VLOOKUP(A249,All!A:AM,28,0)</f>
        <v>3.1330000000000005</v>
      </c>
      <c r="G249" s="17">
        <f>VLOOKUP(A249,All!A:AM,31,0)</f>
        <v>42.808458139607772</v>
      </c>
      <c r="H249" s="17">
        <f>VLOOKUP(A249,All!A:AM,29,0)</f>
        <v>2.7133498364999999</v>
      </c>
      <c r="I249" s="6">
        <f>VLOOKUP(A249,All!A:AM,33,0)</f>
        <v>13.936372269705606</v>
      </c>
      <c r="J249" s="6">
        <f>VLOOKUP(A249,All!A:AM,32,0)</f>
        <v>0.58700000000000008</v>
      </c>
      <c r="K249" s="20">
        <f>VLOOKUP(A249,All!A:AM,39,0)</f>
        <v>39.583333333333336</v>
      </c>
      <c r="L249" s="20">
        <f>VLOOKUP(A249,All!A:AM,38,0)</f>
        <v>2.375</v>
      </c>
      <c r="M249" s="96">
        <f>VLOOKUP(A249,'SYS Allocations'!A:G,2,0)</f>
        <v>0</v>
      </c>
      <c r="N249" s="96">
        <f>VLOOKUP(A249,'SYS Allocations'!A:G,3,0)</f>
        <v>0</v>
      </c>
      <c r="O249" s="96">
        <f>VLOOKUP(A249,'SYS Allocations'!A:G,4,0)</f>
        <v>0</v>
      </c>
      <c r="P249" s="96">
        <f>VLOOKUP(A249,'SYS Allocations'!A:G,5,0)</f>
        <v>0</v>
      </c>
      <c r="Q249" s="96">
        <f>VLOOKUP(A249,'SYS Allocations'!A:G,6,0)</f>
        <v>0</v>
      </c>
      <c r="R249" s="12">
        <f>VLOOKUP(A249,'SYS Allocations'!A:G,7,0)</f>
        <v>0.9</v>
      </c>
      <c r="S249" s="324"/>
    </row>
    <row r="250" spans="1:19">
      <c r="A250" s="35" t="s">
        <v>266</v>
      </c>
      <c r="B250" s="41" t="str">
        <f>VLOOKUP(A250,All!A:AM,2,0)</f>
        <v>NORTH WEST</v>
      </c>
      <c r="C250" s="42">
        <f>VLOOKUP(A250,All!A:AM,11,0)</f>
        <v>44645.666666666701</v>
      </c>
      <c r="D250" s="5"/>
      <c r="E250" s="17">
        <f>VLOOKUP(A250,All!A:AM,30,0)</f>
        <v>25.672226855713095</v>
      </c>
      <c r="F250" s="17">
        <f>VLOOKUP(A250,All!A:AM,28,0)</f>
        <v>15.390500000000001</v>
      </c>
      <c r="G250" s="17">
        <f>VLOOKUP(A250,All!A:AM,31,0)</f>
        <v>-5.4974844628588349</v>
      </c>
      <c r="H250" s="17">
        <f>VLOOKUP(A250,All!A:AM,29,0)</f>
        <v>-2.3220000000000001</v>
      </c>
      <c r="I250" s="6">
        <f>VLOOKUP(A250,All!A:AM,33,0)</f>
        <v>16.446342048812685</v>
      </c>
      <c r="J250" s="6">
        <f>VLOOKUP(A250,All!A:AM,32,0)</f>
        <v>8.7708999999999993</v>
      </c>
      <c r="K250" s="20">
        <f>VLOOKUP(A250,All!A:AM,39,0)</f>
        <v>36.795035460992914</v>
      </c>
      <c r="L250" s="20">
        <f>VLOOKUP(A250,All!A:AM,38,0)</f>
        <v>25.9405</v>
      </c>
      <c r="M250" s="96">
        <f>VLOOKUP(A250,'SYS Allocations'!A:G,2,0)</f>
        <v>0</v>
      </c>
      <c r="N250" s="96" t="str">
        <f>VLOOKUP(A250,'SYS Allocations'!A:G,3,0)</f>
        <v>RA</v>
      </c>
      <c r="O250" s="96">
        <f>VLOOKUP(A250,'SYS Allocations'!A:G,4,0)</f>
        <v>0</v>
      </c>
      <c r="P250" s="96">
        <f>VLOOKUP(A250,'SYS Allocations'!A:G,5,0)</f>
        <v>0</v>
      </c>
      <c r="Q250" s="96">
        <f>VLOOKUP(A250,'SYS Allocations'!A:G,6,0)</f>
        <v>0</v>
      </c>
      <c r="R250" s="12">
        <f>VLOOKUP(A250,'SYS Allocations'!A:G,7,0)</f>
        <v>6.9</v>
      </c>
      <c r="S250" s="324"/>
    </row>
    <row r="251" spans="1:19">
      <c r="A251" s="35" t="s">
        <v>267</v>
      </c>
      <c r="B251" s="41" t="str">
        <f>VLOOKUP(A251,All!A:AM,2,0)</f>
        <v>ANGLIA</v>
      </c>
      <c r="C251" s="42">
        <f>VLOOKUP(A251,All!A:AM,11,0)</f>
        <v>44251</v>
      </c>
      <c r="D251" s="5"/>
      <c r="E251" s="17">
        <f>VLOOKUP(A251,All!A:AM,30,0)</f>
        <v>62.102697147440722</v>
      </c>
      <c r="F251" s="17">
        <f>VLOOKUP(A251,All!A:AM,28,0)</f>
        <v>13.874140000000001</v>
      </c>
      <c r="G251" s="17">
        <f>VLOOKUP(A251,All!A:AM,31,0)</f>
        <v>42.970402403373342</v>
      </c>
      <c r="H251" s="17">
        <f>VLOOKUP(A251,All!A:AM,29,0)</f>
        <v>6.3792999999999997</v>
      </c>
      <c r="I251" s="6">
        <f>VLOOKUP(A251,All!A:AM,33,0)</f>
        <v>59.921514049837164</v>
      </c>
      <c r="J251" s="6">
        <f>VLOOKUP(A251,All!A:AM,32,0)</f>
        <v>12.658300000000001</v>
      </c>
      <c r="K251" s="20">
        <f>VLOOKUP(A251,All!A:AM,39,0)</f>
        <v>70.135802469135797</v>
      </c>
      <c r="L251" s="20">
        <f>VLOOKUP(A251,All!A:AM,38,0)</f>
        <v>19.883500000000002</v>
      </c>
      <c r="M251" s="96">
        <f>VLOOKUP(A251,'SYS Allocations'!A:G,2,0)</f>
        <v>0</v>
      </c>
      <c r="N251" s="96">
        <f>VLOOKUP(A251,'SYS Allocations'!A:G,3,0)</f>
        <v>0</v>
      </c>
      <c r="O251" s="96">
        <f>VLOOKUP(A251,'SYS Allocations'!A:G,4,0)</f>
        <v>0</v>
      </c>
      <c r="P251" s="96">
        <f>VLOOKUP(A251,'SYS Allocations'!A:G,5,0)</f>
        <v>0</v>
      </c>
      <c r="Q251" s="96">
        <f>VLOOKUP(A251,'SYS Allocations'!A:G,6,0)</f>
        <v>0</v>
      </c>
      <c r="R251" s="12">
        <f>VLOOKUP(A251,'SYS Allocations'!A:G,7,0)</f>
        <v>1</v>
      </c>
      <c r="S251" s="324"/>
    </row>
    <row r="252" spans="1:19">
      <c r="A252" s="35" t="s">
        <v>268</v>
      </c>
      <c r="B252" s="41" t="str">
        <f>VLOOKUP(A252,All!A:AM,2,0)</f>
        <v>MIDLANDS</v>
      </c>
      <c r="C252" s="42">
        <f>VLOOKUP(A252,All!A:AM,11,0)</f>
        <v>44627.458333333299</v>
      </c>
      <c r="D252" s="5"/>
      <c r="E252" s="17">
        <f>VLOOKUP(A252,All!A:AM,30,0)</f>
        <v>45.834139039884263</v>
      </c>
      <c r="F252" s="17">
        <f>VLOOKUP(A252,All!A:AM,28,0)</f>
        <v>10.23964</v>
      </c>
      <c r="G252" s="17">
        <f>VLOOKUP(A252,All!A:AM,31,0)</f>
        <v>-7.5759192091600873</v>
      </c>
      <c r="H252" s="17">
        <f>VLOOKUP(A252,All!A:AM,29,0)</f>
        <v>-0.85219999999999985</v>
      </c>
      <c r="I252" s="6">
        <f>VLOOKUP(A252,All!A:AM,33,0)</f>
        <v>53.661581349753391</v>
      </c>
      <c r="J252" s="6">
        <f>VLOOKUP(A252,All!A:AM,32,0)</f>
        <v>14.013399999999999</v>
      </c>
      <c r="K252" s="20">
        <f>VLOOKUP(A252,All!A:AM,39,0)</f>
        <v>-9.0180180180180241</v>
      </c>
      <c r="L252" s="20">
        <f>VLOOKUP(A252,All!A:AM,38,0)</f>
        <v>-1.0010000000000008</v>
      </c>
      <c r="M252" s="96">
        <f>VLOOKUP(A252,'SYS Allocations'!A:G,2,0)</f>
        <v>0</v>
      </c>
      <c r="N252" s="96" t="str">
        <f>VLOOKUP(A252,'SYS Allocations'!A:G,3,0)</f>
        <v>RA</v>
      </c>
      <c r="O252" s="96">
        <f>VLOOKUP(A252,'SYS Allocations'!A:G,4,0)</f>
        <v>0</v>
      </c>
      <c r="P252" s="96">
        <f>VLOOKUP(A252,'SYS Allocations'!A:G,5,0)</f>
        <v>0</v>
      </c>
      <c r="Q252" s="96">
        <f>VLOOKUP(A252,'SYS Allocations'!A:G,6,0)</f>
        <v>0</v>
      </c>
      <c r="R252" s="12">
        <f>VLOOKUP(A252,'SYS Allocations'!A:G,7,0)</f>
        <v>2.4</v>
      </c>
      <c r="S252" s="324"/>
    </row>
    <row r="253" spans="1:19">
      <c r="A253" s="35" t="s">
        <v>269</v>
      </c>
      <c r="B253" s="41" t="str">
        <f>VLOOKUP(A253,All!A:AM,2,0)</f>
        <v>NORTH EAST</v>
      </c>
      <c r="C253" s="42">
        <f>VLOOKUP(A253,All!A:AM,11,0)</f>
        <v>44049</v>
      </c>
      <c r="D253" s="5"/>
      <c r="E253" s="17">
        <f>VLOOKUP(A253,All!A:AM,30,0)</f>
        <v>46.177370030581038</v>
      </c>
      <c r="F253" s="17">
        <f>VLOOKUP(A253,All!A:AM,28,0)</f>
        <v>12.08</v>
      </c>
      <c r="G253" s="17">
        <f>VLOOKUP(A253,All!A:AM,31,0)</f>
        <v>28.236493374108051</v>
      </c>
      <c r="H253" s="17">
        <f>VLOOKUP(A253,All!A:AM,29,0)</f>
        <v>5.54</v>
      </c>
      <c r="I253" s="6">
        <f>VLOOKUP(A253,All!A:AM,33,0)</f>
        <v>33.348481405741168</v>
      </c>
      <c r="J253" s="6">
        <f>VLOOKUP(A253,All!A:AM,32,0)</f>
        <v>7.0448000000000093</v>
      </c>
      <c r="K253" s="20">
        <f>VLOOKUP(A253,All!A:AM,39,0)</f>
        <v>57.333333333333336</v>
      </c>
      <c r="L253" s="20">
        <f>VLOOKUP(A253,All!A:AM,38,0)</f>
        <v>18.920000000000002</v>
      </c>
      <c r="M253" s="96">
        <f>VLOOKUP(A253,'SYS Allocations'!A:G,2,0)</f>
        <v>0</v>
      </c>
      <c r="N253" s="96">
        <f>VLOOKUP(A253,'SYS Allocations'!A:G,3,0)</f>
        <v>0</v>
      </c>
      <c r="O253" s="96">
        <f>VLOOKUP(A253,'SYS Allocations'!A:G,4,0)</f>
        <v>0</v>
      </c>
      <c r="P253" s="96">
        <f>VLOOKUP(A253,'SYS Allocations'!A:G,5,0)</f>
        <v>0</v>
      </c>
      <c r="Q253" s="96">
        <f>VLOOKUP(A253,'SYS Allocations'!A:G,6,0)</f>
        <v>0</v>
      </c>
      <c r="R253" s="12">
        <f>VLOOKUP(A253,'SYS Allocations'!A:G,7,0)</f>
        <v>1</v>
      </c>
      <c r="S253" s="324"/>
    </row>
    <row r="254" spans="1:19">
      <c r="A254" s="35" t="s">
        <v>270</v>
      </c>
      <c r="B254" s="41" t="str">
        <f>VLOOKUP(A254,All!A:AM,2,0)</f>
        <v>NORTH EAST</v>
      </c>
      <c r="C254" s="42">
        <f>VLOOKUP(A254,All!A:AM,11,0)</f>
        <v>44739.411111111098</v>
      </c>
      <c r="D254" s="5"/>
      <c r="E254" s="17">
        <f>VLOOKUP(A254,All!A:AM,30,0)</f>
        <v>48.875</v>
      </c>
      <c r="F254" s="17">
        <f>VLOOKUP(A254,All!A:AM,28,0)</f>
        <v>4.2618999999999998</v>
      </c>
      <c r="G254" s="17">
        <f>VLOOKUP(A254,All!A:AM,31,0)</f>
        <v>-0.98765432098764971</v>
      </c>
      <c r="H254" s="17">
        <f>VLOOKUP(A254,All!A:AM,29,0)</f>
        <v>-4.3599999999999799E-2</v>
      </c>
      <c r="I254" s="6">
        <f>VLOOKUP(A254,All!A:AM,33,0)</f>
        <v>55.898820829376184</v>
      </c>
      <c r="J254" s="6">
        <f>VLOOKUP(A254,All!A:AM,32,0)</f>
        <v>5.6506999999999801</v>
      </c>
      <c r="K254" s="20">
        <f>VLOOKUP(A254,All!A:AM,39,0)</f>
        <v>80.186222222222213</v>
      </c>
      <c r="L254" s="20">
        <f>VLOOKUP(A254,All!A:AM,38,0)</f>
        <v>18.041899999999998</v>
      </c>
      <c r="M254" s="96">
        <f>VLOOKUP(A254,'SYS Allocations'!A:G,2,0)</f>
        <v>0</v>
      </c>
      <c r="N254" s="96">
        <f>VLOOKUP(A254,'SYS Allocations'!A:G,3,0)</f>
        <v>0</v>
      </c>
      <c r="O254" s="96">
        <f>VLOOKUP(A254,'SYS Allocations'!A:G,4,0)</f>
        <v>0</v>
      </c>
      <c r="P254" s="96">
        <f>VLOOKUP(A254,'SYS Allocations'!A:G,5,0)</f>
        <v>0</v>
      </c>
      <c r="Q254" s="96">
        <f>VLOOKUP(A254,'SYS Allocations'!A:G,6,0)</f>
        <v>0</v>
      </c>
      <c r="R254" s="12">
        <f>VLOOKUP(A254,'SYS Allocations'!A:G,7,0)</f>
        <v>0</v>
      </c>
      <c r="S254" s="324"/>
    </row>
    <row r="255" spans="1:19">
      <c r="A255" s="35"/>
      <c r="B255" s="41" t="e">
        <f>VLOOKUP(A255,All!A:AM,2,0)</f>
        <v>#N/A</v>
      </c>
      <c r="C255" s="42" t="e">
        <f>VLOOKUP(A255,All!A:AM,11,0)</f>
        <v>#N/A</v>
      </c>
      <c r="D255" s="5"/>
      <c r="E255" s="17" t="e">
        <f>VLOOKUP(A255,All!A:AM,30,0)</f>
        <v>#N/A</v>
      </c>
      <c r="F255" s="17" t="e">
        <f>VLOOKUP(A255,All!A:AM,28,0)</f>
        <v>#N/A</v>
      </c>
      <c r="G255" s="17" t="e">
        <f>VLOOKUP(A255,All!A:AM,31,0)</f>
        <v>#N/A</v>
      </c>
      <c r="H255" s="17" t="e">
        <f>VLOOKUP(A255,All!A:AM,29,0)</f>
        <v>#N/A</v>
      </c>
      <c r="I255" s="6" t="e">
        <f>VLOOKUP(A255,All!A:AM,33,0)</f>
        <v>#N/A</v>
      </c>
      <c r="J255" s="6" t="e">
        <f>VLOOKUP(A255,All!A:AM,32,0)</f>
        <v>#N/A</v>
      </c>
      <c r="K255" s="20" t="e">
        <f>VLOOKUP(A255,All!A:AM,39,0)</f>
        <v>#N/A</v>
      </c>
      <c r="L255" s="20" t="e">
        <f>VLOOKUP(A255,All!A:AM,38,0)</f>
        <v>#N/A</v>
      </c>
      <c r="M255" s="2" t="e">
        <f>VLOOKUP(A255,'SYS Allocations'!A:G,2,0)</f>
        <v>#N/A</v>
      </c>
      <c r="N255" s="96" t="e">
        <f>VLOOKUP(A255,'SYS Allocations'!A:G,3,0)</f>
        <v>#N/A</v>
      </c>
      <c r="O255" s="96" t="e">
        <f>VLOOKUP(A255,'SYS Allocations'!A:G,4,0)</f>
        <v>#N/A</v>
      </c>
      <c r="P255" s="96" t="e">
        <f>VLOOKUP(A255,'SYS Allocations'!A:G,5,0)</f>
        <v>#N/A</v>
      </c>
      <c r="Q255" s="96" t="e">
        <f>VLOOKUP(A255,'SYS Allocations'!A:G,6,0)</f>
        <v>#N/A</v>
      </c>
      <c r="R255" s="12" t="e">
        <f>VLOOKUP(A255,'SYS Allocations'!A:G,7,0)</f>
        <v>#N/A</v>
      </c>
      <c r="S255" s="324"/>
    </row>
    <row r="256" spans="1:19">
      <c r="A256" s="35"/>
      <c r="B256" s="41" t="e">
        <f>VLOOKUP(A256,All!A:AM,2,0)</f>
        <v>#N/A</v>
      </c>
      <c r="C256" s="42" t="e">
        <f>VLOOKUP(A256,All!A:AM,11,0)</f>
        <v>#N/A</v>
      </c>
      <c r="E256" s="2" t="e">
        <f>VLOOKUP(A256,All!A:AM,30,0)</f>
        <v>#N/A</v>
      </c>
      <c r="F256" s="2" t="e">
        <f>VLOOKUP(A256,All!A:AM,28,0)</f>
        <v>#N/A</v>
      </c>
      <c r="G256" s="2" t="e">
        <f>VLOOKUP(A256,All!A:AM,31,0)</f>
        <v>#N/A</v>
      </c>
      <c r="H256" s="2" t="e">
        <f>VLOOKUP(A256,All!A:AM,29,0)</f>
        <v>#N/A</v>
      </c>
      <c r="I256" s="2" t="e">
        <f>VLOOKUP(A256,All!A:AM,33,0)</f>
        <v>#N/A</v>
      </c>
      <c r="J256" s="2" t="e">
        <f>VLOOKUP(A256,All!A:AM,32,0)</f>
        <v>#N/A</v>
      </c>
      <c r="K256" s="21" t="e">
        <f>VLOOKUP(A256,All!A:AM,39,0)</f>
        <v>#N/A</v>
      </c>
      <c r="L256" s="21" t="e">
        <f>VLOOKUP(A256,All!A:AM,38,0)</f>
        <v>#N/A</v>
      </c>
      <c r="N256" s="96" t="e">
        <f>VLOOKUP(A256,'SYS Allocations'!A:G,3,0)</f>
        <v>#N/A</v>
      </c>
      <c r="O256" s="96" t="e">
        <f>VLOOKUP(A256,'SYS Allocations'!A:G,4,0)</f>
        <v>#N/A</v>
      </c>
      <c r="P256" s="96"/>
      <c r="Q256" s="96" t="e">
        <f>VLOOKUP(A256,'SYS Allocations'!A:G,6,0)</f>
        <v>#N/A</v>
      </c>
      <c r="R256" s="12" t="e">
        <f>VLOOKUP(A256,'SYS Allocations'!A:G,7,0)</f>
        <v>#N/A</v>
      </c>
      <c r="S256" s="324"/>
    </row>
    <row r="257" spans="1:19">
      <c r="A257" s="35"/>
      <c r="B257" s="41" t="e">
        <f>VLOOKUP(A257,All!A:AM,2,0)</f>
        <v>#N/A</v>
      </c>
      <c r="C257" s="42" t="e">
        <f>VLOOKUP(A257,All!A:AM,11,0)</f>
        <v>#N/A</v>
      </c>
      <c r="N257" s="96" t="e">
        <f>VLOOKUP(A257,'SYS Allocations'!A:G,3,0)</f>
        <v>#N/A</v>
      </c>
      <c r="O257" s="96" t="e">
        <f>VLOOKUP(A257,'SYS Allocations'!A:G,4,0)</f>
        <v>#N/A</v>
      </c>
      <c r="P257" s="96"/>
      <c r="Q257" s="96" t="e">
        <f>VLOOKUP(A257,'SYS Allocations'!A:G,6,0)</f>
        <v>#N/A</v>
      </c>
      <c r="R257" s="12" t="e">
        <f>VLOOKUP(A257,'SYS Allocations'!A:G,7,0)</f>
        <v>#N/A</v>
      </c>
      <c r="S257" s="324"/>
    </row>
    <row r="258" spans="1:19">
      <c r="A258" s="35"/>
      <c r="B258" s="41" t="e">
        <f>VLOOKUP(A258,All!A:AM,2,0)</f>
        <v>#N/A</v>
      </c>
      <c r="C258" s="42" t="e">
        <f>VLOOKUP(A258,All!A:AM,11,0)</f>
        <v>#N/A</v>
      </c>
      <c r="N258" s="96" t="e">
        <f>VLOOKUP(A258,'SYS Allocations'!A:G,3,0)</f>
        <v>#N/A</v>
      </c>
      <c r="O258" s="96" t="e">
        <f>VLOOKUP(A258,'SYS Allocations'!A:G,4,0)</f>
        <v>#N/A</v>
      </c>
      <c r="P258" s="96"/>
      <c r="Q258" s="96" t="e">
        <f>VLOOKUP(A258,'SYS Allocations'!A:G,6,0)</f>
        <v>#N/A</v>
      </c>
      <c r="R258" s="12" t="e">
        <f>VLOOKUP(A258,'SYS Allocations'!A:G,7,0)</f>
        <v>#N/A</v>
      </c>
      <c r="S258" s="324"/>
    </row>
    <row r="259" spans="1:19">
      <c r="A259" s="35"/>
      <c r="B259" s="41" t="e">
        <f>VLOOKUP(A259,All!A:AM,2,0)</f>
        <v>#N/A</v>
      </c>
      <c r="C259" s="42" t="e">
        <f>VLOOKUP(A259,All!A:AM,11,0)</f>
        <v>#N/A</v>
      </c>
      <c r="N259" s="96" t="e">
        <f>VLOOKUP(A259,'SYS Allocations'!A:G,3,0)</f>
        <v>#N/A</v>
      </c>
      <c r="O259" s="96" t="e">
        <f>VLOOKUP(A259,'SYS Allocations'!A:G,4,0)</f>
        <v>#N/A</v>
      </c>
      <c r="P259" s="96"/>
      <c r="Q259" s="96" t="e">
        <f>VLOOKUP(A259,'SYS Allocations'!A:G,6,0)</f>
        <v>#N/A</v>
      </c>
      <c r="R259" s="12" t="e">
        <f>VLOOKUP(A259,'SYS Allocations'!A:G,7,0)</f>
        <v>#N/A</v>
      </c>
      <c r="S259" s="324"/>
    </row>
    <row r="260" spans="1:19">
      <c r="A260" s="35"/>
      <c r="B260" s="41" t="e">
        <f>VLOOKUP(A260,All!A:AM,2,0)</f>
        <v>#N/A</v>
      </c>
      <c r="C260" s="42" t="e">
        <f>VLOOKUP(A260,All!A:AM,11,0)</f>
        <v>#N/A</v>
      </c>
      <c r="N260" s="96" t="e">
        <f>VLOOKUP(A260,'SYS Allocations'!A:G,3,0)</f>
        <v>#N/A</v>
      </c>
      <c r="O260" s="96" t="e">
        <f>VLOOKUP(A260,'SYS Allocations'!A:G,4,0)</f>
        <v>#N/A</v>
      </c>
      <c r="P260" s="96"/>
      <c r="Q260" s="96" t="e">
        <f>VLOOKUP(A260,'SYS Allocations'!A:G,6,0)</f>
        <v>#N/A</v>
      </c>
      <c r="R260" s="12" t="e">
        <f>VLOOKUP(A260,'SYS Allocations'!A:G,7,0)</f>
        <v>#N/A</v>
      </c>
      <c r="S260" s="324"/>
    </row>
    <row r="261" spans="1:19">
      <c r="A261" s="35"/>
      <c r="B261" s="41" t="e">
        <f>VLOOKUP(A261,All!A:AM,2,0)</f>
        <v>#N/A</v>
      </c>
      <c r="C261" s="42" t="e">
        <f>VLOOKUP(A261,All!A:AM,11,0)</f>
        <v>#N/A</v>
      </c>
      <c r="N261" s="96" t="e">
        <f>VLOOKUP(A261,'SYS Allocations'!A:G,3,0)</f>
        <v>#N/A</v>
      </c>
      <c r="O261" s="96" t="e">
        <f>VLOOKUP(A261,'SYS Allocations'!A:G,4,0)</f>
        <v>#N/A</v>
      </c>
      <c r="P261" s="96"/>
      <c r="Q261" s="96" t="e">
        <f>VLOOKUP(A261,'SYS Allocations'!A:G,6,0)</f>
        <v>#N/A</v>
      </c>
      <c r="R261" s="12" t="e">
        <f>VLOOKUP(A261,'SYS Allocations'!A:G,7,0)</f>
        <v>#N/A</v>
      </c>
      <c r="S261" s="324"/>
    </row>
    <row r="262" spans="1:19">
      <c r="A262" s="35"/>
      <c r="B262" s="41" t="e">
        <f>VLOOKUP(A262,All!A:AM,2,0)</f>
        <v>#N/A</v>
      </c>
      <c r="C262" s="42" t="e">
        <f>VLOOKUP(A262,All!A:AM,11,0)</f>
        <v>#N/A</v>
      </c>
      <c r="N262" s="96" t="e">
        <f>VLOOKUP(A262,'SYS Allocations'!A:G,3,0)</f>
        <v>#N/A</v>
      </c>
      <c r="O262" s="96" t="e">
        <f>VLOOKUP(A262,'SYS Allocations'!A:G,4,0)</f>
        <v>#N/A</v>
      </c>
      <c r="P262" s="96"/>
      <c r="Q262" s="96" t="e">
        <f>VLOOKUP(A262,'SYS Allocations'!A:G,6,0)</f>
        <v>#N/A</v>
      </c>
      <c r="R262" s="12" t="e">
        <f>VLOOKUP(A262,'SYS Allocations'!A:G,7,0)</f>
        <v>#N/A</v>
      </c>
      <c r="S262" s="324"/>
    </row>
    <row r="263" spans="1:19">
      <c r="A263" s="35"/>
      <c r="B263" s="41" t="e">
        <f>VLOOKUP(A263,All!A:AM,2,0)</f>
        <v>#N/A</v>
      </c>
      <c r="C263" s="42" t="e">
        <f>VLOOKUP(A263,All!A:AM,11,0)</f>
        <v>#N/A</v>
      </c>
      <c r="N263" s="96" t="e">
        <f>VLOOKUP(A263,'SYS Allocations'!A:G,3,0)</f>
        <v>#N/A</v>
      </c>
      <c r="O263" s="96" t="e">
        <f>VLOOKUP(A263,'SYS Allocations'!A:G,4,0)</f>
        <v>#N/A</v>
      </c>
      <c r="P263" s="96"/>
      <c r="Q263" s="96" t="e">
        <f>VLOOKUP(A263,'SYS Allocations'!A:G,6,0)</f>
        <v>#N/A</v>
      </c>
      <c r="R263" s="12" t="e">
        <f>VLOOKUP(A263,'SYS Allocations'!A:G,7,0)</f>
        <v>#N/A</v>
      </c>
      <c r="S263" s="324"/>
    </row>
    <row r="264" spans="1:19">
      <c r="A264" s="35"/>
      <c r="B264" s="41" t="e">
        <f>VLOOKUP(A264,All!A:AM,2,0)</f>
        <v>#N/A</v>
      </c>
      <c r="C264" s="42" t="e">
        <f>VLOOKUP(A264,All!A:AM,11,0)</f>
        <v>#N/A</v>
      </c>
      <c r="N264" s="96" t="e">
        <f>VLOOKUP(A264,'SYS Allocations'!A:G,3,0)</f>
        <v>#N/A</v>
      </c>
      <c r="O264" s="96" t="e">
        <f>VLOOKUP(A264,'SYS Allocations'!A:G,4,0)</f>
        <v>#N/A</v>
      </c>
      <c r="P264" s="96"/>
      <c r="Q264" s="96" t="e">
        <f>VLOOKUP(A264,'SYS Allocations'!A:G,6,0)</f>
        <v>#N/A</v>
      </c>
      <c r="R264" s="12" t="e">
        <f>VLOOKUP(A264,'SYS Allocations'!A:G,7,0)</f>
        <v>#N/A</v>
      </c>
      <c r="S264" s="324"/>
    </row>
    <row r="265" spans="1:19">
      <c r="A265" s="35"/>
      <c r="B265" s="41" t="e">
        <f>VLOOKUP(A265,All!A:AM,2,0)</f>
        <v>#N/A</v>
      </c>
      <c r="C265" s="42" t="e">
        <f>VLOOKUP(A265,All!A:AM,11,0)</f>
        <v>#N/A</v>
      </c>
      <c r="N265" s="96" t="e">
        <f>VLOOKUP(A265,'SYS Allocations'!A:G,3,0)</f>
        <v>#N/A</v>
      </c>
      <c r="O265" s="96" t="e">
        <f>VLOOKUP(A265,'SYS Allocations'!A:G,4,0)</f>
        <v>#N/A</v>
      </c>
      <c r="P265" s="96"/>
      <c r="Q265" s="96" t="e">
        <f>VLOOKUP(A265,'SYS Allocations'!A:G,6,0)</f>
        <v>#N/A</v>
      </c>
      <c r="R265" s="12" t="e">
        <f>VLOOKUP(A265,'SYS Allocations'!A:G,7,0)</f>
        <v>#N/A</v>
      </c>
      <c r="S265" s="324"/>
    </row>
    <row r="266" spans="1:19">
      <c r="A266" s="35"/>
      <c r="B266" s="41" t="e">
        <f>VLOOKUP(A266,All!A:AM,2,0)</f>
        <v>#N/A</v>
      </c>
      <c r="C266" s="42" t="e">
        <f>VLOOKUP(A266,All!A:AM,11,0)</f>
        <v>#N/A</v>
      </c>
      <c r="N266" s="96" t="e">
        <f>VLOOKUP(A266,'SYS Allocations'!A:G,3,0)</f>
        <v>#N/A</v>
      </c>
      <c r="O266" s="96" t="e">
        <f>VLOOKUP(A266,'SYS Allocations'!A:G,4,0)</f>
        <v>#N/A</v>
      </c>
      <c r="P266" s="96"/>
      <c r="Q266" s="96" t="e">
        <f>VLOOKUP(A266,'SYS Allocations'!A:G,6,0)</f>
        <v>#N/A</v>
      </c>
      <c r="R266" s="12" t="e">
        <f>VLOOKUP(A266,'SYS Allocations'!A:G,7,0)</f>
        <v>#N/A</v>
      </c>
      <c r="S266" s="324"/>
    </row>
    <row r="267" spans="1:19">
      <c r="A267" s="35"/>
      <c r="B267" s="41" t="e">
        <f>VLOOKUP(A267,All!A:AM,2,0)</f>
        <v>#N/A</v>
      </c>
      <c r="C267" s="42" t="e">
        <f>VLOOKUP(A267,All!A:AM,11,0)</f>
        <v>#N/A</v>
      </c>
      <c r="N267" s="96" t="e">
        <f>VLOOKUP(A267,'SYS Allocations'!A:G,3,0)</f>
        <v>#N/A</v>
      </c>
      <c r="O267" s="96" t="e">
        <f>VLOOKUP(A267,'SYS Allocations'!A:G,4,0)</f>
        <v>#N/A</v>
      </c>
      <c r="P267" s="96"/>
      <c r="Q267" s="96" t="e">
        <f>VLOOKUP(A267,'SYS Allocations'!A:G,6,0)</f>
        <v>#N/A</v>
      </c>
      <c r="R267" s="12" t="e">
        <f>VLOOKUP(A267,'SYS Allocations'!A:G,7,0)</f>
        <v>#N/A</v>
      </c>
      <c r="S267" s="324"/>
    </row>
    <row r="268" spans="1:19">
      <c r="A268" s="35"/>
      <c r="B268" s="41" t="e">
        <f>VLOOKUP(A268,All!A:AM,2,0)</f>
        <v>#N/A</v>
      </c>
      <c r="C268" s="42" t="e">
        <f>VLOOKUP(A268,All!A:AM,11,0)</f>
        <v>#N/A</v>
      </c>
      <c r="N268" s="96" t="e">
        <f>VLOOKUP(A268,'SYS Allocations'!A:G,3,0)</f>
        <v>#N/A</v>
      </c>
      <c r="O268" s="96" t="e">
        <f>VLOOKUP(A268,'SYS Allocations'!A:G,4,0)</f>
        <v>#N/A</v>
      </c>
      <c r="P268" s="96"/>
      <c r="Q268" s="96" t="e">
        <f>VLOOKUP(A268,'SYS Allocations'!A:G,6,0)</f>
        <v>#N/A</v>
      </c>
      <c r="R268" s="12" t="e">
        <f>VLOOKUP(A268,'SYS Allocations'!A:G,7,0)</f>
        <v>#N/A</v>
      </c>
      <c r="S268" s="324"/>
    </row>
    <row r="269" spans="1:19">
      <c r="A269" s="35"/>
      <c r="B269" s="41" t="e">
        <f>VLOOKUP(A269,All!A:AM,2,0)</f>
        <v>#N/A</v>
      </c>
      <c r="C269" s="42" t="e">
        <f>VLOOKUP(A269,All!A:AM,11,0)</f>
        <v>#N/A</v>
      </c>
      <c r="N269" s="96" t="e">
        <f>VLOOKUP(A269,'SYS Allocations'!A:G,3,0)</f>
        <v>#N/A</v>
      </c>
      <c r="O269" s="96" t="e">
        <f>VLOOKUP(A269,'SYS Allocations'!A:G,4,0)</f>
        <v>#N/A</v>
      </c>
      <c r="P269" s="96"/>
      <c r="Q269" s="96" t="e">
        <f>VLOOKUP(A269,'SYS Allocations'!A:G,6,0)</f>
        <v>#N/A</v>
      </c>
      <c r="R269" s="12" t="e">
        <f>VLOOKUP(A269,'SYS Allocations'!A:G,7,0)</f>
        <v>#N/A</v>
      </c>
      <c r="S269" s="324"/>
    </row>
    <row r="270" spans="1:19">
      <c r="B270" s="35" t="e">
        <f>VLOOKUP(A270,All!A:AM,2,0)</f>
        <v>#N/A</v>
      </c>
      <c r="C270" s="3" t="e">
        <f>VLOOKUP(A270,All!A:AM,11,0)</f>
        <v>#N/A</v>
      </c>
      <c r="N270" s="96" t="e">
        <f>VLOOKUP(A270,'SYS Allocations'!A:G,3,0)</f>
        <v>#N/A</v>
      </c>
      <c r="O270" s="96" t="e">
        <f>VLOOKUP(A270,'SYS Allocations'!A:G,4,0)</f>
        <v>#N/A</v>
      </c>
      <c r="P270" s="96"/>
      <c r="Q270" s="96" t="e">
        <f>VLOOKUP(A270,'SYS Allocations'!A:G,6,0)</f>
        <v>#N/A</v>
      </c>
      <c r="R270" s="12" t="e">
        <f>VLOOKUP(A270,'SYS Allocations'!A:G,7,0)</f>
        <v>#N/A</v>
      </c>
      <c r="S270" s="324"/>
    </row>
    <row r="271" spans="1:19">
      <c r="A271" s="25"/>
      <c r="N271" s="2" t="e">
        <f>VLOOKUP(A271,'SYS Allocations'!A:G,3,0)</f>
        <v>#N/A</v>
      </c>
      <c r="O271" s="2" t="e">
        <f>VLOOKUP(A271,'SYS Allocations'!A:G,4,0)</f>
        <v>#N/A</v>
      </c>
      <c r="Q271" s="96" t="e">
        <f>VLOOKUP(A271,'SYS Allocations'!A:G,6,0)</f>
        <v>#N/A</v>
      </c>
      <c r="R271" s="12" t="e">
        <f>VLOOKUP(A271,'SYS Allocations'!A:G,7,0)</f>
        <v>#N/A</v>
      </c>
      <c r="S271" s="324"/>
    </row>
    <row r="272" spans="1:19">
      <c r="S272" s="324"/>
    </row>
    <row r="273" spans="19:19">
      <c r="S273" s="324"/>
    </row>
    <row r="274" spans="19:19">
      <c r="S274" s="324"/>
    </row>
    <row r="275" spans="19:19">
      <c r="S275" s="324"/>
    </row>
    <row r="276" spans="19:19">
      <c r="S276" s="324"/>
    </row>
    <row r="277" spans="19:19">
      <c r="S277" s="324"/>
    </row>
    <row r="278" spans="19:19">
      <c r="S278" s="324"/>
    </row>
    <row r="279" spans="19:19">
      <c r="S279" s="324"/>
    </row>
    <row r="280" spans="19:19">
      <c r="S280" s="324"/>
    </row>
    <row r="281" spans="19:19">
      <c r="S281" s="324"/>
    </row>
    <row r="282" spans="19:19">
      <c r="S282" s="324"/>
    </row>
    <row r="283" spans="19:19">
      <c r="S283" s="324"/>
    </row>
    <row r="284" spans="19:19">
      <c r="S284" s="324"/>
    </row>
    <row r="285" spans="19:19">
      <c r="S285" s="324"/>
    </row>
    <row r="286" spans="19:19">
      <c r="S286" s="324"/>
    </row>
    <row r="287" spans="19:19">
      <c r="S287" s="324"/>
    </row>
    <row r="288" spans="19:19">
      <c r="S288" s="324"/>
    </row>
    <row r="289" spans="19:19">
      <c r="S289" s="324"/>
    </row>
    <row r="290" spans="19:19">
      <c r="S290" s="324"/>
    </row>
    <row r="291" spans="19:19">
      <c r="S291" s="324"/>
    </row>
  </sheetData>
  <sheetProtection algorithmName="SHA-512" hashValue="VvJszDOK7gGEp9rdosemfJY225DyUM3VxVDiOBPr/MA5QC3fDwdSsuKBzhhaZLY8eq0QF+Pss6XLQqr6wxn9Eg==" saltValue="yQsIKxT99pu7p88qZ0aQfg==" spinCount="100000" sheet="1" autoFilter="0"/>
  <autoFilter ref="A7:R271" xr:uid="{00000000-0009-0000-0000-000000000000}"/>
  <mergeCells count="56">
    <mergeCell ref="K12:K13"/>
    <mergeCell ref="L12:L13"/>
    <mergeCell ref="K172:K173"/>
    <mergeCell ref="L172:L173"/>
    <mergeCell ref="K76:K77"/>
    <mergeCell ref="L76:L77"/>
    <mergeCell ref="K104:K105"/>
    <mergeCell ref="L157:L158"/>
    <mergeCell ref="K109:K110"/>
    <mergeCell ref="L159:L160"/>
    <mergeCell ref="K22:K23"/>
    <mergeCell ref="L22:L23"/>
    <mergeCell ref="L41:L42"/>
    <mergeCell ref="L70:L71"/>
    <mergeCell ref="K41:K42"/>
    <mergeCell ref="K70:K71"/>
    <mergeCell ref="L176:L177"/>
    <mergeCell ref="L180:L183"/>
    <mergeCell ref="L195:L196"/>
    <mergeCell ref="L109:L110"/>
    <mergeCell ref="L117:L118"/>
    <mergeCell ref="L141:L142"/>
    <mergeCell ref="L143:L144"/>
    <mergeCell ref="L154:L155"/>
    <mergeCell ref="K51:K52"/>
    <mergeCell ref="L51:L52"/>
    <mergeCell ref="K37:K39"/>
    <mergeCell ref="L37:L39"/>
    <mergeCell ref="K242:K243"/>
    <mergeCell ref="L242:L243"/>
    <mergeCell ref="K232:K233"/>
    <mergeCell ref="K203:K204"/>
    <mergeCell ref="K216:K218"/>
    <mergeCell ref="K219:K222"/>
    <mergeCell ref="K227:K230"/>
    <mergeCell ref="L227:L230"/>
    <mergeCell ref="L232:L233"/>
    <mergeCell ref="L203:L204"/>
    <mergeCell ref="L216:L218"/>
    <mergeCell ref="L219:L222"/>
    <mergeCell ref="L72:L73"/>
    <mergeCell ref="K72:K73"/>
    <mergeCell ref="K117:K118"/>
    <mergeCell ref="K240:K241"/>
    <mergeCell ref="L240:L241"/>
    <mergeCell ref="K154:K155"/>
    <mergeCell ref="K180:K183"/>
    <mergeCell ref="K176:K177"/>
    <mergeCell ref="K157:K158"/>
    <mergeCell ref="K159:K160"/>
    <mergeCell ref="K195:K196"/>
    <mergeCell ref="L104:L105"/>
    <mergeCell ref="K119:K120"/>
    <mergeCell ref="L119:L120"/>
    <mergeCell ref="K141:K142"/>
    <mergeCell ref="K143:K144"/>
  </mergeCells>
  <phoneticPr fontId="17" type="noConversion"/>
  <conditionalFormatting sqref="C8:C269">
    <cfRule type="expression" dxfId="191" priority="4">
      <formula>C8&lt;=TODAY()-365</formula>
    </cfRule>
  </conditionalFormatting>
  <conditionalFormatting sqref="D8:E255 G8:G255 I8:I255">
    <cfRule type="cellIs" dxfId="190" priority="8" operator="lessThan">
      <formula>0</formula>
    </cfRule>
    <cfRule type="cellIs" dxfId="189" priority="9" operator="between">
      <formula>0</formula>
      <formula>9.999999999999</formula>
    </cfRule>
    <cfRule type="cellIs" dxfId="188" priority="10" operator="between">
      <formula>10</formula>
      <formula>24.99999999999</formula>
    </cfRule>
    <cfRule type="cellIs" dxfId="187" priority="11" operator="between">
      <formula>25</formula>
      <formula>100</formula>
    </cfRule>
  </conditionalFormatting>
  <conditionalFormatting sqref="K24:K36 K40:K41 K43:K51 K53:K70 K72 K74:K76 K78:K104 K106:K109 K111:K117 K119 K121:K141 K143 K145:K154 K157 K159 K178:K180 K184:K195 K197:K203 K205:K216 K219 K223:K227 K231:K232 K234:K240 K242 K244:K255 D256:L270 K8:K12 K14:K22 K161:K172 K174:K176">
    <cfRule type="cellIs" dxfId="186" priority="63" operator="lessThan">
      <formula>0</formula>
    </cfRule>
    <cfRule type="cellIs" dxfId="185" priority="64" operator="between">
      <formula>0</formula>
      <formula>9.999999999999</formula>
    </cfRule>
    <cfRule type="cellIs" dxfId="184" priority="65" operator="between">
      <formula>10</formula>
      <formula>24.99999999999</formula>
    </cfRule>
    <cfRule type="cellIs" dxfId="183" priority="66" operator="between">
      <formula>25</formula>
      <formula>100</formula>
    </cfRule>
  </conditionalFormatting>
  <conditionalFormatting sqref="M8:Q8 M9:O38 P9:Q72 Q9:Q271 M39 O39:O72 M41:N72 M73:Q198 M199:O240 P199:Q254 M242:O254 N255:Q270">
    <cfRule type="cellIs" dxfId="182" priority="12" operator="equal">
      <formula>"OPEX"</formula>
    </cfRule>
  </conditionalFormatting>
  <conditionalFormatting sqref="M8:Q8 M9:O38 P9:Q72 Q9:Q271 M39 O39:O72 M41:N72 M73:Q254 N255:Q270">
    <cfRule type="cellIs" dxfId="181" priority="1" operator="equal">
      <formula>"PX"</formula>
    </cfRule>
  </conditionalFormatting>
  <conditionalFormatting sqref="M8:Q254">
    <cfRule type="cellIs" dxfId="180" priority="5" operator="equal">
      <formula>0</formula>
    </cfRule>
    <cfRule type="cellIs" dxfId="179" priority="6" operator="equal">
      <formula>"RA"</formula>
    </cfRule>
    <cfRule type="cellIs" dxfId="178" priority="7" operator="equal">
      <formula>"P-Core"</formula>
    </cfRule>
  </conditionalFormatting>
  <conditionalFormatting sqref="P8:Q405">
    <cfRule type="cellIs" dxfId="177" priority="2" operator="equal">
      <formula>"AM"</formula>
    </cfRule>
  </conditionalFormatting>
  <conditionalFormatting sqref="Q9:Q271 N255:Q270">
    <cfRule type="cellIs" dxfId="176" priority="21" operator="equal">
      <formula>0</formula>
    </cfRule>
    <cfRule type="cellIs" dxfId="175" priority="22" operator="equal">
      <formula>"RA"</formula>
    </cfRule>
    <cfRule type="cellIs" dxfId="174" priority="23" operator="equal">
      <formula>"P-Core"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47"/>
  <sheetViews>
    <sheetView zoomScale="80" zoomScaleNormal="80" workbookViewId="0">
      <selection activeCell="A8" sqref="A8"/>
    </sheetView>
  </sheetViews>
  <sheetFormatPr defaultRowHeight="13.15"/>
  <cols>
    <col min="1" max="1" width="37.7109375" customWidth="1"/>
    <col min="2" max="2" width="30.5703125" customWidth="1"/>
    <col min="3" max="3" width="14.28515625" customWidth="1"/>
    <col min="4" max="4" width="22.7109375" customWidth="1"/>
    <col min="5" max="5" width="16.7109375" customWidth="1"/>
    <col min="6" max="6" width="13.5703125" customWidth="1"/>
    <col min="7" max="7" width="10.28515625" customWidth="1"/>
    <col min="8" max="8" width="12.42578125" customWidth="1"/>
    <col min="9" max="9" width="12.7109375" customWidth="1"/>
    <col min="12" max="12" width="7.7109375" customWidth="1"/>
    <col min="13" max="13" width="9.5703125" customWidth="1"/>
    <col min="14" max="14" width="14.42578125" customWidth="1"/>
    <col min="15" max="15" width="11.7109375" customWidth="1"/>
    <col min="16" max="16" width="11" customWidth="1"/>
    <col min="17" max="17" width="18.42578125" customWidth="1"/>
    <col min="18" max="18" width="4.7109375" customWidth="1"/>
    <col min="19" max="19" width="3.7109375" customWidth="1"/>
    <col min="23" max="23" width="11.7109375" bestFit="1" customWidth="1"/>
  </cols>
  <sheetData>
    <row r="1" spans="1:25" ht="26.45">
      <c r="A1" s="56" t="s">
        <v>271</v>
      </c>
      <c r="B1" s="56" t="s">
        <v>272</v>
      </c>
      <c r="C1" s="62" t="s">
        <v>273</v>
      </c>
      <c r="F1" s="63"/>
      <c r="G1" t="s">
        <v>274</v>
      </c>
    </row>
    <row r="2" spans="1:25" ht="16.149999999999999">
      <c r="A2" s="331" t="s">
        <v>275</v>
      </c>
      <c r="B2" s="58">
        <f>VLOOKUP(A2,Space!A:D,4,0)</f>
        <v>104</v>
      </c>
      <c r="C2" s="80"/>
      <c r="F2" s="109"/>
      <c r="G2" s="52" t="s">
        <v>276</v>
      </c>
    </row>
    <row r="3" spans="1:25">
      <c r="F3" s="179" t="s">
        <v>277</v>
      </c>
      <c r="G3" s="52" t="s">
        <v>278</v>
      </c>
    </row>
    <row r="5" spans="1:25" ht="59.65" customHeight="1">
      <c r="A5" s="56" t="s">
        <v>279</v>
      </c>
      <c r="B5" s="56" t="s">
        <v>9</v>
      </c>
      <c r="C5" s="57" t="s">
        <v>10</v>
      </c>
      <c r="D5" s="57" t="s">
        <v>11</v>
      </c>
      <c r="E5" s="57" t="s">
        <v>12</v>
      </c>
      <c r="F5" s="57" t="s">
        <v>13</v>
      </c>
      <c r="G5" s="57" t="s">
        <v>14</v>
      </c>
      <c r="H5" s="57" t="s">
        <v>15</v>
      </c>
      <c r="I5" s="57" t="s">
        <v>16</v>
      </c>
      <c r="J5" s="56" t="s">
        <v>17</v>
      </c>
      <c r="K5" s="56" t="s">
        <v>18</v>
      </c>
      <c r="L5" s="56" t="s">
        <v>19</v>
      </c>
      <c r="M5" s="57" t="s">
        <v>280</v>
      </c>
      <c r="N5" s="62" t="s">
        <v>281</v>
      </c>
      <c r="O5" s="178" t="s">
        <v>282</v>
      </c>
      <c r="P5" s="107" t="s">
        <v>283</v>
      </c>
      <c r="Q5" s="56" t="s">
        <v>284</v>
      </c>
    </row>
    <row r="6" spans="1:25">
      <c r="A6" s="58" t="str" cm="1">
        <f t="array" ref="A6">IFERROR(INDEX(All!A$1:A$264,SMALL(IF(All!E$1:E$264='Site check'!A$2,ROW(All!A$1:A$264)),ROWS(A$2:A2))),"")</f>
        <v>BKLN05;DC SYS02</v>
      </c>
      <c r="B6" s="22">
        <f>VLOOKUP(A6,All!A:AM,30,0)</f>
        <v>-19.625340485620224</v>
      </c>
      <c r="C6" s="54">
        <f>VLOOKUP(A6,All!A:AM,28,0)</f>
        <v>-18.790399999999998</v>
      </c>
      <c r="D6" s="54">
        <f>VLOOKUP(A6,All!A:AM,31,0)</f>
        <v>-31.677818399209023</v>
      </c>
      <c r="E6" s="54">
        <f>VLOOKUP(A6,All!A:AM,29,0)</f>
        <v>-27.553999999999995</v>
      </c>
      <c r="F6" s="55">
        <f>VLOOKUP(A6,All!A:AM,33,0)</f>
        <v>-114.7668121746696</v>
      </c>
      <c r="G6" s="55">
        <f>VLOOKUP(A6,All!A:AM,32,0)</f>
        <v>-61.205599999999997</v>
      </c>
      <c r="H6" s="94">
        <f>VLOOKUP(A6,All!A:AM,39,0)</f>
        <v>18.51378476420798</v>
      </c>
      <c r="I6" s="94">
        <f>VLOOKUP(A6,All!A:AM,38,0)</f>
        <v>76.55449999999999</v>
      </c>
      <c r="J6" s="34" t="str">
        <f>VLOOKUP(A6,'SYS Allocations'!A:G,2,0)</f>
        <v>P-Core</v>
      </c>
      <c r="K6" s="34">
        <f>VLOOKUP(A6,'SYS Allocations'!A:G,3,0)</f>
        <v>0</v>
      </c>
      <c r="L6" s="34">
        <f>VLOOKUP(A6,'SYS Allocations'!A:G,4,0)</f>
        <v>0</v>
      </c>
      <c r="M6" s="12">
        <f>VLOOKUP(A6,'SYS Allocations'!A:G,7,0)</f>
        <v>37.799999999999997</v>
      </c>
      <c r="N6" s="80"/>
      <c r="O6" s="108" t="str">
        <f>IF(VLOOKUP(A6,All!A:AO,41,0)="","",VLOOKUP(A6,All!A:AO,41,0))</f>
        <v>Single</v>
      </c>
      <c r="P6" s="108" t="str">
        <f>IF(VLOOKUP(A6,All!A:AN,40,0)="","",VLOOKUP(A6,All!A:AN,40,0))</f>
        <v/>
      </c>
      <c r="Q6" s="108" t="str">
        <f>IF(VLOOKUP(A6,All!A:AN,26,0)="","",VLOOKUP(A6,All!A:AN,26,0))</f>
        <v/>
      </c>
    </row>
    <row r="7" spans="1:25">
      <c r="A7" s="58" t="str" cm="1">
        <f t="array" ref="A7">IFERROR(INDEX(All!A$1:A$264,SMALL(IF(All!E$1:E$264='Site check'!A$2,ROW(All!A$1:A$264)),ROWS(A$2:A3))),"")</f>
        <v>BKLN05;DC SYS03;NEAR CK</v>
      </c>
      <c r="B7" s="22">
        <f>VLOOKUP(A7,All!A:AM,30,0)</f>
        <v>17.342341132572745</v>
      </c>
      <c r="C7" s="54">
        <f>VLOOKUP(A7,All!A:AM,28,0)</f>
        <v>15.49756</v>
      </c>
      <c r="D7" s="54">
        <f>VLOOKUP(A7,All!A:AM,31,0)</f>
        <v>-59.524611689904802</v>
      </c>
      <c r="E7" s="54">
        <f>VLOOKUP(A7,All!A:AM,29,0)</f>
        <v>-27.561799999999998</v>
      </c>
      <c r="F7" s="55">
        <f>VLOOKUP(A7,All!A:AM,33,0)</f>
        <v>30.747753626449548</v>
      </c>
      <c r="G7" s="55">
        <f>VLOOKUP(A7,All!A:AM,32,0)</f>
        <v>32.795800000000099</v>
      </c>
      <c r="H7" s="94">
        <f>VLOOKUP(A7,All!A:AM,39,0)</f>
        <v>0</v>
      </c>
      <c r="I7" s="94">
        <f>VLOOKUP(A7,All!A:AM,38,0)</f>
        <v>0</v>
      </c>
      <c r="J7" s="5" t="str">
        <f>VLOOKUP(A7,'SYS Allocations'!A:G,2,0)</f>
        <v>P-Core</v>
      </c>
      <c r="K7" s="5">
        <f>VLOOKUP(A7,'SYS Allocations'!A:G,3,0)</f>
        <v>0</v>
      </c>
      <c r="L7" s="34">
        <f>VLOOKUP(A7,'SYS Allocations'!A:G,4,0)</f>
        <v>0</v>
      </c>
      <c r="M7" s="12">
        <f>VLOOKUP(A7,'SYS Allocations'!A:G,7,0)</f>
        <v>21</v>
      </c>
      <c r="N7" s="80"/>
      <c r="O7" s="108" t="str">
        <f>IF(VLOOKUP(A7,All!A:AO,41,0)="","",VLOOKUP(A7,All!A:AO,41,0))</f>
        <v>Dual</v>
      </c>
      <c r="P7" s="108" t="str">
        <f>IF(VLOOKUP(A7,All!A:AN,40,0)="","",VLOOKUP(A7,All!A:AN,40,0))</f>
        <v/>
      </c>
      <c r="Q7" s="108" t="str">
        <f>IF(VLOOKUP(A7,All!A:AN,26,0)="","",VLOOKUP(A7,All!A:AN,26,0))</f>
        <v/>
      </c>
    </row>
    <row r="8" spans="1:25">
      <c r="A8" s="58" t="str" cm="1">
        <f t="array" ref="A8">IFERROR(INDEX(All!A$1:A$264,SMALL(IF(All!E$1:E$264='Site check'!A$2,ROW(All!A$1:A$264)),ROWS(A$2:A4))),"")</f>
        <v>BKLN05;DC SYS04b</v>
      </c>
      <c r="B8" s="22">
        <f>VLOOKUP(A8,All!A:AM,30,0)</f>
        <v>48.682482927191799</v>
      </c>
      <c r="C8" s="54">
        <f>VLOOKUP(A8,All!A:AM,28,0)</f>
        <v>117.908</v>
      </c>
      <c r="D8" s="54">
        <f>VLOOKUP(A8,All!A:AM,31,0)</f>
        <v>27.716308757033399</v>
      </c>
      <c r="E8" s="54">
        <f>VLOOKUP(A8,All!A:AM,29,0)</f>
        <v>47.657499999999999</v>
      </c>
      <c r="F8" s="55">
        <f>VLOOKUP(A8,All!A:AM,33,0)</f>
        <v>41.735857972188462</v>
      </c>
      <c r="G8" s="55">
        <f>VLOOKUP(A8,All!A:AM,32,0)</f>
        <v>89.031599999999983</v>
      </c>
      <c r="H8" s="94">
        <f>VLOOKUP(A8,All!A:AM,39,0)</f>
        <v>66.521212121212116</v>
      </c>
      <c r="I8" s="94">
        <f>VLOOKUP(A8,All!A:AM,38,0)</f>
        <v>246.95999999999998</v>
      </c>
      <c r="J8" s="5">
        <f>VLOOKUP(A8,'SYS Allocations'!A:G,2,0)</f>
        <v>0</v>
      </c>
      <c r="K8" s="5">
        <f>VLOOKUP(A8,'SYS Allocations'!A:G,3,0)</f>
        <v>0</v>
      </c>
      <c r="L8" s="34">
        <f>VLOOKUP(A8,'SYS Allocations'!A:G,4,0)</f>
        <v>0</v>
      </c>
      <c r="M8" s="12">
        <f>VLOOKUP(A8,'SYS Allocations'!A:G,7,0)</f>
        <v>68.7</v>
      </c>
      <c r="N8" s="80"/>
      <c r="O8" s="108" t="str">
        <f>IF(VLOOKUP(A8,All!A:AO,41,0)="","",VLOOKUP(A8,All!A:AO,41,0))</f>
        <v>Single</v>
      </c>
      <c r="P8" s="108" t="str">
        <f>IF(VLOOKUP(A8,All!A:AN,40,0)="","",VLOOKUP(A8,All!A:AN,40,0))</f>
        <v/>
      </c>
      <c r="Q8" s="108" t="str">
        <f>IF(VLOOKUP(A8,All!A:AN,26,0)="","",VLOOKUP(A8,All!A:AN,26,0))</f>
        <v/>
      </c>
    </row>
    <row r="9" spans="1:25">
      <c r="A9" s="58" t="str" cm="1">
        <f t="array" ref="A9">IFERROR(INDEX(All!A$1:A$264,SMALL(IF(All!E$1:E$264='Site check'!A$2,ROW(All!A$1:A$264)),ROWS(A$2:A5))),"")</f>
        <v/>
      </c>
      <c r="B9" s="22" t="e">
        <f>VLOOKUP(A9,All!A:AM,30,0)</f>
        <v>#N/A</v>
      </c>
      <c r="C9" s="54" t="e">
        <f>VLOOKUP(A9,All!A:AM,28,0)</f>
        <v>#N/A</v>
      </c>
      <c r="D9" s="54" t="e">
        <f>VLOOKUP(A9,All!A:AM,31,0)</f>
        <v>#N/A</v>
      </c>
      <c r="E9" s="54" t="e">
        <f>VLOOKUP(A9,All!A:AM,29,0)</f>
        <v>#N/A</v>
      </c>
      <c r="F9" s="55" t="e">
        <f>VLOOKUP(A9,All!A:AM,33,0)</f>
        <v>#N/A</v>
      </c>
      <c r="G9" s="55" t="e">
        <f>VLOOKUP(A9,All!A:AM,32,0)</f>
        <v>#N/A</v>
      </c>
      <c r="H9" s="94" t="e">
        <f>VLOOKUP(A9,All!A:AM,39,0)</f>
        <v>#N/A</v>
      </c>
      <c r="I9" s="94" t="e">
        <f>VLOOKUP(A9,All!A:AM,38,0)</f>
        <v>#N/A</v>
      </c>
      <c r="J9" s="5" t="e">
        <f>VLOOKUP(A9,'SYS Allocations'!A:G,2,0)</f>
        <v>#N/A</v>
      </c>
      <c r="K9" s="5" t="e">
        <f>VLOOKUP(A9,'SYS Allocations'!A:G,3,0)</f>
        <v>#N/A</v>
      </c>
      <c r="L9" s="34" t="e">
        <f>VLOOKUP(A9,'SYS Allocations'!A:G,4,0)</f>
        <v>#N/A</v>
      </c>
      <c r="M9" s="12" t="e">
        <f>VLOOKUP(A9,'SYS Allocations'!A:G,7,0)</f>
        <v>#N/A</v>
      </c>
      <c r="N9" s="80"/>
      <c r="O9" s="108" t="e">
        <f>IF(VLOOKUP(A9,All!A:AO,41,0)="","",VLOOKUP(A9,All!A:AO,41,0))</f>
        <v>#N/A</v>
      </c>
      <c r="P9" s="108" t="e">
        <f>IF(VLOOKUP(A9,All!A:AN,40,0)="","",VLOOKUP(A9,All!A:AN,40,0))</f>
        <v>#N/A</v>
      </c>
      <c r="Q9" s="108" t="e">
        <f>IF(VLOOKUP(A9,All!A:AN,26,0)="","",VLOOKUP(A9,All!A:AN,26,0))</f>
        <v>#N/A</v>
      </c>
    </row>
    <row r="11" spans="1:25">
      <c r="M11" s="51"/>
      <c r="N11" s="51"/>
      <c r="O11" s="51"/>
      <c r="P11" s="51"/>
    </row>
    <row r="12" spans="1:25">
      <c r="A12" s="335" t="s">
        <v>285</v>
      </c>
      <c r="B12" s="335" t="s">
        <v>286</v>
      </c>
      <c r="C12" s="335" t="s">
        <v>271</v>
      </c>
      <c r="D12" s="337" t="s">
        <v>287</v>
      </c>
      <c r="E12" s="337" t="s">
        <v>288</v>
      </c>
      <c r="F12" s="337" t="s">
        <v>289</v>
      </c>
      <c r="G12" s="337" t="s">
        <v>290</v>
      </c>
      <c r="H12" s="337" t="s">
        <v>291</v>
      </c>
      <c r="I12" s="341" t="s">
        <v>292</v>
      </c>
      <c r="J12" s="342"/>
      <c r="K12" s="342"/>
      <c r="L12" s="342"/>
      <c r="M12" s="342"/>
      <c r="N12" s="343"/>
      <c r="O12" s="267"/>
      <c r="P12" s="338" t="s">
        <v>293</v>
      </c>
      <c r="Q12" s="339"/>
    </row>
    <row r="13" spans="1:25" ht="26.45">
      <c r="A13" s="336"/>
      <c r="B13" s="336"/>
      <c r="C13" s="336"/>
      <c r="D13" s="336"/>
      <c r="E13" s="336"/>
      <c r="F13" s="340"/>
      <c r="G13" s="340"/>
      <c r="H13" s="340"/>
      <c r="I13" s="56">
        <v>100</v>
      </c>
      <c r="J13" s="56">
        <v>80</v>
      </c>
      <c r="K13" s="56">
        <v>63</v>
      </c>
      <c r="L13" s="56">
        <v>40</v>
      </c>
      <c r="M13" s="56">
        <v>20</v>
      </c>
      <c r="N13" s="56" t="s">
        <v>294</v>
      </c>
      <c r="O13" s="57" t="s">
        <v>295</v>
      </c>
      <c r="P13" s="59" t="s">
        <v>296</v>
      </c>
      <c r="Q13" s="59" t="s">
        <v>297</v>
      </c>
      <c r="T13" s="59" t="s">
        <v>290</v>
      </c>
      <c r="U13" s="59" t="s">
        <v>291</v>
      </c>
      <c r="V13" s="59" t="s">
        <v>298</v>
      </c>
      <c r="W13" s="59" t="s">
        <v>299</v>
      </c>
      <c r="X13" s="59" t="s">
        <v>300</v>
      </c>
      <c r="Y13" s="52"/>
    </row>
    <row r="14" spans="1:25">
      <c r="A14" s="58" t="str" cm="1">
        <f t="array" ref="A14">IFERROR(INDEX('DC Dist Allocations'!$A$1:$A$555,SMALL(IF('DC Dist Allocations'!$C$1:$C$555='Site check'!$A$2,ROW('DC Dist Allocations'!$A$1:$A$555)),ROWS($A$2:$A2))),"")</f>
        <v>BKLN05_SEC_CBDB_BUBV01</v>
      </c>
      <c r="B14" s="58" t="str">
        <f>VLOOKUP($A14,'DC Dist Allocations'!$A:$X,2,0)</f>
        <v>BKLN05;DC SYS03;NEAR CK</v>
      </c>
      <c r="C14" s="58" t="str">
        <f>VLOOKUP($A14,'DC Dist Allocations'!$A:$X,3,0)</f>
        <v>BKLN05</v>
      </c>
      <c r="D14" s="58">
        <f>VLOOKUP($A14,'DC Dist Allocations'!$A:$X,5,0)</f>
        <v>225</v>
      </c>
      <c r="E14" s="58">
        <f>VLOOKUP($A14,'DC Dist Allocations'!$A:$X,6,0)</f>
        <v>225</v>
      </c>
      <c r="F14" s="61">
        <f>VLOOKUP($A14,'DC Dist Allocations'!$A:$X,7,0)</f>
        <v>45358</v>
      </c>
      <c r="G14" s="58">
        <f>VLOOKUP($A14,'DC Dist Allocations'!$A:$X,8,0)</f>
        <v>300</v>
      </c>
      <c r="H14" s="58">
        <f>VLOOKUP($A14,'DC Dist Allocations'!$A:$X,9,0)</f>
        <v>300</v>
      </c>
      <c r="I14" s="58">
        <f>VLOOKUP($A14,'DC Dist Allocations'!$A:$X,10,0)</f>
        <v>0</v>
      </c>
      <c r="J14" s="58">
        <f>VLOOKUP($A14,'DC Dist Allocations'!$A:$X,11,0)</f>
        <v>3</v>
      </c>
      <c r="K14" s="58">
        <f>VLOOKUP($A14,'DC Dist Allocations'!$A:$X,12,0)</f>
        <v>0</v>
      </c>
      <c r="L14" s="58">
        <f>VLOOKUP($A14,'DC Dist Allocations'!$A:$X,13,0)</f>
        <v>0</v>
      </c>
      <c r="M14" s="58">
        <f>VLOOKUP($A14,'DC Dist Allocations'!$A:$X,14,0)</f>
        <v>0</v>
      </c>
      <c r="N14" s="58">
        <f>VLOOKUP($A14,'DC Dist Allocations'!$A:$X,15,0)</f>
        <v>26</v>
      </c>
      <c r="O14" s="58">
        <f t="shared" ref="O14:O47" si="0">IFERROR(VLOOKUP(B14,$A$6:$N$9,14,0),0)</f>
        <v>0</v>
      </c>
      <c r="P14" s="60">
        <f>VLOOKUP(A14,'DC Dist Allocations'!$A:$BC,50,0)</f>
        <v>4.91</v>
      </c>
      <c r="Q14" s="60">
        <f>VLOOKUP(A14,'DC Dist Allocations'!$A:$BC,51,0)</f>
        <v>102.29166666666667</v>
      </c>
      <c r="T14" s="58">
        <f>G14</f>
        <v>300</v>
      </c>
      <c r="U14" s="58">
        <f>H14</f>
        <v>300</v>
      </c>
      <c r="V14" s="60">
        <f>SUM(G14/100)*90</f>
        <v>270</v>
      </c>
      <c r="W14" s="60">
        <f>SUM(G14/100)*75</f>
        <v>225</v>
      </c>
      <c r="X14" s="60">
        <f>SUM(G14/100)*74.99</f>
        <v>224.96999999999997</v>
      </c>
      <c r="Y14" s="53"/>
    </row>
    <row r="15" spans="1:25">
      <c r="A15" s="58" t="str" cm="1">
        <f t="array" ref="A15">IFERROR(INDEX('DC Dist Allocations'!$A$1:$A$555,SMALL(IF('DC Dist Allocations'!$C$1:$C$555='Site check'!$A$2,ROW('DC Dist Allocations'!$A$1:$A$555)),ROWS($A$2:$A3))),"")</f>
        <v>BKLN05_SEC_CBDB_BWBX01</v>
      </c>
      <c r="B15" s="58" t="str">
        <f>VLOOKUP($A15,'DC Dist Allocations'!$A:$X,2,0)</f>
        <v>BKLN05;DC SYS02</v>
      </c>
      <c r="C15" s="58" t="str">
        <f>VLOOKUP($A15,'DC Dist Allocations'!$A:$X,3,0)</f>
        <v>BKLN05</v>
      </c>
      <c r="D15" s="58">
        <f>VLOOKUP($A15,'DC Dist Allocations'!$A:$X,5,0)</f>
        <v>100</v>
      </c>
      <c r="E15" s="58">
        <f>VLOOKUP($A15,'DC Dist Allocations'!$A:$X,6,0)</f>
        <v>110</v>
      </c>
      <c r="F15" s="61">
        <f>VLOOKUP($A15,'DC Dist Allocations'!$A:$X,7,0)</f>
        <v>44470</v>
      </c>
      <c r="G15" s="58">
        <f>VLOOKUP($A15,'DC Dist Allocations'!$A:$X,8,0)</f>
        <v>300</v>
      </c>
      <c r="H15" s="58">
        <f>VLOOKUP($A15,'DC Dist Allocations'!$A:$X,9,0)</f>
        <v>300</v>
      </c>
      <c r="I15" s="58">
        <f>VLOOKUP($A15,'DC Dist Allocations'!$A:$X,10,0)</f>
        <v>0</v>
      </c>
      <c r="J15" s="58">
        <f>VLOOKUP($A15,'DC Dist Allocations'!$A:$X,11,0)</f>
        <v>0</v>
      </c>
      <c r="K15" s="58">
        <f>VLOOKUP($A15,'DC Dist Allocations'!$A:$X,12,0)</f>
        <v>0</v>
      </c>
      <c r="L15" s="58">
        <f>VLOOKUP($A15,'DC Dist Allocations'!$A:$X,13,0)</f>
        <v>0</v>
      </c>
      <c r="M15" s="58">
        <f>VLOOKUP($A15,'DC Dist Allocations'!$A:$X,14,0)</f>
        <v>0</v>
      </c>
      <c r="N15" s="58">
        <f>VLOOKUP($A15,'DC Dist Allocations'!$A:$X,15,0)</f>
        <v>48</v>
      </c>
      <c r="O15" s="58">
        <f t="shared" si="0"/>
        <v>0</v>
      </c>
      <c r="P15" s="60">
        <f>VLOOKUP(A15,'DC Dist Allocations'!$A:$BC,50,0)</f>
        <v>8.8000000000000007</v>
      </c>
      <c r="Q15" s="60">
        <f>VLOOKUP(A15,'DC Dist Allocations'!$A:$BC,51,0)</f>
        <v>183.33333333333334</v>
      </c>
      <c r="T15" s="58">
        <f t="shared" ref="T15:T38" si="1">G15</f>
        <v>300</v>
      </c>
      <c r="U15" s="58">
        <f t="shared" ref="U15:U38" si="2">H15</f>
        <v>300</v>
      </c>
      <c r="V15" s="60">
        <f t="shared" ref="V15:V38" si="3">SUM(G15/100)*90</f>
        <v>270</v>
      </c>
      <c r="W15" s="60">
        <f t="shared" ref="W15:W38" si="4">SUM(G15/100)*75</f>
        <v>225</v>
      </c>
      <c r="X15" s="60">
        <f t="shared" ref="X15:X38" si="5">SUM(G15/100)*74.99</f>
        <v>224.96999999999997</v>
      </c>
      <c r="Y15" s="53"/>
    </row>
    <row r="16" spans="1:25">
      <c r="A16" s="58" t="str" cm="1">
        <f t="array" ref="A16">IFERROR(INDEX('DC Dist Allocations'!$A$1:$A$555,SMALL(IF('DC Dist Allocations'!$C$1:$C$555='Site check'!$A$2,ROW('DC Dist Allocations'!$A$1:$A$555)),ROWS($A$2:$A4))),"")</f>
        <v>BKLN05_SEC_DD770_ACAD01</v>
      </c>
      <c r="B16" s="58" t="str">
        <f>VLOOKUP($A16,'DC Dist Allocations'!$A:$X,2,0)</f>
        <v>BKLN05;DC SYS02</v>
      </c>
      <c r="C16" s="58" t="str">
        <f>VLOOKUP($A16,'DC Dist Allocations'!$A:$X,3,0)</f>
        <v>BKLN05</v>
      </c>
      <c r="D16" s="58">
        <f>VLOOKUP($A16,'DC Dist Allocations'!$A:$X,5,0)</f>
        <v>120</v>
      </c>
      <c r="E16" s="58">
        <f>VLOOKUP($A16,'DC Dist Allocations'!$A:$X,6,0)</f>
        <v>120</v>
      </c>
      <c r="F16" s="61">
        <f>VLOOKUP($A16,'DC Dist Allocations'!$A:$X,7,0)</f>
        <v>44484</v>
      </c>
      <c r="G16" s="58">
        <f>VLOOKUP($A16,'DC Dist Allocations'!$A:$X,8,0)</f>
        <v>300</v>
      </c>
      <c r="H16" s="58">
        <f>VLOOKUP($A16,'DC Dist Allocations'!$A:$X,9,0)</f>
        <v>300</v>
      </c>
      <c r="I16" s="58">
        <f>VLOOKUP($A16,'DC Dist Allocations'!$A:$X,10,0)</f>
        <v>3</v>
      </c>
      <c r="J16" s="58">
        <f>VLOOKUP($A16,'DC Dist Allocations'!$A:$X,11,0)</f>
        <v>6</v>
      </c>
      <c r="K16" s="58">
        <f>VLOOKUP($A16,'DC Dist Allocations'!$A:$X,12,0)</f>
        <v>0</v>
      </c>
      <c r="L16" s="58">
        <f>VLOOKUP($A16,'DC Dist Allocations'!$A:$X,13,0)</f>
        <v>13</v>
      </c>
      <c r="M16" s="58">
        <f>VLOOKUP($A16,'DC Dist Allocations'!$A:$X,14,0)</f>
        <v>10</v>
      </c>
      <c r="N16" s="58">
        <f>VLOOKUP($A16,'DC Dist Allocations'!$A:$X,15,0)</f>
        <v>7</v>
      </c>
      <c r="O16" s="58">
        <f t="shared" si="0"/>
        <v>0</v>
      </c>
      <c r="P16" s="60">
        <f>VLOOKUP(A16,'DC Dist Allocations'!$A:$BC,50,0)</f>
        <v>6</v>
      </c>
      <c r="Q16" s="60">
        <f>VLOOKUP(A16,'DC Dist Allocations'!$A:$BC,51,0)</f>
        <v>125</v>
      </c>
      <c r="T16" s="58">
        <f t="shared" si="1"/>
        <v>300</v>
      </c>
      <c r="U16" s="58">
        <f t="shared" si="2"/>
        <v>300</v>
      </c>
      <c r="V16" s="60">
        <f t="shared" si="3"/>
        <v>270</v>
      </c>
      <c r="W16" s="60">
        <f t="shared" si="4"/>
        <v>225</v>
      </c>
      <c r="X16" s="60">
        <f t="shared" si="5"/>
        <v>224.96999999999997</v>
      </c>
      <c r="Y16" s="53"/>
    </row>
    <row r="17" spans="1:25">
      <c r="A17" s="58" t="str" cm="1">
        <f t="array" ref="A17">IFERROR(INDEX('DC Dist Allocations'!$A$1:$A$555,SMALL(IF('DC Dist Allocations'!$C$1:$C$555='Site check'!$A$2,ROW('DC Dist Allocations'!$A$1:$A$555)),ROWS($A$2:$A5))),"")</f>
        <v>BKLN05_SEC_DD770_AGAH01</v>
      </c>
      <c r="B17" s="58" t="str">
        <f>VLOOKUP($A17,'DC Dist Allocations'!$A:$X,2,0)</f>
        <v>BKLN05;DC SYS03;NEAR CK</v>
      </c>
      <c r="C17" s="58" t="str">
        <f>VLOOKUP($A17,'DC Dist Allocations'!$A:$X,3,0)</f>
        <v>BKLN05</v>
      </c>
      <c r="D17" s="58">
        <f>VLOOKUP($A17,'DC Dist Allocations'!$A:$X,5,0)</f>
        <v>90</v>
      </c>
      <c r="E17" s="58">
        <f>VLOOKUP($A17,'DC Dist Allocations'!$A:$X,6,0)</f>
        <v>85</v>
      </c>
      <c r="F17" s="61">
        <f>VLOOKUP($A17,'DC Dist Allocations'!$A:$X,7,0)</f>
        <v>44470</v>
      </c>
      <c r="G17" s="58">
        <f>VLOOKUP($A17,'DC Dist Allocations'!$A:$X,8,0)</f>
        <v>300</v>
      </c>
      <c r="H17" s="58">
        <f>VLOOKUP($A17,'DC Dist Allocations'!$A:$X,9,0)</f>
        <v>300</v>
      </c>
      <c r="I17" s="58">
        <f>VLOOKUP($A17,'DC Dist Allocations'!$A:$X,10,0)</f>
        <v>5</v>
      </c>
      <c r="J17" s="58">
        <f>VLOOKUP($A17,'DC Dist Allocations'!$A:$X,11,0)</f>
        <v>5</v>
      </c>
      <c r="K17" s="58">
        <f>VLOOKUP($A17,'DC Dist Allocations'!$A:$X,12,0)</f>
        <v>0</v>
      </c>
      <c r="L17" s="58">
        <f>VLOOKUP($A17,'DC Dist Allocations'!$A:$X,13,0)</f>
        <v>3</v>
      </c>
      <c r="M17" s="58">
        <f>VLOOKUP($A17,'DC Dist Allocations'!$A:$X,14,0)</f>
        <v>12</v>
      </c>
      <c r="N17" s="58">
        <f>VLOOKUP($A17,'DC Dist Allocations'!$A:$X,15,0)</f>
        <v>0</v>
      </c>
      <c r="O17" s="58">
        <f t="shared" si="0"/>
        <v>0</v>
      </c>
      <c r="P17" s="60">
        <f>VLOOKUP(A17,'DC Dist Allocations'!$A:$BC,50,0)</f>
        <v>0</v>
      </c>
      <c r="Q17" s="60">
        <f>VLOOKUP(A17,'DC Dist Allocations'!$A:$BC,51,0)</f>
        <v>0</v>
      </c>
      <c r="T17" s="58">
        <f t="shared" si="1"/>
        <v>300</v>
      </c>
      <c r="U17" s="58">
        <f t="shared" si="2"/>
        <v>300</v>
      </c>
      <c r="V17" s="60">
        <f t="shared" si="3"/>
        <v>270</v>
      </c>
      <c r="W17" s="60">
        <f t="shared" si="4"/>
        <v>225</v>
      </c>
      <c r="X17" s="60">
        <f t="shared" si="5"/>
        <v>224.96999999999997</v>
      </c>
      <c r="Y17" s="53"/>
    </row>
    <row r="18" spans="1:25">
      <c r="A18" s="58" t="str" cm="1">
        <f t="array" ref="A18">IFERROR(INDEX('DC Dist Allocations'!$A$1:$A$555,SMALL(IF('DC Dist Allocations'!$C$1:$C$555='Site check'!$A$2,ROW('DC Dist Allocations'!$A$1:$A$555)),ROWS($A$2:$A6))),"")</f>
        <v>BKLN05_SEC_DD770_BABB01</v>
      </c>
      <c r="B18" s="58" t="str">
        <f>VLOOKUP($A18,'DC Dist Allocations'!$A:$X,2,0)</f>
        <v>BKLN05;DC SYS01</v>
      </c>
      <c r="C18" s="58" t="str">
        <f>VLOOKUP($A18,'DC Dist Allocations'!$A:$X,3,0)</f>
        <v>BKLN05</v>
      </c>
      <c r="D18" s="58">
        <f>VLOOKUP($A18,'DC Dist Allocations'!$A:$X,5,0)</f>
        <v>190</v>
      </c>
      <c r="E18" s="58">
        <f>VLOOKUP($A18,'DC Dist Allocations'!$A:$X,6,0)</f>
        <v>195</v>
      </c>
      <c r="F18" s="61">
        <f>VLOOKUP($A18,'DC Dist Allocations'!$A:$X,7,0)</f>
        <v>44470</v>
      </c>
      <c r="G18" s="58">
        <f>VLOOKUP($A18,'DC Dist Allocations'!$A:$X,8,0)</f>
        <v>300</v>
      </c>
      <c r="H18" s="58">
        <f>VLOOKUP($A18,'DC Dist Allocations'!$A:$X,9,0)</f>
        <v>300</v>
      </c>
      <c r="I18" s="58">
        <f>VLOOKUP($A18,'DC Dist Allocations'!$A:$X,10,0)</f>
        <v>2</v>
      </c>
      <c r="J18" s="58">
        <f>VLOOKUP($A18,'DC Dist Allocations'!$A:$X,11,0)</f>
        <v>3</v>
      </c>
      <c r="K18" s="58">
        <f>VLOOKUP($A18,'DC Dist Allocations'!$A:$X,12,0)</f>
        <v>0</v>
      </c>
      <c r="L18" s="58">
        <f>VLOOKUP($A18,'DC Dist Allocations'!$A:$X,13,0)</f>
        <v>9</v>
      </c>
      <c r="M18" s="58">
        <f>VLOOKUP($A18,'DC Dist Allocations'!$A:$X,14,0)</f>
        <v>12</v>
      </c>
      <c r="N18" s="58">
        <f>VLOOKUP($A18,'DC Dist Allocations'!$A:$X,15,0)</f>
        <v>0</v>
      </c>
      <c r="O18" s="58">
        <f t="shared" si="0"/>
        <v>0</v>
      </c>
      <c r="P18" s="60">
        <f>VLOOKUP(A18,'DC Dist Allocations'!$A:$BC,50,0)</f>
        <v>4.5</v>
      </c>
      <c r="Q18" s="60">
        <f>VLOOKUP(A18,'DC Dist Allocations'!$A:$BC,51,0)</f>
        <v>93.75</v>
      </c>
      <c r="T18" s="58">
        <f t="shared" si="1"/>
        <v>300</v>
      </c>
      <c r="U18" s="58">
        <f t="shared" si="2"/>
        <v>300</v>
      </c>
      <c r="V18" s="60">
        <f t="shared" si="3"/>
        <v>270</v>
      </c>
      <c r="W18" s="60">
        <f t="shared" si="4"/>
        <v>225</v>
      </c>
      <c r="X18" s="60">
        <f t="shared" si="5"/>
        <v>224.96999999999997</v>
      </c>
      <c r="Y18" s="53"/>
    </row>
    <row r="19" spans="1:25">
      <c r="A19" s="58" t="str" cm="1">
        <f t="array" ref="A19">IFERROR(INDEX('DC Dist Allocations'!$A$1:$A$555,SMALL(IF('DC Dist Allocations'!$C$1:$C$555='Site check'!$A$2,ROW('DC Dist Allocations'!$A$1:$A$555)),ROWS($A$2:$A7))),"")</f>
        <v>BKLN05_SEC_DD770_BLBM01</v>
      </c>
      <c r="B19" s="58" t="str">
        <f>VLOOKUP($A19,'DC Dist Allocations'!$A:$X,2,0)</f>
        <v>BKLN05;DC SYS01</v>
      </c>
      <c r="C19" s="58" t="str">
        <f>VLOOKUP($A19,'DC Dist Allocations'!$A:$X,3,0)</f>
        <v>BKLN05</v>
      </c>
      <c r="D19" s="58">
        <f>VLOOKUP($A19,'DC Dist Allocations'!$A:$X,5,0)</f>
        <v>115</v>
      </c>
      <c r="E19" s="58">
        <f>VLOOKUP($A19,'DC Dist Allocations'!$A:$X,6,0)</f>
        <v>100</v>
      </c>
      <c r="F19" s="61">
        <f>VLOOKUP($A19,'DC Dist Allocations'!$A:$X,7,0)</f>
        <v>44470</v>
      </c>
      <c r="G19" s="58">
        <f>VLOOKUP($A19,'DC Dist Allocations'!$A:$X,8,0)</f>
        <v>300</v>
      </c>
      <c r="H19" s="58">
        <f>VLOOKUP($A19,'DC Dist Allocations'!$A:$X,9,0)</f>
        <v>300</v>
      </c>
      <c r="I19" s="58">
        <f>VLOOKUP($A19,'DC Dist Allocations'!$A:$X,10,0)</f>
        <v>0</v>
      </c>
      <c r="J19" s="58">
        <f>VLOOKUP($A19,'DC Dist Allocations'!$A:$X,11,0)</f>
        <v>0</v>
      </c>
      <c r="K19" s="58">
        <f>VLOOKUP($A19,'DC Dist Allocations'!$A:$X,12,0)</f>
        <v>0</v>
      </c>
      <c r="L19" s="58">
        <f>VLOOKUP($A19,'DC Dist Allocations'!$A:$X,13,0)</f>
        <v>17</v>
      </c>
      <c r="M19" s="58">
        <f>VLOOKUP($A19,'DC Dist Allocations'!$A:$X,14,0)</f>
        <v>6</v>
      </c>
      <c r="N19" s="58">
        <f>VLOOKUP($A19,'DC Dist Allocations'!$A:$X,15,0)</f>
        <v>0</v>
      </c>
      <c r="O19" s="58">
        <f t="shared" si="0"/>
        <v>0</v>
      </c>
      <c r="P19" s="60">
        <f>VLOOKUP(A19,'DC Dist Allocations'!$A:$BC,50,0)</f>
        <v>1</v>
      </c>
      <c r="Q19" s="60">
        <f>VLOOKUP(A19,'DC Dist Allocations'!$A:$BC,51,0)</f>
        <v>20.833333333333332</v>
      </c>
      <c r="T19" s="58">
        <f t="shared" si="1"/>
        <v>300</v>
      </c>
      <c r="U19" s="58">
        <f t="shared" si="2"/>
        <v>300</v>
      </c>
      <c r="V19" s="60">
        <f t="shared" si="3"/>
        <v>270</v>
      </c>
      <c r="W19" s="60">
        <f t="shared" si="4"/>
        <v>225</v>
      </c>
      <c r="X19" s="60">
        <f t="shared" si="5"/>
        <v>224.96999999999997</v>
      </c>
      <c r="Y19" s="53"/>
    </row>
    <row r="20" spans="1:25">
      <c r="A20" s="58" t="str" cm="1">
        <f t="array" ref="A20">IFERROR(INDEX('DC Dist Allocations'!$A$1:$A$555,SMALL(IF('DC Dist Allocations'!$C$1:$C$555='Site check'!$A$2,ROW('DC Dist Allocations'!$A$1:$A$555)),ROWS($A$2:$A8))),"")</f>
        <v>BKLN05_SEC_DD770_BQBR01</v>
      </c>
      <c r="B20" s="58" t="str">
        <f>VLOOKUP($A20,'DC Dist Allocations'!$A:$X,2,0)</f>
        <v>BKLN05;DC SYS03;NEAR CK</v>
      </c>
      <c r="C20" s="58" t="str">
        <f>VLOOKUP($A20,'DC Dist Allocations'!$A:$X,3,0)</f>
        <v>BKLN05</v>
      </c>
      <c r="D20" s="58">
        <f>VLOOKUP($A20,'DC Dist Allocations'!$A:$X,5,0)</f>
        <v>135</v>
      </c>
      <c r="E20" s="58">
        <f>VLOOKUP($A20,'DC Dist Allocations'!$A:$X,6,0)</f>
        <v>140</v>
      </c>
      <c r="F20" s="61">
        <f>VLOOKUP($A20,'DC Dist Allocations'!$A:$X,7,0)</f>
        <v>44470</v>
      </c>
      <c r="G20" s="58">
        <f>VLOOKUP($A20,'DC Dist Allocations'!$A:$X,8,0)</f>
        <v>300</v>
      </c>
      <c r="H20" s="58">
        <f>VLOOKUP($A20,'DC Dist Allocations'!$A:$X,9,0)</f>
        <v>300</v>
      </c>
      <c r="I20" s="58">
        <f>VLOOKUP($A20,'DC Dist Allocations'!$A:$X,10,0)</f>
        <v>0</v>
      </c>
      <c r="J20" s="58">
        <f>VLOOKUP($A20,'DC Dist Allocations'!$A:$X,11,0)</f>
        <v>0</v>
      </c>
      <c r="K20" s="58">
        <f>VLOOKUP($A20,'DC Dist Allocations'!$A:$X,12,0)</f>
        <v>0</v>
      </c>
      <c r="L20" s="58">
        <f>VLOOKUP($A20,'DC Dist Allocations'!$A:$X,13,0)</f>
        <v>19</v>
      </c>
      <c r="M20" s="58">
        <f>VLOOKUP($A20,'DC Dist Allocations'!$A:$X,14,0)</f>
        <v>8</v>
      </c>
      <c r="N20" s="58">
        <f>VLOOKUP($A20,'DC Dist Allocations'!$A:$X,15,0)</f>
        <v>0</v>
      </c>
      <c r="O20" s="58">
        <f t="shared" si="0"/>
        <v>0</v>
      </c>
      <c r="P20" s="60">
        <f>VLOOKUP(A20,'DC Dist Allocations'!$A:$BC,50,0)</f>
        <v>2</v>
      </c>
      <c r="Q20" s="60">
        <f>VLOOKUP(A20,'DC Dist Allocations'!$A:$BC,51,0)</f>
        <v>41.666666666666664</v>
      </c>
      <c r="T20" s="58">
        <f t="shared" si="1"/>
        <v>300</v>
      </c>
      <c r="U20" s="58">
        <f t="shared" si="2"/>
        <v>300</v>
      </c>
      <c r="V20" s="60">
        <f t="shared" si="3"/>
        <v>270</v>
      </c>
      <c r="W20" s="60">
        <f t="shared" si="4"/>
        <v>225</v>
      </c>
      <c r="X20" s="60">
        <f t="shared" si="5"/>
        <v>224.96999999999997</v>
      </c>
      <c r="Y20" s="53"/>
    </row>
    <row r="21" spans="1:25">
      <c r="A21" s="58" t="str" cm="1">
        <f t="array" ref="A21">IFERROR(INDEX('DC Dist Allocations'!$A$1:$A$555,SMALL(IF('DC Dist Allocations'!$C$1:$C$555='Site check'!$A$2,ROW('DC Dist Allocations'!$A$1:$A$555)),ROWS($A$2:$A9))),"")</f>
        <v>BKLN05_SEC_DD770_BYBZ01</v>
      </c>
      <c r="B21" s="58" t="str">
        <f>VLOOKUP($A21,'DC Dist Allocations'!$A:$X,2,0)</f>
        <v>BKLN05;DC SYS03;NEAR CK</v>
      </c>
      <c r="C21" s="58" t="str">
        <f>VLOOKUP($A21,'DC Dist Allocations'!$A:$X,3,0)</f>
        <v>BKLN05</v>
      </c>
      <c r="D21" s="58">
        <f>VLOOKUP($A21,'DC Dist Allocations'!$A:$X,5,0)</f>
        <v>105</v>
      </c>
      <c r="E21" s="58">
        <f>VLOOKUP($A21,'DC Dist Allocations'!$A:$X,6,0)</f>
        <v>110</v>
      </c>
      <c r="F21" s="61">
        <f>VLOOKUP($A21,'DC Dist Allocations'!$A:$X,7,0)</f>
        <v>44473</v>
      </c>
      <c r="G21" s="58">
        <f>VLOOKUP($A21,'DC Dist Allocations'!$A:$X,8,0)</f>
        <v>300</v>
      </c>
      <c r="H21" s="58">
        <f>VLOOKUP($A21,'DC Dist Allocations'!$A:$X,9,0)</f>
        <v>300</v>
      </c>
      <c r="I21" s="58">
        <f>VLOOKUP($A21,'DC Dist Allocations'!$A:$X,10,0)</f>
        <v>4</v>
      </c>
      <c r="J21" s="58">
        <f>VLOOKUP($A21,'DC Dist Allocations'!$A:$X,11,0)</f>
        <v>6</v>
      </c>
      <c r="K21" s="58">
        <f>VLOOKUP($A21,'DC Dist Allocations'!$A:$X,12,0)</f>
        <v>0</v>
      </c>
      <c r="L21" s="58">
        <f>VLOOKUP($A21,'DC Dist Allocations'!$A:$X,13,0)</f>
        <v>11</v>
      </c>
      <c r="M21" s="58">
        <f>VLOOKUP($A21,'DC Dist Allocations'!$A:$X,14,0)</f>
        <v>10</v>
      </c>
      <c r="N21" s="58">
        <f>VLOOKUP($A21,'DC Dist Allocations'!$A:$X,15,0)</f>
        <v>0</v>
      </c>
      <c r="O21" s="58">
        <f t="shared" si="0"/>
        <v>0</v>
      </c>
      <c r="P21" s="60">
        <f>VLOOKUP(A21,'DC Dist Allocations'!$A:$BC,50,0)</f>
        <v>0</v>
      </c>
      <c r="Q21" s="60">
        <f>VLOOKUP(A21,'DC Dist Allocations'!$A:$BC,51,0)</f>
        <v>0</v>
      </c>
      <c r="T21" s="58">
        <f t="shared" si="1"/>
        <v>300</v>
      </c>
      <c r="U21" s="58">
        <f t="shared" si="2"/>
        <v>300</v>
      </c>
      <c r="V21" s="60">
        <f t="shared" si="3"/>
        <v>270</v>
      </c>
      <c r="W21" s="60">
        <f t="shared" si="4"/>
        <v>225</v>
      </c>
      <c r="X21" s="60">
        <f t="shared" si="5"/>
        <v>224.96999999999997</v>
      </c>
      <c r="Y21" s="53"/>
    </row>
    <row r="22" spans="1:25">
      <c r="A22" s="58" t="str" cm="1">
        <f t="array" ref="A22">IFERROR(INDEX('DC Dist Allocations'!$A$1:$A$555,SMALL(IF('DC Dist Allocations'!$C$1:$C$555='Site check'!$A$2,ROW('DC Dist Allocations'!$A$1:$A$555)),ROWS($A$2:$A10))),"")</f>
        <v>BKLN05_SEC_DD770_CD01</v>
      </c>
      <c r="B22" s="58" t="str">
        <f>VLOOKUP($A22,'DC Dist Allocations'!$A:$X,2,0)</f>
        <v>BKLN05;DC SYS01</v>
      </c>
      <c r="C22" s="58" t="str">
        <f>VLOOKUP($A22,'DC Dist Allocations'!$A:$X,3,0)</f>
        <v>BKLN05</v>
      </c>
      <c r="D22" s="58">
        <f>VLOOKUP($A22,'DC Dist Allocations'!$A:$X,5,0)</f>
        <v>115</v>
      </c>
      <c r="E22" s="58">
        <f>VLOOKUP($A22,'DC Dist Allocations'!$A:$X,6,0)</f>
        <v>140</v>
      </c>
      <c r="F22" s="61">
        <f>VLOOKUP($A22,'DC Dist Allocations'!$A:$X,7,0)</f>
        <v>44470</v>
      </c>
      <c r="G22" s="58">
        <f>VLOOKUP($A22,'DC Dist Allocations'!$A:$X,8,0)</f>
        <v>300</v>
      </c>
      <c r="H22" s="58">
        <f>VLOOKUP($A22,'DC Dist Allocations'!$A:$X,9,0)</f>
        <v>300</v>
      </c>
      <c r="I22" s="58">
        <f>VLOOKUP($A22,'DC Dist Allocations'!$A:$X,10,0)</f>
        <v>6</v>
      </c>
      <c r="J22" s="58">
        <f>VLOOKUP($A22,'DC Dist Allocations'!$A:$X,11,0)</f>
        <v>1</v>
      </c>
      <c r="K22" s="58">
        <f>VLOOKUP($A22,'DC Dist Allocations'!$A:$X,12,0)</f>
        <v>0</v>
      </c>
      <c r="L22" s="58">
        <f>VLOOKUP($A22,'DC Dist Allocations'!$A:$X,13,0)</f>
        <v>11</v>
      </c>
      <c r="M22" s="58">
        <f>VLOOKUP($A22,'DC Dist Allocations'!$A:$X,14,0)</f>
        <v>11</v>
      </c>
      <c r="N22" s="58">
        <f>VLOOKUP($A22,'DC Dist Allocations'!$A:$X,15,0)</f>
        <v>0</v>
      </c>
      <c r="O22" s="58">
        <f t="shared" si="0"/>
        <v>0</v>
      </c>
      <c r="P22" s="60">
        <f>VLOOKUP(A22,'DC Dist Allocations'!$A:$BC,50,0)</f>
        <v>5</v>
      </c>
      <c r="Q22" s="60">
        <f>VLOOKUP(A22,'DC Dist Allocations'!$A:$BC,51,0)</f>
        <v>104.16666666666667</v>
      </c>
      <c r="T22" s="58">
        <f t="shared" si="1"/>
        <v>300</v>
      </c>
      <c r="U22" s="58">
        <f t="shared" si="2"/>
        <v>300</v>
      </c>
      <c r="V22" s="60">
        <f t="shared" si="3"/>
        <v>270</v>
      </c>
      <c r="W22" s="60">
        <f t="shared" si="4"/>
        <v>225</v>
      </c>
      <c r="X22" s="60">
        <f t="shared" si="5"/>
        <v>224.96999999999997</v>
      </c>
      <c r="Y22" s="53"/>
    </row>
    <row r="23" spans="1:25">
      <c r="A23" s="58" t="str" cm="1">
        <f t="array" ref="A23">IFERROR(INDEX('DC Dist Allocations'!$A$1:$A$555,SMALL(IF('DC Dist Allocations'!$C$1:$C$555='Site check'!$A$2,ROW('DC Dist Allocations'!$A$1:$A$555)),ROWS($A$2:$A11))),"")</f>
        <v>BKLN05_SEC_DD770_CJCK01</v>
      </c>
      <c r="B23" s="58" t="str">
        <f>VLOOKUP($A23,'DC Dist Allocations'!$A:$X,2,0)</f>
        <v>BKLN05;DC SYS03;NEAR CK</v>
      </c>
      <c r="C23" s="58" t="str">
        <f>VLOOKUP($A23,'DC Dist Allocations'!$A:$X,3,0)</f>
        <v>BKLN05</v>
      </c>
      <c r="D23" s="58">
        <f>VLOOKUP($A23,'DC Dist Allocations'!$A:$X,5,0)</f>
        <v>210</v>
      </c>
      <c r="E23" s="58">
        <f>VLOOKUP($A23,'DC Dist Allocations'!$A:$X,6,0)</f>
        <v>200</v>
      </c>
      <c r="F23" s="61">
        <f>VLOOKUP($A23,'DC Dist Allocations'!$A:$X,7,0)</f>
        <v>44470</v>
      </c>
      <c r="G23" s="58">
        <f>VLOOKUP($A23,'DC Dist Allocations'!$A:$X,8,0)</f>
        <v>300</v>
      </c>
      <c r="H23" s="58">
        <f>VLOOKUP($A23,'DC Dist Allocations'!$A:$X,9,0)</f>
        <v>300</v>
      </c>
      <c r="I23" s="58">
        <f>VLOOKUP($A23,'DC Dist Allocations'!$A:$X,10,0)</f>
        <v>6</v>
      </c>
      <c r="J23" s="58">
        <f>VLOOKUP($A23,'DC Dist Allocations'!$A:$X,11,0)</f>
        <v>1</v>
      </c>
      <c r="K23" s="58">
        <f>VLOOKUP($A23,'DC Dist Allocations'!$A:$X,12,0)</f>
        <v>0</v>
      </c>
      <c r="L23" s="58">
        <f>VLOOKUP($A23,'DC Dist Allocations'!$A:$X,13,0)</f>
        <v>10</v>
      </c>
      <c r="M23" s="58">
        <f>VLOOKUP($A23,'DC Dist Allocations'!$A:$X,14,0)</f>
        <v>12</v>
      </c>
      <c r="N23" s="58">
        <f>VLOOKUP($A23,'DC Dist Allocations'!$A:$X,15,0)</f>
        <v>0</v>
      </c>
      <c r="O23" s="58">
        <f t="shared" si="0"/>
        <v>0</v>
      </c>
      <c r="P23" s="60">
        <f>VLOOKUP(A23,'DC Dist Allocations'!$A:$BC,50,0)</f>
        <v>0</v>
      </c>
      <c r="Q23" s="60">
        <f>VLOOKUP(A23,'DC Dist Allocations'!$A:$BC,51,0)</f>
        <v>0</v>
      </c>
      <c r="T23" s="58">
        <f t="shared" si="1"/>
        <v>300</v>
      </c>
      <c r="U23" s="58">
        <f t="shared" si="2"/>
        <v>300</v>
      </c>
      <c r="V23" s="60">
        <f t="shared" si="3"/>
        <v>270</v>
      </c>
      <c r="W23" s="60">
        <f t="shared" si="4"/>
        <v>225</v>
      </c>
      <c r="X23" s="60">
        <f t="shared" si="5"/>
        <v>224.96999999999997</v>
      </c>
      <c r="Y23" s="53"/>
    </row>
    <row r="24" spans="1:25">
      <c r="A24" s="58" t="str" cm="1">
        <f t="array" ref="A24">IFERROR(INDEX('DC Dist Allocations'!$A$1:$A$555,SMALL(IF('DC Dist Allocations'!$C$1:$C$555='Site check'!$A$2,ROW('DC Dist Allocations'!$A$1:$A$555)),ROWS($A$2:$A12))),"")</f>
        <v>BKLN05_SEC_DD770_GH01</v>
      </c>
      <c r="B24" s="58" t="str">
        <f>VLOOKUP($A24,'DC Dist Allocations'!$A:$X,2,0)</f>
        <v>BKLN05;DC SYS01</v>
      </c>
      <c r="C24" s="58" t="str">
        <f>VLOOKUP($A24,'DC Dist Allocations'!$A:$X,3,0)</f>
        <v>BKLN05</v>
      </c>
      <c r="D24" s="58">
        <f>VLOOKUP($A24,'DC Dist Allocations'!$A:$X,5,0)</f>
        <v>135</v>
      </c>
      <c r="E24" s="58">
        <f>VLOOKUP($A24,'DC Dist Allocations'!$A:$X,6,0)</f>
        <v>140</v>
      </c>
      <c r="F24" s="61">
        <f>VLOOKUP($A24,'DC Dist Allocations'!$A:$X,7,0)</f>
        <v>44470</v>
      </c>
      <c r="G24" s="58">
        <f>VLOOKUP($A24,'DC Dist Allocations'!$A:$X,8,0)</f>
        <v>300</v>
      </c>
      <c r="H24" s="58">
        <f>VLOOKUP($A24,'DC Dist Allocations'!$A:$X,9,0)</f>
        <v>300</v>
      </c>
      <c r="I24" s="58">
        <f>VLOOKUP($A24,'DC Dist Allocations'!$A:$X,10,0)</f>
        <v>4</v>
      </c>
      <c r="J24" s="58">
        <f>VLOOKUP($A24,'DC Dist Allocations'!$A:$X,11,0)</f>
        <v>0</v>
      </c>
      <c r="K24" s="58">
        <f>VLOOKUP($A24,'DC Dist Allocations'!$A:$X,12,0)</f>
        <v>0</v>
      </c>
      <c r="L24" s="58">
        <f>VLOOKUP($A24,'DC Dist Allocations'!$A:$X,13,0)</f>
        <v>11</v>
      </c>
      <c r="M24" s="58">
        <f>VLOOKUP($A24,'DC Dist Allocations'!$A:$X,14,0)</f>
        <v>8</v>
      </c>
      <c r="N24" s="58">
        <f>VLOOKUP($A24,'DC Dist Allocations'!$A:$X,15,0)</f>
        <v>0</v>
      </c>
      <c r="O24" s="58">
        <f t="shared" si="0"/>
        <v>0</v>
      </c>
      <c r="P24" s="60">
        <f>VLOOKUP(A24,'DC Dist Allocations'!$A:$BC,50,0)</f>
        <v>0</v>
      </c>
      <c r="Q24" s="60">
        <f>VLOOKUP(A24,'DC Dist Allocations'!$A:$BC,51,0)</f>
        <v>0</v>
      </c>
      <c r="T24" s="58">
        <f t="shared" si="1"/>
        <v>300</v>
      </c>
      <c r="U24" s="58">
        <f t="shared" si="2"/>
        <v>300</v>
      </c>
      <c r="V24" s="60">
        <f t="shared" si="3"/>
        <v>270</v>
      </c>
      <c r="W24" s="60">
        <f t="shared" si="4"/>
        <v>225</v>
      </c>
      <c r="X24" s="60">
        <f t="shared" si="5"/>
        <v>224.96999999999997</v>
      </c>
      <c r="Y24" s="53"/>
    </row>
    <row r="25" spans="1:25">
      <c r="A25" s="58" t="str" cm="1">
        <f t="array" ref="A25">IFERROR(INDEX('DC Dist Allocations'!$A$1:$A$555,SMALL(IF('DC Dist Allocations'!$C$1:$C$555='Site check'!$A$2,ROW('DC Dist Allocations'!$A$1:$A$555)),ROWS($A$2:$A13))),"")</f>
        <v>BKLN05_SEC_DD770_LM01</v>
      </c>
      <c r="B25" s="58" t="str">
        <f>VLOOKUP($A25,'DC Dist Allocations'!$A:$X,2,0)</f>
        <v>BKLN05;DC SYS01</v>
      </c>
      <c r="C25" s="58" t="str">
        <f>VLOOKUP($A25,'DC Dist Allocations'!$A:$X,3,0)</f>
        <v>BKLN05</v>
      </c>
      <c r="D25" s="58">
        <f>VLOOKUP($A25,'DC Dist Allocations'!$A:$X,5,0)</f>
        <v>10.6</v>
      </c>
      <c r="E25" s="58" t="str">
        <f>VLOOKUP($A25,'DC Dist Allocations'!$A:$X,6,0)</f>
        <v>NA</v>
      </c>
      <c r="F25" s="61">
        <f>VLOOKUP($A25,'DC Dist Allocations'!$A:$X,7,0)</f>
        <v>44824</v>
      </c>
      <c r="G25" s="58">
        <f>VLOOKUP($A25,'DC Dist Allocations'!$A:$X,8,0)</f>
        <v>300</v>
      </c>
      <c r="H25" s="58">
        <f>VLOOKUP($A25,'DC Dist Allocations'!$A:$X,9,0)</f>
        <v>300</v>
      </c>
      <c r="I25" s="58">
        <f>VLOOKUP($A25,'DC Dist Allocations'!$A:$X,10,0)</f>
        <v>4</v>
      </c>
      <c r="J25" s="58">
        <f>VLOOKUP($A25,'DC Dist Allocations'!$A:$X,11,0)</f>
        <v>0</v>
      </c>
      <c r="K25" s="58">
        <f>VLOOKUP($A25,'DC Dist Allocations'!$A:$X,12,0)</f>
        <v>0</v>
      </c>
      <c r="L25" s="58">
        <f>VLOOKUP($A25,'DC Dist Allocations'!$A:$X,13,0)</f>
        <v>3</v>
      </c>
      <c r="M25" s="58">
        <f>VLOOKUP($A25,'DC Dist Allocations'!$A:$X,14,0)</f>
        <v>4</v>
      </c>
      <c r="N25" s="58">
        <f>VLOOKUP($A25,'DC Dist Allocations'!$A:$X,15,0)</f>
        <v>1</v>
      </c>
      <c r="O25" s="58">
        <f t="shared" si="0"/>
        <v>0</v>
      </c>
      <c r="P25" s="60">
        <f>VLOOKUP(A25,'DC Dist Allocations'!$A:$BC,50,0)</f>
        <v>0</v>
      </c>
      <c r="Q25" s="60">
        <f>VLOOKUP(A25,'DC Dist Allocations'!$A:$BC,51,0)</f>
        <v>0</v>
      </c>
      <c r="T25" s="58">
        <f t="shared" si="1"/>
        <v>300</v>
      </c>
      <c r="U25" s="58">
        <f t="shared" si="2"/>
        <v>300</v>
      </c>
      <c r="V25" s="60">
        <f t="shared" si="3"/>
        <v>270</v>
      </c>
      <c r="W25" s="60">
        <f t="shared" si="4"/>
        <v>225</v>
      </c>
      <c r="X25" s="60">
        <f t="shared" si="5"/>
        <v>224.96999999999997</v>
      </c>
      <c r="Y25" s="53"/>
    </row>
    <row r="26" spans="1:25">
      <c r="A26" s="58" t="str" cm="1">
        <f t="array" ref="A26">IFERROR(INDEX('DC Dist Allocations'!$A$1:$A$555,SMALL(IF('DC Dist Allocations'!$C$1:$C$555='Site check'!$A$2,ROW('DC Dist Allocations'!$A$1:$A$555)),ROWS($A$2:$A14))),"")</f>
        <v>BKLN05_SEC_DD770_UV01</v>
      </c>
      <c r="B26" s="58" t="str">
        <f>VLOOKUP($A26,'DC Dist Allocations'!$A:$X,2,0)</f>
        <v>BKLN05;DC SYS02</v>
      </c>
      <c r="C26" s="58" t="str">
        <f>VLOOKUP($A26,'DC Dist Allocations'!$A:$X,3,0)</f>
        <v>BKLN05</v>
      </c>
      <c r="D26" s="58">
        <f>VLOOKUP($A26,'DC Dist Allocations'!$A:$X,5,0)</f>
        <v>160</v>
      </c>
      <c r="E26" s="58">
        <f>VLOOKUP($A26,'DC Dist Allocations'!$A:$X,6,0)</f>
        <v>165</v>
      </c>
      <c r="F26" s="61">
        <f>VLOOKUP($A26,'DC Dist Allocations'!$A:$X,7,0)</f>
        <v>44470</v>
      </c>
      <c r="G26" s="58">
        <f>VLOOKUP($A26,'DC Dist Allocations'!$A:$X,8,0)</f>
        <v>300</v>
      </c>
      <c r="H26" s="58">
        <f>VLOOKUP($A26,'DC Dist Allocations'!$A:$X,9,0)</f>
        <v>300</v>
      </c>
      <c r="I26" s="58">
        <f>VLOOKUP($A26,'DC Dist Allocations'!$A:$X,10,0)</f>
        <v>0</v>
      </c>
      <c r="J26" s="58">
        <f>VLOOKUP($A26,'DC Dist Allocations'!$A:$X,11,0)</f>
        <v>1</v>
      </c>
      <c r="K26" s="58">
        <f>VLOOKUP($A26,'DC Dist Allocations'!$A:$X,12,0)</f>
        <v>0</v>
      </c>
      <c r="L26" s="58">
        <f>VLOOKUP($A26,'DC Dist Allocations'!$A:$X,13,0)</f>
        <v>19</v>
      </c>
      <c r="M26" s="58">
        <f>VLOOKUP($A26,'DC Dist Allocations'!$A:$X,14,0)</f>
        <v>12</v>
      </c>
      <c r="N26" s="58">
        <f>VLOOKUP($A26,'DC Dist Allocations'!$A:$X,15,0)</f>
        <v>0</v>
      </c>
      <c r="O26" s="58">
        <f t="shared" si="0"/>
        <v>0</v>
      </c>
      <c r="P26" s="60">
        <f>VLOOKUP(A26,'DC Dist Allocations'!$A:$BC,50,0)</f>
        <v>0</v>
      </c>
      <c r="Q26" s="60">
        <f>VLOOKUP(A26,'DC Dist Allocations'!$A:$BC,51,0)</f>
        <v>0</v>
      </c>
      <c r="T26" s="58">
        <f t="shared" si="1"/>
        <v>300</v>
      </c>
      <c r="U26" s="58">
        <f t="shared" si="2"/>
        <v>300</v>
      </c>
      <c r="V26" s="60">
        <f t="shared" si="3"/>
        <v>270</v>
      </c>
      <c r="W26" s="60">
        <f t="shared" si="4"/>
        <v>225</v>
      </c>
      <c r="X26" s="60">
        <f t="shared" si="5"/>
        <v>224.96999999999997</v>
      </c>
      <c r="Y26" s="53"/>
    </row>
    <row r="27" spans="1:25">
      <c r="A27" s="58" t="str" cm="1">
        <f t="array" ref="A27">IFERROR(INDEX('DC Dist Allocations'!$A$1:$A$555,SMALL(IF('DC Dist Allocations'!$C$1:$C$555='Site check'!$A$2,ROW('DC Dist Allocations'!$A$1:$A$555)),ROWS($A$2:$A15))),"")</f>
        <v>BKLN05_SEC_DD770_YZ01</v>
      </c>
      <c r="B27" s="58" t="str">
        <f>VLOOKUP($A27,'DC Dist Allocations'!$A:$X,2,0)</f>
        <v>BKLN05;DC SYS02</v>
      </c>
      <c r="C27" s="58" t="str">
        <f>VLOOKUP($A27,'DC Dist Allocations'!$A:$X,3,0)</f>
        <v>BKLN05</v>
      </c>
      <c r="D27" s="58">
        <f>VLOOKUP($A27,'DC Dist Allocations'!$A:$X,5,0)</f>
        <v>85</v>
      </c>
      <c r="E27" s="58">
        <f>VLOOKUP($A27,'DC Dist Allocations'!$A:$X,6,0)</f>
        <v>80</v>
      </c>
      <c r="F27" s="61">
        <f>VLOOKUP($A27,'DC Dist Allocations'!$A:$X,7,0)</f>
        <v>44441</v>
      </c>
      <c r="G27" s="58">
        <f>VLOOKUP($A27,'DC Dist Allocations'!$A:$X,8,0)</f>
        <v>300</v>
      </c>
      <c r="H27" s="58">
        <f>VLOOKUP($A27,'DC Dist Allocations'!$A:$X,9,0)</f>
        <v>300</v>
      </c>
      <c r="I27" s="58">
        <f>VLOOKUP($A27,'DC Dist Allocations'!$A:$X,10,0)</f>
        <v>5</v>
      </c>
      <c r="J27" s="58">
        <f>VLOOKUP($A27,'DC Dist Allocations'!$A:$X,11,0)</f>
        <v>10</v>
      </c>
      <c r="K27" s="58">
        <f>VLOOKUP($A27,'DC Dist Allocations'!$A:$X,12,0)</f>
        <v>0</v>
      </c>
      <c r="L27" s="58">
        <f>VLOOKUP($A27,'DC Dist Allocations'!$A:$X,13,0)</f>
        <v>16</v>
      </c>
      <c r="M27" s="58">
        <f>VLOOKUP($A27,'DC Dist Allocations'!$A:$X,14,0)</f>
        <v>3</v>
      </c>
      <c r="N27" s="58">
        <f>VLOOKUP($A27,'DC Dist Allocations'!$A:$X,15,0)</f>
        <v>0</v>
      </c>
      <c r="O27" s="58">
        <f t="shared" si="0"/>
        <v>0</v>
      </c>
      <c r="P27" s="60">
        <f>VLOOKUP(A27,'DC Dist Allocations'!$A:$BC,50,0)</f>
        <v>0</v>
      </c>
      <c r="Q27" s="60">
        <f>VLOOKUP(A27,'DC Dist Allocations'!$A:$BC,51,0)</f>
        <v>0</v>
      </c>
      <c r="T27" s="58">
        <f t="shared" si="1"/>
        <v>300</v>
      </c>
      <c r="U27" s="58">
        <f t="shared" si="2"/>
        <v>300</v>
      </c>
      <c r="V27" s="60">
        <f t="shared" si="3"/>
        <v>270</v>
      </c>
      <c r="W27" s="60">
        <f t="shared" si="4"/>
        <v>225</v>
      </c>
      <c r="X27" s="60">
        <f t="shared" si="5"/>
        <v>224.96999999999997</v>
      </c>
      <c r="Y27" s="53"/>
    </row>
    <row r="28" spans="1:25">
      <c r="A28" s="58" t="str" cm="1">
        <f t="array" ref="A28">IFERROR(INDEX('DC Dist Allocations'!$A$1:$A$555,SMALL(IF('DC Dist Allocations'!$C$1:$C$555='Site check'!$A$2,ROW('DC Dist Allocations'!$A$1:$A$555)),ROWS($A$2:$A16))),"")</f>
        <v/>
      </c>
      <c r="B28" s="58" t="e">
        <f>VLOOKUP($A28,'DC Dist Allocations'!$A:$X,2,0)</f>
        <v>#N/A</v>
      </c>
      <c r="C28" s="58" t="e">
        <f>VLOOKUP($A28,'DC Dist Allocations'!$A:$X,3,0)</f>
        <v>#N/A</v>
      </c>
      <c r="D28" s="58" t="e">
        <f>VLOOKUP($A28,'DC Dist Allocations'!$A:$X,5,0)</f>
        <v>#N/A</v>
      </c>
      <c r="E28" s="58" t="e">
        <f>VLOOKUP($A28,'DC Dist Allocations'!$A:$X,6,0)</f>
        <v>#N/A</v>
      </c>
      <c r="F28" s="61" t="e">
        <f>VLOOKUP($A28,'DC Dist Allocations'!$A:$X,7,0)</f>
        <v>#N/A</v>
      </c>
      <c r="G28" s="58" t="e">
        <f>VLOOKUP($A28,'DC Dist Allocations'!$A:$X,8,0)</f>
        <v>#N/A</v>
      </c>
      <c r="H28" s="58" t="e">
        <f>VLOOKUP($A28,'DC Dist Allocations'!$A:$X,9,0)</f>
        <v>#N/A</v>
      </c>
      <c r="I28" s="58" t="e">
        <f>VLOOKUP($A28,'DC Dist Allocations'!$A:$X,10,0)</f>
        <v>#N/A</v>
      </c>
      <c r="J28" s="58" t="e">
        <f>VLOOKUP($A28,'DC Dist Allocations'!$A:$X,11,0)</f>
        <v>#N/A</v>
      </c>
      <c r="K28" s="58" t="e">
        <f>VLOOKUP($A28,'DC Dist Allocations'!$A:$X,12,0)</f>
        <v>#N/A</v>
      </c>
      <c r="L28" s="58" t="e">
        <f>VLOOKUP($A28,'DC Dist Allocations'!$A:$X,13,0)</f>
        <v>#N/A</v>
      </c>
      <c r="M28" s="58" t="e">
        <f>VLOOKUP($A28,'DC Dist Allocations'!$A:$X,14,0)</f>
        <v>#N/A</v>
      </c>
      <c r="N28" s="58" t="e">
        <f>VLOOKUP($A28,'DC Dist Allocations'!$A:$X,15,0)</f>
        <v>#N/A</v>
      </c>
      <c r="O28" s="58">
        <f t="shared" si="0"/>
        <v>0</v>
      </c>
      <c r="P28" s="60" t="e">
        <f>VLOOKUP(A28,'DC Dist Allocations'!$A:$BC,50,0)</f>
        <v>#N/A</v>
      </c>
      <c r="Q28" s="60" t="e">
        <f>VLOOKUP(A28,'DC Dist Allocations'!$A:$BC,51,0)</f>
        <v>#N/A</v>
      </c>
      <c r="T28" s="58" t="e">
        <f t="shared" si="1"/>
        <v>#N/A</v>
      </c>
      <c r="U28" s="58" t="e">
        <f t="shared" si="2"/>
        <v>#N/A</v>
      </c>
      <c r="V28" s="60" t="e">
        <f t="shared" si="3"/>
        <v>#N/A</v>
      </c>
      <c r="W28" s="60" t="e">
        <f t="shared" si="4"/>
        <v>#N/A</v>
      </c>
      <c r="X28" s="60" t="e">
        <f t="shared" si="5"/>
        <v>#N/A</v>
      </c>
      <c r="Y28" s="53"/>
    </row>
    <row r="29" spans="1:25">
      <c r="A29" s="58" t="str" cm="1">
        <f t="array" ref="A29">IFERROR(INDEX('DC Dist Allocations'!$A$1:$A$555,SMALL(IF('DC Dist Allocations'!$C$1:$C$555='Site check'!$A$2,ROW('DC Dist Allocations'!$A$1:$A$555)),ROWS($A$2:$A17))),"")</f>
        <v/>
      </c>
      <c r="B29" s="58" t="e">
        <f>VLOOKUP($A29,'DC Dist Allocations'!$A:$X,2,0)</f>
        <v>#N/A</v>
      </c>
      <c r="C29" s="58" t="e">
        <f>VLOOKUP($A29,'DC Dist Allocations'!$A:$X,3,0)</f>
        <v>#N/A</v>
      </c>
      <c r="D29" s="58" t="e">
        <f>VLOOKUP($A29,'DC Dist Allocations'!$A:$X,5,0)</f>
        <v>#N/A</v>
      </c>
      <c r="E29" s="58" t="e">
        <f>VLOOKUP($A29,'DC Dist Allocations'!$A:$X,6,0)</f>
        <v>#N/A</v>
      </c>
      <c r="F29" s="61" t="e">
        <f>VLOOKUP($A29,'DC Dist Allocations'!$A:$X,7,0)</f>
        <v>#N/A</v>
      </c>
      <c r="G29" s="58" t="e">
        <f>VLOOKUP($A29,'DC Dist Allocations'!$A:$X,8,0)</f>
        <v>#N/A</v>
      </c>
      <c r="H29" s="58" t="e">
        <f>VLOOKUP($A29,'DC Dist Allocations'!$A:$X,9,0)</f>
        <v>#N/A</v>
      </c>
      <c r="I29" s="58" t="e">
        <f>VLOOKUP($A29,'DC Dist Allocations'!$A:$X,10,0)</f>
        <v>#N/A</v>
      </c>
      <c r="J29" s="58" t="e">
        <f>VLOOKUP($A29,'DC Dist Allocations'!$A:$X,11,0)</f>
        <v>#N/A</v>
      </c>
      <c r="K29" s="58" t="e">
        <f>VLOOKUP($A29,'DC Dist Allocations'!$A:$X,12,0)</f>
        <v>#N/A</v>
      </c>
      <c r="L29" s="58" t="e">
        <f>VLOOKUP($A29,'DC Dist Allocations'!$A:$X,13,0)</f>
        <v>#N/A</v>
      </c>
      <c r="M29" s="58" t="e">
        <f>VLOOKUP($A29,'DC Dist Allocations'!$A:$X,14,0)</f>
        <v>#N/A</v>
      </c>
      <c r="N29" s="58" t="e">
        <f>VLOOKUP($A29,'DC Dist Allocations'!$A:$X,15,0)</f>
        <v>#N/A</v>
      </c>
      <c r="O29" s="58">
        <f t="shared" si="0"/>
        <v>0</v>
      </c>
      <c r="P29" s="60" t="e">
        <f>VLOOKUP(A29,'DC Dist Allocations'!$A:$BC,50,0)</f>
        <v>#N/A</v>
      </c>
      <c r="Q29" s="60" t="e">
        <f>VLOOKUP(A29,'DC Dist Allocations'!$A:$BC,51,0)</f>
        <v>#N/A</v>
      </c>
      <c r="T29" s="58" t="e">
        <f t="shared" si="1"/>
        <v>#N/A</v>
      </c>
      <c r="U29" s="58" t="e">
        <f t="shared" si="2"/>
        <v>#N/A</v>
      </c>
      <c r="V29" s="60" t="e">
        <f t="shared" si="3"/>
        <v>#N/A</v>
      </c>
      <c r="W29" s="60" t="e">
        <f t="shared" si="4"/>
        <v>#N/A</v>
      </c>
      <c r="X29" s="60" t="e">
        <f t="shared" si="5"/>
        <v>#N/A</v>
      </c>
    </row>
    <row r="30" spans="1:25">
      <c r="A30" s="58" t="str" cm="1">
        <f t="array" ref="A30">IFERROR(INDEX('DC Dist Allocations'!$A$1:$A$555,SMALL(IF('DC Dist Allocations'!$C$1:$C$555='Site check'!$A$2,ROW('DC Dist Allocations'!$A$1:$A$555)),ROWS($A$2:$A18))),"")</f>
        <v/>
      </c>
      <c r="B30" s="58" t="e">
        <f>VLOOKUP($A30,'DC Dist Allocations'!$A:$X,2,0)</f>
        <v>#N/A</v>
      </c>
      <c r="C30" s="58" t="e">
        <f>VLOOKUP($A30,'DC Dist Allocations'!$A:$X,3,0)</f>
        <v>#N/A</v>
      </c>
      <c r="D30" s="58" t="e">
        <f>VLOOKUP($A30,'DC Dist Allocations'!$A:$X,5,0)</f>
        <v>#N/A</v>
      </c>
      <c r="E30" s="58" t="e">
        <f>VLOOKUP($A30,'DC Dist Allocations'!$A:$X,6,0)</f>
        <v>#N/A</v>
      </c>
      <c r="F30" s="61" t="e">
        <f>VLOOKUP($A30,'DC Dist Allocations'!$A:$X,7,0)</f>
        <v>#N/A</v>
      </c>
      <c r="G30" s="58" t="e">
        <f>VLOOKUP($A30,'DC Dist Allocations'!$A:$X,8,0)</f>
        <v>#N/A</v>
      </c>
      <c r="H30" s="58" t="e">
        <f>VLOOKUP($A30,'DC Dist Allocations'!$A:$X,9,0)</f>
        <v>#N/A</v>
      </c>
      <c r="I30" s="58" t="e">
        <f>VLOOKUP($A30,'DC Dist Allocations'!$A:$X,10,0)</f>
        <v>#N/A</v>
      </c>
      <c r="J30" s="58" t="e">
        <f>VLOOKUP($A30,'DC Dist Allocations'!$A:$X,11,0)</f>
        <v>#N/A</v>
      </c>
      <c r="K30" s="58" t="e">
        <f>VLOOKUP($A30,'DC Dist Allocations'!$A:$X,12,0)</f>
        <v>#N/A</v>
      </c>
      <c r="L30" s="58" t="e">
        <f>VLOOKUP($A30,'DC Dist Allocations'!$A:$X,13,0)</f>
        <v>#N/A</v>
      </c>
      <c r="M30" s="58" t="e">
        <f>VLOOKUP($A30,'DC Dist Allocations'!$A:$X,14,0)</f>
        <v>#N/A</v>
      </c>
      <c r="N30" s="58" t="e">
        <f>VLOOKUP($A30,'DC Dist Allocations'!$A:$X,15,0)</f>
        <v>#N/A</v>
      </c>
      <c r="O30" s="58">
        <f t="shared" si="0"/>
        <v>0</v>
      </c>
      <c r="P30" s="60" t="e">
        <f>VLOOKUP(A30,'DC Dist Allocations'!$A:$BC,50,0)</f>
        <v>#N/A</v>
      </c>
      <c r="Q30" s="60" t="e">
        <f>VLOOKUP(A30,'DC Dist Allocations'!$A:$BC,51,0)</f>
        <v>#N/A</v>
      </c>
      <c r="T30" s="58" t="e">
        <f t="shared" si="1"/>
        <v>#N/A</v>
      </c>
      <c r="U30" s="58" t="e">
        <f t="shared" si="2"/>
        <v>#N/A</v>
      </c>
      <c r="V30" s="60" t="e">
        <f t="shared" si="3"/>
        <v>#N/A</v>
      </c>
      <c r="W30" s="60" t="e">
        <f t="shared" si="4"/>
        <v>#N/A</v>
      </c>
      <c r="X30" s="60" t="e">
        <f t="shared" si="5"/>
        <v>#N/A</v>
      </c>
    </row>
    <row r="31" spans="1:25">
      <c r="A31" s="58" t="str" cm="1">
        <f t="array" ref="A31">IFERROR(INDEX('DC Dist Allocations'!$A$1:$A$555,SMALL(IF('DC Dist Allocations'!$C$1:$C$555='Site check'!$A$2,ROW('DC Dist Allocations'!$A$1:$A$555)),ROWS($A$2:$A19))),"")</f>
        <v/>
      </c>
      <c r="B31" s="58" t="e">
        <f>VLOOKUP($A31,'DC Dist Allocations'!$A:$X,2,0)</f>
        <v>#N/A</v>
      </c>
      <c r="C31" s="58" t="e">
        <f>VLOOKUP($A31,'DC Dist Allocations'!$A:$X,3,0)</f>
        <v>#N/A</v>
      </c>
      <c r="D31" s="58" t="e">
        <f>VLOOKUP($A31,'DC Dist Allocations'!$A:$X,5,0)</f>
        <v>#N/A</v>
      </c>
      <c r="E31" s="58" t="e">
        <f>VLOOKUP($A31,'DC Dist Allocations'!$A:$X,6,0)</f>
        <v>#N/A</v>
      </c>
      <c r="F31" s="61" t="e">
        <f>VLOOKUP($A31,'DC Dist Allocations'!$A:$X,7,0)</f>
        <v>#N/A</v>
      </c>
      <c r="G31" s="58" t="e">
        <f>VLOOKUP($A31,'DC Dist Allocations'!$A:$X,8,0)</f>
        <v>#N/A</v>
      </c>
      <c r="H31" s="58" t="e">
        <f>VLOOKUP($A31,'DC Dist Allocations'!$A:$X,9,0)</f>
        <v>#N/A</v>
      </c>
      <c r="I31" s="58" t="e">
        <f>VLOOKUP($A31,'DC Dist Allocations'!$A:$X,10,0)</f>
        <v>#N/A</v>
      </c>
      <c r="J31" s="58" t="e">
        <f>VLOOKUP($A31,'DC Dist Allocations'!$A:$X,11,0)</f>
        <v>#N/A</v>
      </c>
      <c r="K31" s="58" t="e">
        <f>VLOOKUP($A31,'DC Dist Allocations'!$A:$X,12,0)</f>
        <v>#N/A</v>
      </c>
      <c r="L31" s="58" t="e">
        <f>VLOOKUP($A31,'DC Dist Allocations'!$A:$X,13,0)</f>
        <v>#N/A</v>
      </c>
      <c r="M31" s="58" t="e">
        <f>VLOOKUP($A31,'DC Dist Allocations'!$A:$X,14,0)</f>
        <v>#N/A</v>
      </c>
      <c r="N31" s="58" t="e">
        <f>VLOOKUP($A31,'DC Dist Allocations'!$A:$X,15,0)</f>
        <v>#N/A</v>
      </c>
      <c r="O31" s="58">
        <f t="shared" si="0"/>
        <v>0</v>
      </c>
      <c r="P31" s="60" t="e">
        <f>VLOOKUP(A31,'DC Dist Allocations'!$A:$BC,50,0)</f>
        <v>#N/A</v>
      </c>
      <c r="Q31" s="60" t="e">
        <f>VLOOKUP(A31,'DC Dist Allocations'!$A:$BC,51,0)</f>
        <v>#N/A</v>
      </c>
      <c r="T31" s="58" t="e">
        <f t="shared" si="1"/>
        <v>#N/A</v>
      </c>
      <c r="U31" s="58" t="e">
        <f t="shared" si="2"/>
        <v>#N/A</v>
      </c>
      <c r="V31" s="60" t="e">
        <f t="shared" si="3"/>
        <v>#N/A</v>
      </c>
      <c r="W31" s="60" t="e">
        <f t="shared" si="4"/>
        <v>#N/A</v>
      </c>
      <c r="X31" s="60" t="e">
        <f t="shared" si="5"/>
        <v>#N/A</v>
      </c>
    </row>
    <row r="32" spans="1:25">
      <c r="A32" s="58" t="str" cm="1">
        <f t="array" ref="A32">IFERROR(INDEX('DC Dist Allocations'!$A$1:$A$555,SMALL(IF('DC Dist Allocations'!$C$1:$C$555='Site check'!$A$2,ROW('DC Dist Allocations'!$A$1:$A$555)),ROWS($A$2:$A20))),"")</f>
        <v/>
      </c>
      <c r="B32" s="58" t="e">
        <f>VLOOKUP($A32,'DC Dist Allocations'!$A:$X,2,0)</f>
        <v>#N/A</v>
      </c>
      <c r="C32" s="58" t="e">
        <f>VLOOKUP($A32,'DC Dist Allocations'!$A:$X,3,0)</f>
        <v>#N/A</v>
      </c>
      <c r="D32" s="58" t="e">
        <f>VLOOKUP($A32,'DC Dist Allocations'!$A:$X,5,0)</f>
        <v>#N/A</v>
      </c>
      <c r="E32" s="58" t="e">
        <f>VLOOKUP($A32,'DC Dist Allocations'!$A:$X,6,0)</f>
        <v>#N/A</v>
      </c>
      <c r="F32" s="61" t="e">
        <f>VLOOKUP($A32,'DC Dist Allocations'!$A:$X,7,0)</f>
        <v>#N/A</v>
      </c>
      <c r="G32" s="58" t="e">
        <f>VLOOKUP($A32,'DC Dist Allocations'!$A:$X,8,0)</f>
        <v>#N/A</v>
      </c>
      <c r="H32" s="58" t="e">
        <f>VLOOKUP($A32,'DC Dist Allocations'!$A:$X,9,0)</f>
        <v>#N/A</v>
      </c>
      <c r="I32" s="58" t="e">
        <f>VLOOKUP($A32,'DC Dist Allocations'!$A:$X,10,0)</f>
        <v>#N/A</v>
      </c>
      <c r="J32" s="58" t="e">
        <f>VLOOKUP($A32,'DC Dist Allocations'!$A:$X,11,0)</f>
        <v>#N/A</v>
      </c>
      <c r="K32" s="58" t="e">
        <f>VLOOKUP($A32,'DC Dist Allocations'!$A:$X,12,0)</f>
        <v>#N/A</v>
      </c>
      <c r="L32" s="58" t="e">
        <f>VLOOKUP($A32,'DC Dist Allocations'!$A:$X,13,0)</f>
        <v>#N/A</v>
      </c>
      <c r="M32" s="58" t="e">
        <f>VLOOKUP($A32,'DC Dist Allocations'!$A:$X,14,0)</f>
        <v>#N/A</v>
      </c>
      <c r="N32" s="58" t="e">
        <f>VLOOKUP($A32,'DC Dist Allocations'!$A:$X,15,0)</f>
        <v>#N/A</v>
      </c>
      <c r="O32" s="58">
        <f t="shared" si="0"/>
        <v>0</v>
      </c>
      <c r="P32" s="60" t="e">
        <f>VLOOKUP(A32,'DC Dist Allocations'!$A:$BC,50,0)</f>
        <v>#N/A</v>
      </c>
      <c r="Q32" s="60" t="e">
        <f>VLOOKUP(A32,'DC Dist Allocations'!$A:$BC,51,0)</f>
        <v>#N/A</v>
      </c>
      <c r="T32" s="58" t="e">
        <f t="shared" si="1"/>
        <v>#N/A</v>
      </c>
      <c r="U32" s="58" t="e">
        <f t="shared" si="2"/>
        <v>#N/A</v>
      </c>
      <c r="V32" s="60" t="e">
        <f t="shared" si="3"/>
        <v>#N/A</v>
      </c>
      <c r="W32" s="60" t="e">
        <f t="shared" si="4"/>
        <v>#N/A</v>
      </c>
      <c r="X32" s="60" t="e">
        <f t="shared" si="5"/>
        <v>#N/A</v>
      </c>
    </row>
    <row r="33" spans="1:24">
      <c r="A33" s="58" t="str" cm="1">
        <f t="array" ref="A33">IFERROR(INDEX('DC Dist Allocations'!$A$1:$A$555,SMALL(IF('DC Dist Allocations'!$C$1:$C$555='Site check'!$A$2,ROW('DC Dist Allocations'!$A$1:$A$555)),ROWS($A$2:$A21))),"")</f>
        <v/>
      </c>
      <c r="B33" s="58" t="e">
        <f>VLOOKUP($A33,'DC Dist Allocations'!$A:$X,2,0)</f>
        <v>#N/A</v>
      </c>
      <c r="C33" s="58" t="e">
        <f>VLOOKUP($A33,'DC Dist Allocations'!$A:$X,3,0)</f>
        <v>#N/A</v>
      </c>
      <c r="D33" s="58" t="e">
        <f>VLOOKUP($A33,'DC Dist Allocations'!$A:$X,5,0)</f>
        <v>#N/A</v>
      </c>
      <c r="E33" s="58" t="e">
        <f>VLOOKUP($A33,'DC Dist Allocations'!$A:$X,6,0)</f>
        <v>#N/A</v>
      </c>
      <c r="F33" s="61" t="e">
        <f>VLOOKUP($A33,'DC Dist Allocations'!$A:$X,7,0)</f>
        <v>#N/A</v>
      </c>
      <c r="G33" s="58" t="e">
        <f>VLOOKUP($A33,'DC Dist Allocations'!$A:$X,8,0)</f>
        <v>#N/A</v>
      </c>
      <c r="H33" s="58" t="e">
        <f>VLOOKUP($A33,'DC Dist Allocations'!$A:$X,9,0)</f>
        <v>#N/A</v>
      </c>
      <c r="I33" s="58" t="e">
        <f>VLOOKUP($A33,'DC Dist Allocations'!$A:$X,10,0)</f>
        <v>#N/A</v>
      </c>
      <c r="J33" s="58" t="e">
        <f>VLOOKUP($A33,'DC Dist Allocations'!$A:$X,11,0)</f>
        <v>#N/A</v>
      </c>
      <c r="K33" s="58" t="e">
        <f>VLOOKUP($A33,'DC Dist Allocations'!$A:$X,12,0)</f>
        <v>#N/A</v>
      </c>
      <c r="L33" s="58" t="e">
        <f>VLOOKUP($A33,'DC Dist Allocations'!$A:$X,13,0)</f>
        <v>#N/A</v>
      </c>
      <c r="M33" s="58" t="e">
        <f>VLOOKUP($A33,'DC Dist Allocations'!$A:$X,14,0)</f>
        <v>#N/A</v>
      </c>
      <c r="N33" s="58" t="e">
        <f>VLOOKUP($A33,'DC Dist Allocations'!$A:$X,15,0)</f>
        <v>#N/A</v>
      </c>
      <c r="O33" s="58">
        <f t="shared" si="0"/>
        <v>0</v>
      </c>
      <c r="P33" s="60" t="e">
        <f>VLOOKUP(A33,'DC Dist Allocations'!$A:$BC,50,0)</f>
        <v>#N/A</v>
      </c>
      <c r="Q33" s="60" t="e">
        <f>VLOOKUP(A33,'DC Dist Allocations'!$A:$BC,51,0)</f>
        <v>#N/A</v>
      </c>
      <c r="T33" s="58" t="e">
        <f t="shared" si="1"/>
        <v>#N/A</v>
      </c>
      <c r="U33" s="58" t="e">
        <f t="shared" si="2"/>
        <v>#N/A</v>
      </c>
      <c r="V33" s="60" t="e">
        <f t="shared" si="3"/>
        <v>#N/A</v>
      </c>
      <c r="W33" s="60" t="e">
        <f t="shared" si="4"/>
        <v>#N/A</v>
      </c>
      <c r="X33" s="60" t="e">
        <f t="shared" si="5"/>
        <v>#N/A</v>
      </c>
    </row>
    <row r="34" spans="1:24">
      <c r="A34" s="58" t="str" cm="1">
        <f t="array" ref="A34">IFERROR(INDEX('DC Dist Allocations'!$A$1:$A$555,SMALL(IF('DC Dist Allocations'!$C$1:$C$555='Site check'!$A$2,ROW('DC Dist Allocations'!$A$1:$A$555)),ROWS($A$2:$A22))),"")</f>
        <v/>
      </c>
      <c r="B34" s="58" t="e">
        <f>VLOOKUP($A34,'DC Dist Allocations'!$A:$X,2,0)</f>
        <v>#N/A</v>
      </c>
      <c r="C34" s="58" t="e">
        <f>VLOOKUP($A34,'DC Dist Allocations'!$A:$X,3,0)</f>
        <v>#N/A</v>
      </c>
      <c r="D34" s="58" t="e">
        <f>VLOOKUP($A34,'DC Dist Allocations'!$A:$X,5,0)</f>
        <v>#N/A</v>
      </c>
      <c r="E34" s="58" t="e">
        <f>VLOOKUP($A34,'DC Dist Allocations'!$A:$X,6,0)</f>
        <v>#N/A</v>
      </c>
      <c r="F34" s="61" t="e">
        <f>VLOOKUP($A34,'DC Dist Allocations'!$A:$X,7,0)</f>
        <v>#N/A</v>
      </c>
      <c r="G34" s="58" t="e">
        <f>VLOOKUP($A34,'DC Dist Allocations'!$A:$X,8,0)</f>
        <v>#N/A</v>
      </c>
      <c r="H34" s="58" t="e">
        <f>VLOOKUP($A34,'DC Dist Allocations'!$A:$X,9,0)</f>
        <v>#N/A</v>
      </c>
      <c r="I34" s="58" t="e">
        <f>VLOOKUP($A34,'DC Dist Allocations'!$A:$X,10,0)</f>
        <v>#N/A</v>
      </c>
      <c r="J34" s="58" t="e">
        <f>VLOOKUP($A34,'DC Dist Allocations'!$A:$X,11,0)</f>
        <v>#N/A</v>
      </c>
      <c r="K34" s="58" t="e">
        <f>VLOOKUP($A34,'DC Dist Allocations'!$A:$X,12,0)</f>
        <v>#N/A</v>
      </c>
      <c r="L34" s="58" t="e">
        <f>VLOOKUP($A34,'DC Dist Allocations'!$A:$X,13,0)</f>
        <v>#N/A</v>
      </c>
      <c r="M34" s="58" t="e">
        <f>VLOOKUP($A34,'DC Dist Allocations'!$A:$X,14,0)</f>
        <v>#N/A</v>
      </c>
      <c r="N34" s="58" t="e">
        <f>VLOOKUP($A34,'DC Dist Allocations'!$A:$X,15,0)</f>
        <v>#N/A</v>
      </c>
      <c r="O34" s="58">
        <f t="shared" si="0"/>
        <v>0</v>
      </c>
      <c r="P34" s="60" t="e">
        <f>VLOOKUP(A34,'DC Dist Allocations'!$A:$BC,50,0)</f>
        <v>#N/A</v>
      </c>
      <c r="Q34" s="60" t="e">
        <f>VLOOKUP(A34,'DC Dist Allocations'!$A:$BC,51,0)</f>
        <v>#N/A</v>
      </c>
      <c r="T34" s="58" t="e">
        <f t="shared" si="1"/>
        <v>#N/A</v>
      </c>
      <c r="U34" s="58" t="e">
        <f t="shared" si="2"/>
        <v>#N/A</v>
      </c>
      <c r="V34" s="60" t="e">
        <f t="shared" si="3"/>
        <v>#N/A</v>
      </c>
      <c r="W34" s="60" t="e">
        <f t="shared" si="4"/>
        <v>#N/A</v>
      </c>
      <c r="X34" s="60" t="e">
        <f t="shared" si="5"/>
        <v>#N/A</v>
      </c>
    </row>
    <row r="35" spans="1:24">
      <c r="A35" s="58" t="str" cm="1">
        <f t="array" ref="A35">IFERROR(INDEX('DC Dist Allocations'!$A$1:$A$555,SMALL(IF('DC Dist Allocations'!$C$1:$C$555='Site check'!$A$2,ROW('DC Dist Allocations'!$A$1:$A$555)),ROWS($A$2:$A23))),"")</f>
        <v/>
      </c>
      <c r="B35" s="58" t="e">
        <f>VLOOKUP($A35,'DC Dist Allocations'!$A:$X,2,0)</f>
        <v>#N/A</v>
      </c>
      <c r="C35" s="58" t="e">
        <f>VLOOKUP($A35,'DC Dist Allocations'!$A:$X,3,0)</f>
        <v>#N/A</v>
      </c>
      <c r="D35" s="58" t="e">
        <f>VLOOKUP($A35,'DC Dist Allocations'!$A:$X,5,0)</f>
        <v>#N/A</v>
      </c>
      <c r="E35" s="58" t="e">
        <f>VLOOKUP($A35,'DC Dist Allocations'!$A:$X,6,0)</f>
        <v>#N/A</v>
      </c>
      <c r="F35" s="61" t="e">
        <f>VLOOKUP($A35,'DC Dist Allocations'!$A:$X,7,0)</f>
        <v>#N/A</v>
      </c>
      <c r="G35" s="58" t="e">
        <f>VLOOKUP($A35,'DC Dist Allocations'!$A:$X,8,0)</f>
        <v>#N/A</v>
      </c>
      <c r="H35" s="58" t="e">
        <f>VLOOKUP($A35,'DC Dist Allocations'!$A:$X,9,0)</f>
        <v>#N/A</v>
      </c>
      <c r="I35" s="58" t="e">
        <f>VLOOKUP($A35,'DC Dist Allocations'!$A:$X,10,0)</f>
        <v>#N/A</v>
      </c>
      <c r="J35" s="58" t="e">
        <f>VLOOKUP($A35,'DC Dist Allocations'!$A:$X,11,0)</f>
        <v>#N/A</v>
      </c>
      <c r="K35" s="58" t="e">
        <f>VLOOKUP($A35,'DC Dist Allocations'!$A:$X,12,0)</f>
        <v>#N/A</v>
      </c>
      <c r="L35" s="58" t="e">
        <f>VLOOKUP($A35,'DC Dist Allocations'!$A:$X,13,0)</f>
        <v>#N/A</v>
      </c>
      <c r="M35" s="58" t="e">
        <f>VLOOKUP($A35,'DC Dist Allocations'!$A:$X,14,0)</f>
        <v>#N/A</v>
      </c>
      <c r="N35" s="58" t="e">
        <f>VLOOKUP($A35,'DC Dist Allocations'!$A:$X,15,0)</f>
        <v>#N/A</v>
      </c>
      <c r="O35" s="58">
        <f t="shared" si="0"/>
        <v>0</v>
      </c>
      <c r="P35" s="60" t="e">
        <f>VLOOKUP(A35,'DC Dist Allocations'!$A:$BC,50,0)</f>
        <v>#N/A</v>
      </c>
      <c r="Q35" s="60" t="e">
        <f>VLOOKUP(A35,'DC Dist Allocations'!$A:$BC,51,0)</f>
        <v>#N/A</v>
      </c>
      <c r="T35" s="58" t="e">
        <f t="shared" si="1"/>
        <v>#N/A</v>
      </c>
      <c r="U35" s="58" t="e">
        <f t="shared" si="2"/>
        <v>#N/A</v>
      </c>
      <c r="V35" s="60" t="e">
        <f t="shared" si="3"/>
        <v>#N/A</v>
      </c>
      <c r="W35" s="60" t="e">
        <f t="shared" si="4"/>
        <v>#N/A</v>
      </c>
      <c r="X35" s="60" t="e">
        <f t="shared" si="5"/>
        <v>#N/A</v>
      </c>
    </row>
    <row r="36" spans="1:24">
      <c r="A36" s="58" t="str" cm="1">
        <f t="array" ref="A36">IFERROR(INDEX('DC Dist Allocations'!$A$1:$A$555,SMALL(IF('DC Dist Allocations'!$C$1:$C$555='Site check'!$A$2,ROW('DC Dist Allocations'!$A$1:$A$555)),ROWS($A$2:$A24))),"")</f>
        <v/>
      </c>
      <c r="B36" s="58" t="e">
        <f>VLOOKUP($A36,'DC Dist Allocations'!$A:$X,2,0)</f>
        <v>#N/A</v>
      </c>
      <c r="C36" s="58" t="e">
        <f>VLOOKUP($A36,'DC Dist Allocations'!$A:$X,3,0)</f>
        <v>#N/A</v>
      </c>
      <c r="D36" s="58" t="e">
        <f>VLOOKUP($A36,'DC Dist Allocations'!$A:$X,5,0)</f>
        <v>#N/A</v>
      </c>
      <c r="E36" s="58" t="e">
        <f>VLOOKUP($A36,'DC Dist Allocations'!$A:$X,6,0)</f>
        <v>#N/A</v>
      </c>
      <c r="F36" s="61" t="e">
        <f>VLOOKUP($A36,'DC Dist Allocations'!$A:$X,7,0)</f>
        <v>#N/A</v>
      </c>
      <c r="G36" s="58" t="e">
        <f>VLOOKUP($A36,'DC Dist Allocations'!$A:$X,8,0)</f>
        <v>#N/A</v>
      </c>
      <c r="H36" s="58" t="e">
        <f>VLOOKUP($A36,'DC Dist Allocations'!$A:$X,9,0)</f>
        <v>#N/A</v>
      </c>
      <c r="I36" s="58" t="e">
        <f>VLOOKUP($A36,'DC Dist Allocations'!$A:$X,10,0)</f>
        <v>#N/A</v>
      </c>
      <c r="J36" s="58" t="e">
        <f>VLOOKUP($A36,'DC Dist Allocations'!$A:$X,11,0)</f>
        <v>#N/A</v>
      </c>
      <c r="K36" s="58" t="e">
        <f>VLOOKUP($A36,'DC Dist Allocations'!$A:$X,12,0)</f>
        <v>#N/A</v>
      </c>
      <c r="L36" s="58" t="e">
        <f>VLOOKUP($A36,'DC Dist Allocations'!$A:$X,13,0)</f>
        <v>#N/A</v>
      </c>
      <c r="M36" s="58" t="e">
        <f>VLOOKUP($A36,'DC Dist Allocations'!$A:$X,14,0)</f>
        <v>#N/A</v>
      </c>
      <c r="N36" s="58" t="e">
        <f>VLOOKUP($A36,'DC Dist Allocations'!$A:$X,15,0)</f>
        <v>#N/A</v>
      </c>
      <c r="O36" s="58">
        <f t="shared" si="0"/>
        <v>0</v>
      </c>
      <c r="P36" s="60" t="e">
        <f>VLOOKUP(A36,'DC Dist Allocations'!$A:$BC,50,0)</f>
        <v>#N/A</v>
      </c>
      <c r="Q36" s="60" t="e">
        <f>VLOOKUP(A36,'DC Dist Allocations'!$A:$BC,51,0)</f>
        <v>#N/A</v>
      </c>
      <c r="T36" s="58" t="e">
        <f t="shared" si="1"/>
        <v>#N/A</v>
      </c>
      <c r="U36" s="58" t="e">
        <f t="shared" si="2"/>
        <v>#N/A</v>
      </c>
      <c r="V36" s="60" t="e">
        <f t="shared" si="3"/>
        <v>#N/A</v>
      </c>
      <c r="W36" s="60" t="e">
        <f t="shared" si="4"/>
        <v>#N/A</v>
      </c>
      <c r="X36" s="60" t="e">
        <f t="shared" si="5"/>
        <v>#N/A</v>
      </c>
    </row>
    <row r="37" spans="1:24">
      <c r="A37" s="58" t="str" cm="1">
        <f t="array" ref="A37">IFERROR(INDEX('DC Dist Allocations'!$A$1:$A$555,SMALL(IF('DC Dist Allocations'!$C$1:$C$555='Site check'!$A$2,ROW('DC Dist Allocations'!$A$1:$A$555)),ROWS($A$2:$A25))),"")</f>
        <v/>
      </c>
      <c r="B37" s="58" t="e">
        <f>VLOOKUP($A37,'DC Dist Allocations'!$A:$X,2,0)</f>
        <v>#N/A</v>
      </c>
      <c r="C37" s="58" t="e">
        <f>VLOOKUP($A37,'DC Dist Allocations'!$A:$X,3,0)</f>
        <v>#N/A</v>
      </c>
      <c r="D37" s="58" t="e">
        <f>VLOOKUP($A37,'DC Dist Allocations'!$A:$X,5,0)</f>
        <v>#N/A</v>
      </c>
      <c r="E37" s="58" t="e">
        <f>VLOOKUP($A37,'DC Dist Allocations'!$A:$X,6,0)</f>
        <v>#N/A</v>
      </c>
      <c r="F37" s="61" t="e">
        <f>VLOOKUP($A37,'DC Dist Allocations'!$A:$X,7,0)</f>
        <v>#N/A</v>
      </c>
      <c r="G37" s="58" t="e">
        <f>VLOOKUP($A37,'DC Dist Allocations'!$A:$X,8,0)</f>
        <v>#N/A</v>
      </c>
      <c r="H37" s="58" t="e">
        <f>VLOOKUP($A37,'DC Dist Allocations'!$A:$X,9,0)</f>
        <v>#N/A</v>
      </c>
      <c r="I37" s="58" t="e">
        <f>VLOOKUP($A37,'DC Dist Allocations'!$A:$X,10,0)</f>
        <v>#N/A</v>
      </c>
      <c r="J37" s="58" t="e">
        <f>VLOOKUP($A37,'DC Dist Allocations'!$A:$X,11,0)</f>
        <v>#N/A</v>
      </c>
      <c r="K37" s="58" t="e">
        <f>VLOOKUP($A37,'DC Dist Allocations'!$A:$X,12,0)</f>
        <v>#N/A</v>
      </c>
      <c r="L37" s="58" t="e">
        <f>VLOOKUP($A37,'DC Dist Allocations'!$A:$X,13,0)</f>
        <v>#N/A</v>
      </c>
      <c r="M37" s="58" t="e">
        <f>VLOOKUP($A37,'DC Dist Allocations'!$A:$X,14,0)</f>
        <v>#N/A</v>
      </c>
      <c r="N37" s="58" t="e">
        <f>VLOOKUP($A37,'DC Dist Allocations'!$A:$X,15,0)</f>
        <v>#N/A</v>
      </c>
      <c r="O37" s="58">
        <f t="shared" si="0"/>
        <v>0</v>
      </c>
      <c r="P37" s="60" t="e">
        <f>VLOOKUP(A37,'DC Dist Allocations'!$A:$BC,50,0)</f>
        <v>#N/A</v>
      </c>
      <c r="Q37" s="60" t="e">
        <f>VLOOKUP(A37,'DC Dist Allocations'!$A:$BC,51,0)</f>
        <v>#N/A</v>
      </c>
      <c r="T37" s="58" t="e">
        <f t="shared" si="1"/>
        <v>#N/A</v>
      </c>
      <c r="U37" s="58" t="e">
        <f t="shared" si="2"/>
        <v>#N/A</v>
      </c>
      <c r="V37" s="60" t="e">
        <f t="shared" si="3"/>
        <v>#N/A</v>
      </c>
      <c r="W37" s="60" t="e">
        <f t="shared" si="4"/>
        <v>#N/A</v>
      </c>
      <c r="X37" s="60" t="e">
        <f t="shared" si="5"/>
        <v>#N/A</v>
      </c>
    </row>
    <row r="38" spans="1:24">
      <c r="A38" s="58" t="str" cm="1">
        <f t="array" ref="A38">IFERROR(INDEX('DC Dist Allocations'!$A$1:$A$555,SMALL(IF('DC Dist Allocations'!$C$1:$C$555='Site check'!$A$2,ROW('DC Dist Allocations'!$A$1:$A$555)),ROWS($A$2:$A26))),"")</f>
        <v/>
      </c>
      <c r="B38" s="58" t="e">
        <f>VLOOKUP($A38,'DC Dist Allocations'!$A:$X,2,0)</f>
        <v>#N/A</v>
      </c>
      <c r="C38" s="58" t="e">
        <f>VLOOKUP($A38,'DC Dist Allocations'!$A:$X,3,0)</f>
        <v>#N/A</v>
      </c>
      <c r="D38" s="58" t="e">
        <f>VLOOKUP($A38,'DC Dist Allocations'!$A:$X,5,0)</f>
        <v>#N/A</v>
      </c>
      <c r="E38" s="58" t="e">
        <f>VLOOKUP($A38,'DC Dist Allocations'!$A:$X,6,0)</f>
        <v>#N/A</v>
      </c>
      <c r="F38" s="61" t="e">
        <f>VLOOKUP($A38,'DC Dist Allocations'!$A:$X,7,0)</f>
        <v>#N/A</v>
      </c>
      <c r="G38" s="58" t="e">
        <f>VLOOKUP($A38,'DC Dist Allocations'!$A:$X,8,0)</f>
        <v>#N/A</v>
      </c>
      <c r="H38" s="58" t="e">
        <f>VLOOKUP($A38,'DC Dist Allocations'!$A:$X,9,0)</f>
        <v>#N/A</v>
      </c>
      <c r="I38" s="58" t="e">
        <f>VLOOKUP($A38,'DC Dist Allocations'!$A:$X,10,0)</f>
        <v>#N/A</v>
      </c>
      <c r="J38" s="58" t="e">
        <f>VLOOKUP($A38,'DC Dist Allocations'!$A:$X,11,0)</f>
        <v>#N/A</v>
      </c>
      <c r="K38" s="58" t="e">
        <f>VLOOKUP($A38,'DC Dist Allocations'!$A:$X,12,0)</f>
        <v>#N/A</v>
      </c>
      <c r="L38" s="58" t="e">
        <f>VLOOKUP($A38,'DC Dist Allocations'!$A:$X,13,0)</f>
        <v>#N/A</v>
      </c>
      <c r="M38" s="58" t="e">
        <f>VLOOKUP($A38,'DC Dist Allocations'!$A:$X,14,0)</f>
        <v>#N/A</v>
      </c>
      <c r="N38" s="58" t="e">
        <f>VLOOKUP($A38,'DC Dist Allocations'!$A:$X,15,0)</f>
        <v>#N/A</v>
      </c>
      <c r="O38" s="58">
        <f t="shared" si="0"/>
        <v>0</v>
      </c>
      <c r="P38" s="60" t="e">
        <f>VLOOKUP(A38,'DC Dist Allocations'!$A:$BC,50,0)</f>
        <v>#N/A</v>
      </c>
      <c r="Q38" s="60" t="e">
        <f>VLOOKUP(A38,'DC Dist Allocations'!$A:$BC,51,0)</f>
        <v>#N/A</v>
      </c>
      <c r="T38" s="58" t="e">
        <f t="shared" si="1"/>
        <v>#N/A</v>
      </c>
      <c r="U38" s="58" t="e">
        <f t="shared" si="2"/>
        <v>#N/A</v>
      </c>
      <c r="V38" s="60" t="e">
        <f t="shared" si="3"/>
        <v>#N/A</v>
      </c>
      <c r="W38" s="60" t="e">
        <f t="shared" si="4"/>
        <v>#N/A</v>
      </c>
      <c r="X38" s="60" t="e">
        <f t="shared" si="5"/>
        <v>#N/A</v>
      </c>
    </row>
    <row r="39" spans="1:24">
      <c r="A39" s="58" t="str" cm="1">
        <f t="array" ref="A39">IFERROR(INDEX('DC Dist Allocations'!$A$1:$A$555,SMALL(IF('DC Dist Allocations'!$C$1:$C$555='Site check'!$A$2,ROW('DC Dist Allocations'!$A$1:$A$555)),ROWS($A$2:$A27))),"")</f>
        <v/>
      </c>
      <c r="B39" s="58" t="e">
        <f>VLOOKUP($A39,'DC Dist Allocations'!$A:$X,2,0)</f>
        <v>#N/A</v>
      </c>
      <c r="C39" s="58" t="e">
        <f>VLOOKUP($A39,'DC Dist Allocations'!$A:$X,3,0)</f>
        <v>#N/A</v>
      </c>
      <c r="D39" s="58" t="e">
        <f>VLOOKUP($A39,'DC Dist Allocations'!$A:$X,5,0)</f>
        <v>#N/A</v>
      </c>
      <c r="E39" s="58" t="e">
        <f>VLOOKUP($A39,'DC Dist Allocations'!$A:$X,6,0)</f>
        <v>#N/A</v>
      </c>
      <c r="F39" s="61" t="e">
        <f>VLOOKUP($A39,'DC Dist Allocations'!$A:$X,7,0)</f>
        <v>#N/A</v>
      </c>
      <c r="G39" s="58" t="e">
        <f>VLOOKUP($A39,'DC Dist Allocations'!$A:$X,8,0)</f>
        <v>#N/A</v>
      </c>
      <c r="H39" s="58" t="e">
        <f>VLOOKUP($A39,'DC Dist Allocations'!$A:$X,9,0)</f>
        <v>#N/A</v>
      </c>
      <c r="I39" s="58" t="e">
        <f>VLOOKUP($A39,'DC Dist Allocations'!$A:$X,10,0)</f>
        <v>#N/A</v>
      </c>
      <c r="J39" s="58" t="e">
        <f>VLOOKUP($A39,'DC Dist Allocations'!$A:$X,11,0)</f>
        <v>#N/A</v>
      </c>
      <c r="K39" s="58" t="e">
        <f>VLOOKUP($A39,'DC Dist Allocations'!$A:$X,12,0)</f>
        <v>#N/A</v>
      </c>
      <c r="L39" s="58" t="e">
        <f>VLOOKUP($A39,'DC Dist Allocations'!$A:$X,13,0)</f>
        <v>#N/A</v>
      </c>
      <c r="M39" s="58" t="e">
        <f>VLOOKUP($A39,'DC Dist Allocations'!$A:$X,14,0)</f>
        <v>#N/A</v>
      </c>
      <c r="N39" s="58" t="e">
        <f>VLOOKUP($A39,'DC Dist Allocations'!$A:$X,15,0)</f>
        <v>#N/A</v>
      </c>
      <c r="O39" s="58">
        <f t="shared" si="0"/>
        <v>0</v>
      </c>
      <c r="P39" s="60" t="e">
        <f>VLOOKUP(A39,'DC Dist Allocations'!$A:$BC,50,0)</f>
        <v>#N/A</v>
      </c>
      <c r="Q39" s="60" t="e">
        <f>VLOOKUP(A39,'DC Dist Allocations'!$A:$BC,51,0)</f>
        <v>#N/A</v>
      </c>
      <c r="T39" s="58" t="e">
        <f t="shared" ref="T39:T47" si="6">G39</f>
        <v>#N/A</v>
      </c>
      <c r="U39" s="58" t="e">
        <f t="shared" ref="U39:U47" si="7">H39</f>
        <v>#N/A</v>
      </c>
      <c r="V39" s="60" t="e">
        <f t="shared" ref="V39:V47" si="8">SUM(G39/100)*90</f>
        <v>#N/A</v>
      </c>
      <c r="W39" s="60" t="e">
        <f t="shared" ref="W39:W47" si="9">SUM(G39/100)*75</f>
        <v>#N/A</v>
      </c>
      <c r="X39" s="60" t="e">
        <f t="shared" ref="X39:X47" si="10">SUM(G39/100)*74.99</f>
        <v>#N/A</v>
      </c>
    </row>
    <row r="40" spans="1:24">
      <c r="A40" s="58" t="str" cm="1">
        <f t="array" ref="A40">IFERROR(INDEX('DC Dist Allocations'!$A$1:$A$555,SMALL(IF('DC Dist Allocations'!$C$1:$C$555='Site check'!$A$2,ROW('DC Dist Allocations'!$A$1:$A$555)),ROWS($A$2:$A28))),"")</f>
        <v/>
      </c>
      <c r="B40" s="58" t="e">
        <f>VLOOKUP($A40,'DC Dist Allocations'!$A:$X,2,0)</f>
        <v>#N/A</v>
      </c>
      <c r="C40" s="58" t="e">
        <f>VLOOKUP($A40,'DC Dist Allocations'!$A:$X,3,0)</f>
        <v>#N/A</v>
      </c>
      <c r="D40" s="58" t="e">
        <f>VLOOKUP($A40,'DC Dist Allocations'!$A:$X,5,0)</f>
        <v>#N/A</v>
      </c>
      <c r="E40" s="58" t="e">
        <f>VLOOKUP($A40,'DC Dist Allocations'!$A:$X,6,0)</f>
        <v>#N/A</v>
      </c>
      <c r="F40" s="61" t="e">
        <f>VLOOKUP($A40,'DC Dist Allocations'!$A:$X,7,0)</f>
        <v>#N/A</v>
      </c>
      <c r="G40" s="58" t="e">
        <f>VLOOKUP($A40,'DC Dist Allocations'!$A:$X,8,0)</f>
        <v>#N/A</v>
      </c>
      <c r="H40" s="58" t="e">
        <f>VLOOKUP($A40,'DC Dist Allocations'!$A:$X,9,0)</f>
        <v>#N/A</v>
      </c>
      <c r="I40" s="58" t="e">
        <f>VLOOKUP($A40,'DC Dist Allocations'!$A:$X,10,0)</f>
        <v>#N/A</v>
      </c>
      <c r="J40" s="58" t="e">
        <f>VLOOKUP($A40,'DC Dist Allocations'!$A:$X,11,0)</f>
        <v>#N/A</v>
      </c>
      <c r="K40" s="58" t="e">
        <f>VLOOKUP($A40,'DC Dist Allocations'!$A:$X,12,0)</f>
        <v>#N/A</v>
      </c>
      <c r="L40" s="58" t="e">
        <f>VLOOKUP($A40,'DC Dist Allocations'!$A:$X,13,0)</f>
        <v>#N/A</v>
      </c>
      <c r="M40" s="58" t="e">
        <f>VLOOKUP($A40,'DC Dist Allocations'!$A:$X,14,0)</f>
        <v>#N/A</v>
      </c>
      <c r="N40" s="58" t="e">
        <f>VLOOKUP($A40,'DC Dist Allocations'!$A:$X,15,0)</f>
        <v>#N/A</v>
      </c>
      <c r="O40" s="58">
        <f t="shared" si="0"/>
        <v>0</v>
      </c>
      <c r="P40" s="60" t="e">
        <f>VLOOKUP(A40,'DC Dist Allocations'!$A:$BC,50,0)</f>
        <v>#N/A</v>
      </c>
      <c r="Q40" s="60" t="e">
        <f>VLOOKUP(A40,'DC Dist Allocations'!$A:$BC,51,0)</f>
        <v>#N/A</v>
      </c>
      <c r="T40" s="58" t="e">
        <f t="shared" si="6"/>
        <v>#N/A</v>
      </c>
      <c r="U40" s="58" t="e">
        <f t="shared" si="7"/>
        <v>#N/A</v>
      </c>
      <c r="V40" s="60" t="e">
        <f t="shared" si="8"/>
        <v>#N/A</v>
      </c>
      <c r="W40" s="60" t="e">
        <f t="shared" si="9"/>
        <v>#N/A</v>
      </c>
      <c r="X40" s="60" t="e">
        <f t="shared" si="10"/>
        <v>#N/A</v>
      </c>
    </row>
    <row r="41" spans="1:24">
      <c r="A41" s="58" t="str" cm="1">
        <f t="array" ref="A41">IFERROR(INDEX('DC Dist Allocations'!$A$1:$A$555,SMALL(IF('DC Dist Allocations'!$C$1:$C$555='Site check'!$A$2,ROW('DC Dist Allocations'!$A$1:$A$555)),ROWS($A$2:$A29))),"")</f>
        <v/>
      </c>
      <c r="B41" s="58" t="e">
        <f>VLOOKUP($A41,'DC Dist Allocations'!$A:$X,2,0)</f>
        <v>#N/A</v>
      </c>
      <c r="C41" s="58" t="e">
        <f>VLOOKUP($A41,'DC Dist Allocations'!$A:$X,3,0)</f>
        <v>#N/A</v>
      </c>
      <c r="D41" s="58" t="e">
        <f>VLOOKUP($A41,'DC Dist Allocations'!$A:$X,5,0)</f>
        <v>#N/A</v>
      </c>
      <c r="E41" s="58" t="e">
        <f>VLOOKUP($A41,'DC Dist Allocations'!$A:$X,6,0)</f>
        <v>#N/A</v>
      </c>
      <c r="F41" s="61" t="e">
        <f>VLOOKUP($A41,'DC Dist Allocations'!$A:$X,7,0)</f>
        <v>#N/A</v>
      </c>
      <c r="G41" s="58" t="e">
        <f>VLOOKUP($A41,'DC Dist Allocations'!$A:$X,8,0)</f>
        <v>#N/A</v>
      </c>
      <c r="H41" s="58" t="e">
        <f>VLOOKUP($A41,'DC Dist Allocations'!$A:$X,9,0)</f>
        <v>#N/A</v>
      </c>
      <c r="I41" s="58" t="e">
        <f>VLOOKUP($A41,'DC Dist Allocations'!$A:$X,10,0)</f>
        <v>#N/A</v>
      </c>
      <c r="J41" s="58" t="e">
        <f>VLOOKUP($A41,'DC Dist Allocations'!$A:$X,11,0)</f>
        <v>#N/A</v>
      </c>
      <c r="K41" s="58" t="e">
        <f>VLOOKUP($A41,'DC Dist Allocations'!$A:$X,12,0)</f>
        <v>#N/A</v>
      </c>
      <c r="L41" s="58" t="e">
        <f>VLOOKUP($A41,'DC Dist Allocations'!$A:$X,13,0)</f>
        <v>#N/A</v>
      </c>
      <c r="M41" s="58" t="e">
        <f>VLOOKUP($A41,'DC Dist Allocations'!$A:$X,14,0)</f>
        <v>#N/A</v>
      </c>
      <c r="N41" s="58" t="e">
        <f>VLOOKUP($A41,'DC Dist Allocations'!$A:$X,15,0)</f>
        <v>#N/A</v>
      </c>
      <c r="O41" s="58">
        <f t="shared" si="0"/>
        <v>0</v>
      </c>
      <c r="P41" s="60" t="e">
        <f>VLOOKUP(A41,'DC Dist Allocations'!$A:$BC,50,0)</f>
        <v>#N/A</v>
      </c>
      <c r="Q41" s="60" t="e">
        <f>VLOOKUP(A41,'DC Dist Allocations'!$A:$BC,51,0)</f>
        <v>#N/A</v>
      </c>
      <c r="T41" s="58" t="e">
        <f t="shared" si="6"/>
        <v>#N/A</v>
      </c>
      <c r="U41" s="58" t="e">
        <f t="shared" si="7"/>
        <v>#N/A</v>
      </c>
      <c r="V41" s="60" t="e">
        <f t="shared" si="8"/>
        <v>#N/A</v>
      </c>
      <c r="W41" s="60" t="e">
        <f t="shared" si="9"/>
        <v>#N/A</v>
      </c>
      <c r="X41" s="60" t="e">
        <f t="shared" si="10"/>
        <v>#N/A</v>
      </c>
    </row>
    <row r="42" spans="1:24">
      <c r="A42" s="58" t="str" cm="1">
        <f t="array" ref="A42">IFERROR(INDEX('DC Dist Allocations'!$A$1:$A$555,SMALL(IF('DC Dist Allocations'!$C$1:$C$555='Site check'!$A$2,ROW('DC Dist Allocations'!$A$1:$A$555)),ROWS($A$2:$A30))),"")</f>
        <v/>
      </c>
      <c r="B42" s="58" t="e">
        <f>VLOOKUP($A42,'DC Dist Allocations'!$A:$X,2,0)</f>
        <v>#N/A</v>
      </c>
      <c r="C42" s="58" t="e">
        <f>VLOOKUP($A42,'DC Dist Allocations'!$A:$X,3,0)</f>
        <v>#N/A</v>
      </c>
      <c r="D42" s="58" t="e">
        <f>VLOOKUP($A42,'DC Dist Allocations'!$A:$X,5,0)</f>
        <v>#N/A</v>
      </c>
      <c r="E42" s="58" t="e">
        <f>VLOOKUP($A42,'DC Dist Allocations'!$A:$X,6,0)</f>
        <v>#N/A</v>
      </c>
      <c r="F42" s="61" t="e">
        <f>VLOOKUP($A42,'DC Dist Allocations'!$A:$X,7,0)</f>
        <v>#N/A</v>
      </c>
      <c r="G42" s="58" t="e">
        <f>VLOOKUP($A42,'DC Dist Allocations'!$A:$X,8,0)</f>
        <v>#N/A</v>
      </c>
      <c r="H42" s="58" t="e">
        <f>VLOOKUP($A42,'DC Dist Allocations'!$A:$X,9,0)</f>
        <v>#N/A</v>
      </c>
      <c r="I42" s="58" t="e">
        <f>VLOOKUP($A42,'DC Dist Allocations'!$A:$X,10,0)</f>
        <v>#N/A</v>
      </c>
      <c r="J42" s="58" t="e">
        <f>VLOOKUP($A42,'DC Dist Allocations'!$A:$X,11,0)</f>
        <v>#N/A</v>
      </c>
      <c r="K42" s="58" t="e">
        <f>VLOOKUP($A42,'DC Dist Allocations'!$A:$X,12,0)</f>
        <v>#N/A</v>
      </c>
      <c r="L42" s="58" t="e">
        <f>VLOOKUP($A42,'DC Dist Allocations'!$A:$X,13,0)</f>
        <v>#N/A</v>
      </c>
      <c r="M42" s="58" t="e">
        <f>VLOOKUP($A42,'DC Dist Allocations'!$A:$X,14,0)</f>
        <v>#N/A</v>
      </c>
      <c r="N42" s="58" t="e">
        <f>VLOOKUP($A42,'DC Dist Allocations'!$A:$X,15,0)</f>
        <v>#N/A</v>
      </c>
      <c r="O42" s="58">
        <f t="shared" si="0"/>
        <v>0</v>
      </c>
      <c r="P42" s="60" t="e">
        <f>VLOOKUP(A42,'DC Dist Allocations'!$A:$BC,50,0)</f>
        <v>#N/A</v>
      </c>
      <c r="Q42" s="60" t="e">
        <f>VLOOKUP(A42,'DC Dist Allocations'!$A:$BC,51,0)</f>
        <v>#N/A</v>
      </c>
      <c r="T42" s="58" t="e">
        <f t="shared" si="6"/>
        <v>#N/A</v>
      </c>
      <c r="U42" s="58" t="e">
        <f t="shared" si="7"/>
        <v>#N/A</v>
      </c>
      <c r="V42" s="60" t="e">
        <f t="shared" si="8"/>
        <v>#N/A</v>
      </c>
      <c r="W42" s="60" t="e">
        <f t="shared" si="9"/>
        <v>#N/A</v>
      </c>
      <c r="X42" s="60" t="e">
        <f t="shared" si="10"/>
        <v>#N/A</v>
      </c>
    </row>
    <row r="43" spans="1:24">
      <c r="A43" s="58" t="str" cm="1">
        <f t="array" ref="A43">IFERROR(INDEX('DC Dist Allocations'!$A$1:$A$555,SMALL(IF('DC Dist Allocations'!$C$1:$C$555='Site check'!$A$2,ROW('DC Dist Allocations'!$A$1:$A$555)),ROWS($A$2:$A31))),"")</f>
        <v/>
      </c>
      <c r="B43" s="58" t="e">
        <f>VLOOKUP($A43,'DC Dist Allocations'!$A:$X,2,0)</f>
        <v>#N/A</v>
      </c>
      <c r="C43" s="58" t="e">
        <f>VLOOKUP($A43,'DC Dist Allocations'!$A:$X,3,0)</f>
        <v>#N/A</v>
      </c>
      <c r="D43" s="58" t="e">
        <f>VLOOKUP($A43,'DC Dist Allocations'!$A:$X,5,0)</f>
        <v>#N/A</v>
      </c>
      <c r="E43" s="58" t="e">
        <f>VLOOKUP($A43,'DC Dist Allocations'!$A:$X,6,0)</f>
        <v>#N/A</v>
      </c>
      <c r="F43" s="61" t="e">
        <f>VLOOKUP($A43,'DC Dist Allocations'!$A:$X,7,0)</f>
        <v>#N/A</v>
      </c>
      <c r="G43" s="58" t="e">
        <f>VLOOKUP($A43,'DC Dist Allocations'!$A:$X,8,0)</f>
        <v>#N/A</v>
      </c>
      <c r="H43" s="58" t="e">
        <f>VLOOKUP($A43,'DC Dist Allocations'!$A:$X,9,0)</f>
        <v>#N/A</v>
      </c>
      <c r="I43" s="58" t="e">
        <f>VLOOKUP($A43,'DC Dist Allocations'!$A:$X,10,0)</f>
        <v>#N/A</v>
      </c>
      <c r="J43" s="58" t="e">
        <f>VLOOKUP($A43,'DC Dist Allocations'!$A:$X,11,0)</f>
        <v>#N/A</v>
      </c>
      <c r="K43" s="58" t="e">
        <f>VLOOKUP($A43,'DC Dist Allocations'!$A:$X,12,0)</f>
        <v>#N/A</v>
      </c>
      <c r="L43" s="58" t="e">
        <f>VLOOKUP($A43,'DC Dist Allocations'!$A:$X,13,0)</f>
        <v>#N/A</v>
      </c>
      <c r="M43" s="58" t="e">
        <f>VLOOKUP($A43,'DC Dist Allocations'!$A:$X,14,0)</f>
        <v>#N/A</v>
      </c>
      <c r="N43" s="58" t="e">
        <f>VLOOKUP($A43,'DC Dist Allocations'!$A:$X,15,0)</f>
        <v>#N/A</v>
      </c>
      <c r="O43" s="58">
        <f t="shared" si="0"/>
        <v>0</v>
      </c>
      <c r="P43" s="60" t="e">
        <f>VLOOKUP(A43,'DC Dist Allocations'!$A:$BC,50,0)</f>
        <v>#N/A</v>
      </c>
      <c r="Q43" s="60" t="e">
        <f>VLOOKUP(A43,'DC Dist Allocations'!$A:$BC,51,0)</f>
        <v>#N/A</v>
      </c>
      <c r="T43" s="58" t="e">
        <f t="shared" si="6"/>
        <v>#N/A</v>
      </c>
      <c r="U43" s="58" t="e">
        <f t="shared" si="7"/>
        <v>#N/A</v>
      </c>
      <c r="V43" s="60" t="e">
        <f t="shared" si="8"/>
        <v>#N/A</v>
      </c>
      <c r="W43" s="60" t="e">
        <f t="shared" si="9"/>
        <v>#N/A</v>
      </c>
      <c r="X43" s="60" t="e">
        <f t="shared" si="10"/>
        <v>#N/A</v>
      </c>
    </row>
    <row r="44" spans="1:24">
      <c r="A44" s="58" t="str" cm="1">
        <f t="array" ref="A44">IFERROR(INDEX('DC Dist Allocations'!$A$1:$A$555,SMALL(IF('DC Dist Allocations'!$C$1:$C$555='Site check'!$A$2,ROW('DC Dist Allocations'!$A$1:$A$555)),ROWS($A$2:$A32))),"")</f>
        <v/>
      </c>
      <c r="B44" s="58" t="e">
        <f>VLOOKUP($A44,'DC Dist Allocations'!$A:$X,2,0)</f>
        <v>#N/A</v>
      </c>
      <c r="C44" s="58" t="e">
        <f>VLOOKUP($A44,'DC Dist Allocations'!$A:$X,3,0)</f>
        <v>#N/A</v>
      </c>
      <c r="D44" s="58" t="e">
        <f>VLOOKUP($A44,'DC Dist Allocations'!$A:$X,5,0)</f>
        <v>#N/A</v>
      </c>
      <c r="E44" s="58" t="e">
        <f>VLOOKUP($A44,'DC Dist Allocations'!$A:$X,6,0)</f>
        <v>#N/A</v>
      </c>
      <c r="F44" s="61" t="e">
        <f>VLOOKUP($A44,'DC Dist Allocations'!$A:$X,7,0)</f>
        <v>#N/A</v>
      </c>
      <c r="G44" s="58" t="e">
        <f>VLOOKUP($A44,'DC Dist Allocations'!$A:$X,8,0)</f>
        <v>#N/A</v>
      </c>
      <c r="H44" s="58" t="e">
        <f>VLOOKUP($A44,'DC Dist Allocations'!$A:$X,9,0)</f>
        <v>#N/A</v>
      </c>
      <c r="I44" s="58" t="e">
        <f>VLOOKUP($A44,'DC Dist Allocations'!$A:$X,10,0)</f>
        <v>#N/A</v>
      </c>
      <c r="J44" s="58" t="e">
        <f>VLOOKUP($A44,'DC Dist Allocations'!$A:$X,11,0)</f>
        <v>#N/A</v>
      </c>
      <c r="K44" s="58" t="e">
        <f>VLOOKUP($A44,'DC Dist Allocations'!$A:$X,12,0)</f>
        <v>#N/A</v>
      </c>
      <c r="L44" s="58" t="e">
        <f>VLOOKUP($A44,'DC Dist Allocations'!$A:$X,13,0)</f>
        <v>#N/A</v>
      </c>
      <c r="M44" s="58" t="e">
        <f>VLOOKUP($A44,'DC Dist Allocations'!$A:$X,14,0)</f>
        <v>#N/A</v>
      </c>
      <c r="N44" s="58" t="e">
        <f>VLOOKUP($A44,'DC Dist Allocations'!$A:$X,15,0)</f>
        <v>#N/A</v>
      </c>
      <c r="O44" s="58">
        <f t="shared" si="0"/>
        <v>0</v>
      </c>
      <c r="P44" s="60" t="e">
        <f>VLOOKUP(A44,'DC Dist Allocations'!$A:$BC,50,0)</f>
        <v>#N/A</v>
      </c>
      <c r="Q44" s="60" t="e">
        <f>VLOOKUP(A44,'DC Dist Allocations'!$A:$BC,51,0)</f>
        <v>#N/A</v>
      </c>
      <c r="T44" s="58" t="e">
        <f t="shared" si="6"/>
        <v>#N/A</v>
      </c>
      <c r="U44" s="58" t="e">
        <f t="shared" si="7"/>
        <v>#N/A</v>
      </c>
      <c r="V44" s="60" t="e">
        <f t="shared" si="8"/>
        <v>#N/A</v>
      </c>
      <c r="W44" s="60" t="e">
        <f t="shared" si="9"/>
        <v>#N/A</v>
      </c>
      <c r="X44" s="60" t="e">
        <f t="shared" si="10"/>
        <v>#N/A</v>
      </c>
    </row>
    <row r="45" spans="1:24">
      <c r="A45" s="58" t="str" cm="1">
        <f t="array" ref="A45">IFERROR(INDEX('DC Dist Allocations'!$A$1:$A$555,SMALL(IF('DC Dist Allocations'!$C$1:$C$555='Site check'!$A$2,ROW('DC Dist Allocations'!$A$1:$A$555)),ROWS($A$2:$A33))),"")</f>
        <v/>
      </c>
      <c r="B45" s="58" t="e">
        <f>VLOOKUP($A45,'DC Dist Allocations'!$A:$X,2,0)</f>
        <v>#N/A</v>
      </c>
      <c r="C45" s="58" t="e">
        <f>VLOOKUP($A45,'DC Dist Allocations'!$A:$X,3,0)</f>
        <v>#N/A</v>
      </c>
      <c r="D45" s="58" t="e">
        <f>VLOOKUP($A45,'DC Dist Allocations'!$A:$X,5,0)</f>
        <v>#N/A</v>
      </c>
      <c r="E45" s="58" t="e">
        <f>VLOOKUP($A45,'DC Dist Allocations'!$A:$X,6,0)</f>
        <v>#N/A</v>
      </c>
      <c r="F45" s="61" t="e">
        <f>VLOOKUP($A45,'DC Dist Allocations'!$A:$X,7,0)</f>
        <v>#N/A</v>
      </c>
      <c r="G45" s="58" t="e">
        <f>VLOOKUP($A45,'DC Dist Allocations'!$A:$X,8,0)</f>
        <v>#N/A</v>
      </c>
      <c r="H45" s="58" t="e">
        <f>VLOOKUP($A45,'DC Dist Allocations'!$A:$X,9,0)</f>
        <v>#N/A</v>
      </c>
      <c r="I45" s="58" t="e">
        <f>VLOOKUP($A45,'DC Dist Allocations'!$A:$X,10,0)</f>
        <v>#N/A</v>
      </c>
      <c r="J45" s="58" t="e">
        <f>VLOOKUP($A45,'DC Dist Allocations'!$A:$X,11,0)</f>
        <v>#N/A</v>
      </c>
      <c r="K45" s="58" t="e">
        <f>VLOOKUP($A45,'DC Dist Allocations'!$A:$X,12,0)</f>
        <v>#N/A</v>
      </c>
      <c r="L45" s="58" t="e">
        <f>VLOOKUP($A45,'DC Dist Allocations'!$A:$X,13,0)</f>
        <v>#N/A</v>
      </c>
      <c r="M45" s="58" t="e">
        <f>VLOOKUP($A45,'DC Dist Allocations'!$A:$X,14,0)</f>
        <v>#N/A</v>
      </c>
      <c r="N45" s="58" t="e">
        <f>VLOOKUP($A45,'DC Dist Allocations'!$A:$X,15,0)</f>
        <v>#N/A</v>
      </c>
      <c r="O45" s="58">
        <f t="shared" si="0"/>
        <v>0</v>
      </c>
      <c r="P45" s="60" t="e">
        <f>VLOOKUP(A45,'DC Dist Allocations'!$A:$BC,50,0)</f>
        <v>#N/A</v>
      </c>
      <c r="Q45" s="60" t="e">
        <f>VLOOKUP(A45,'DC Dist Allocations'!$A:$BC,51,0)</f>
        <v>#N/A</v>
      </c>
      <c r="T45" s="58" t="e">
        <f t="shared" si="6"/>
        <v>#N/A</v>
      </c>
      <c r="U45" s="58" t="e">
        <f t="shared" si="7"/>
        <v>#N/A</v>
      </c>
      <c r="V45" s="60" t="e">
        <f t="shared" si="8"/>
        <v>#N/A</v>
      </c>
      <c r="W45" s="60" t="e">
        <f t="shared" si="9"/>
        <v>#N/A</v>
      </c>
      <c r="X45" s="60" t="e">
        <f t="shared" si="10"/>
        <v>#N/A</v>
      </c>
    </row>
    <row r="46" spans="1:24">
      <c r="A46" s="58" t="str" cm="1">
        <f t="array" ref="A46">IFERROR(INDEX('DC Dist Allocations'!$A$1:$A$555,SMALL(IF('DC Dist Allocations'!$C$1:$C$555='Site check'!$A$2,ROW('DC Dist Allocations'!$A$1:$A$555)),ROWS($A$2:$A34))),"")</f>
        <v/>
      </c>
      <c r="B46" s="58" t="e">
        <f>VLOOKUP($A46,'DC Dist Allocations'!$A:$X,2,0)</f>
        <v>#N/A</v>
      </c>
      <c r="C46" s="58" t="e">
        <f>VLOOKUP($A46,'DC Dist Allocations'!$A:$X,3,0)</f>
        <v>#N/A</v>
      </c>
      <c r="D46" s="58" t="e">
        <f>VLOOKUP($A46,'DC Dist Allocations'!$A:$X,5,0)</f>
        <v>#N/A</v>
      </c>
      <c r="E46" s="58" t="e">
        <f>VLOOKUP($A46,'DC Dist Allocations'!$A:$X,6,0)</f>
        <v>#N/A</v>
      </c>
      <c r="F46" s="61" t="e">
        <f>VLOOKUP($A46,'DC Dist Allocations'!$A:$X,7,0)</f>
        <v>#N/A</v>
      </c>
      <c r="G46" s="58" t="e">
        <f>VLOOKUP($A46,'DC Dist Allocations'!$A:$X,8,0)</f>
        <v>#N/A</v>
      </c>
      <c r="H46" s="58" t="e">
        <f>VLOOKUP($A46,'DC Dist Allocations'!$A:$X,9,0)</f>
        <v>#N/A</v>
      </c>
      <c r="I46" s="58" t="e">
        <f>VLOOKUP($A46,'DC Dist Allocations'!$A:$X,10,0)</f>
        <v>#N/A</v>
      </c>
      <c r="J46" s="58" t="e">
        <f>VLOOKUP($A46,'DC Dist Allocations'!$A:$X,11,0)</f>
        <v>#N/A</v>
      </c>
      <c r="K46" s="58" t="e">
        <f>VLOOKUP($A46,'DC Dist Allocations'!$A:$X,12,0)</f>
        <v>#N/A</v>
      </c>
      <c r="L46" s="58" t="e">
        <f>VLOOKUP($A46,'DC Dist Allocations'!$A:$X,13,0)</f>
        <v>#N/A</v>
      </c>
      <c r="M46" s="58" t="e">
        <f>VLOOKUP($A46,'DC Dist Allocations'!$A:$X,14,0)</f>
        <v>#N/A</v>
      </c>
      <c r="N46" s="58" t="e">
        <f>VLOOKUP($A46,'DC Dist Allocations'!$A:$X,15,0)</f>
        <v>#N/A</v>
      </c>
      <c r="O46" s="58">
        <f t="shared" si="0"/>
        <v>0</v>
      </c>
      <c r="P46" s="60" t="e">
        <f>VLOOKUP(A46,'DC Dist Allocations'!$A:$BC,50,0)</f>
        <v>#N/A</v>
      </c>
      <c r="Q46" s="60" t="e">
        <f>VLOOKUP(A46,'DC Dist Allocations'!$A:$BC,51,0)</f>
        <v>#N/A</v>
      </c>
      <c r="T46" s="58" t="e">
        <f t="shared" si="6"/>
        <v>#N/A</v>
      </c>
      <c r="U46" s="58" t="e">
        <f t="shared" si="7"/>
        <v>#N/A</v>
      </c>
      <c r="V46" s="60" t="e">
        <f t="shared" si="8"/>
        <v>#N/A</v>
      </c>
      <c r="W46" s="60" t="e">
        <f t="shared" si="9"/>
        <v>#N/A</v>
      </c>
      <c r="X46" s="60" t="e">
        <f t="shared" si="10"/>
        <v>#N/A</v>
      </c>
    </row>
    <row r="47" spans="1:24">
      <c r="A47" s="58" t="str" cm="1">
        <f t="array" ref="A47">IFERROR(INDEX('DC Dist Allocations'!$A$1:$A$555,SMALL(IF('DC Dist Allocations'!$C$1:$C$555='Site check'!$A$2,ROW('DC Dist Allocations'!$A$1:$A$555)),ROWS($A$2:$A35))),"")</f>
        <v/>
      </c>
      <c r="B47" s="58" t="e">
        <f>VLOOKUP($A47,'DC Dist Allocations'!$A:$X,2,0)</f>
        <v>#N/A</v>
      </c>
      <c r="C47" s="58" t="e">
        <f>VLOOKUP($A47,'DC Dist Allocations'!$A:$X,3,0)</f>
        <v>#N/A</v>
      </c>
      <c r="D47" s="58" t="e">
        <f>VLOOKUP($A47,'DC Dist Allocations'!$A:$X,5,0)</f>
        <v>#N/A</v>
      </c>
      <c r="E47" s="58" t="e">
        <f>VLOOKUP($A47,'DC Dist Allocations'!$A:$X,6,0)</f>
        <v>#N/A</v>
      </c>
      <c r="F47" s="61" t="e">
        <f>VLOOKUP($A47,'DC Dist Allocations'!$A:$X,7,0)</f>
        <v>#N/A</v>
      </c>
      <c r="G47" s="58" t="e">
        <f>VLOOKUP($A47,'DC Dist Allocations'!$A:$X,8,0)</f>
        <v>#N/A</v>
      </c>
      <c r="H47" s="58" t="e">
        <f>VLOOKUP($A47,'DC Dist Allocations'!$A:$X,9,0)</f>
        <v>#N/A</v>
      </c>
      <c r="I47" s="58" t="e">
        <f>VLOOKUP($A47,'DC Dist Allocations'!$A:$X,10,0)</f>
        <v>#N/A</v>
      </c>
      <c r="J47" s="58" t="e">
        <f>VLOOKUP($A47,'DC Dist Allocations'!$A:$X,11,0)</f>
        <v>#N/A</v>
      </c>
      <c r="K47" s="58" t="e">
        <f>VLOOKUP($A47,'DC Dist Allocations'!$A:$X,12,0)</f>
        <v>#N/A</v>
      </c>
      <c r="L47" s="58" t="e">
        <f>VLOOKUP($A47,'DC Dist Allocations'!$A:$X,13,0)</f>
        <v>#N/A</v>
      </c>
      <c r="M47" s="58" t="e">
        <f>VLOOKUP($A47,'DC Dist Allocations'!$A:$X,14,0)</f>
        <v>#N/A</v>
      </c>
      <c r="N47" s="58" t="e">
        <f>VLOOKUP($A47,'DC Dist Allocations'!$A:$X,15,0)</f>
        <v>#N/A</v>
      </c>
      <c r="O47" s="58">
        <f t="shared" si="0"/>
        <v>0</v>
      </c>
      <c r="P47" s="60" t="e">
        <f>VLOOKUP(A47,'DC Dist Allocations'!$A:$BC,50,0)</f>
        <v>#N/A</v>
      </c>
      <c r="Q47" s="60" t="e">
        <f>VLOOKUP(A47,'DC Dist Allocations'!$A:$BC,51,0)</f>
        <v>#N/A</v>
      </c>
      <c r="T47" s="58" t="e">
        <f t="shared" si="6"/>
        <v>#N/A</v>
      </c>
      <c r="U47" s="58" t="e">
        <f t="shared" si="7"/>
        <v>#N/A</v>
      </c>
      <c r="V47" s="60" t="e">
        <f t="shared" si="8"/>
        <v>#N/A</v>
      </c>
      <c r="W47" s="60" t="e">
        <f t="shared" si="9"/>
        <v>#N/A</v>
      </c>
      <c r="X47" s="60" t="e">
        <f t="shared" si="10"/>
        <v>#N/A</v>
      </c>
    </row>
  </sheetData>
  <sheetProtection algorithmName="SHA-512" hashValue="QH23KaN1lEhsbLuHQwHDlPHnyazzQijtLoigspwUaofyE1a7yjzyw1CxFM8X9cOdqwVOBp5A0+pvK879KvEQkA==" saltValue="q9kYf6N35RXUoLTjf1QELA==" spinCount="100000" sheet="1" objects="1" scenarios="1"/>
  <mergeCells count="10">
    <mergeCell ref="P12:Q12"/>
    <mergeCell ref="F12:F13"/>
    <mergeCell ref="G12:G13"/>
    <mergeCell ref="H12:H13"/>
    <mergeCell ref="I12:N12"/>
    <mergeCell ref="A12:A13"/>
    <mergeCell ref="B12:B13"/>
    <mergeCell ref="C12:C13"/>
    <mergeCell ref="D12:D13"/>
    <mergeCell ref="E12:E13"/>
  </mergeCells>
  <conditionalFormatting sqref="A14:A47">
    <cfRule type="expression" dxfId="173" priority="30">
      <formula>O14&gt;0</formula>
    </cfRule>
  </conditionalFormatting>
  <conditionalFormatting sqref="A6:I6 N6 P6:Q6">
    <cfRule type="expression" dxfId="172" priority="8">
      <formula>$O$6="Dual"</formula>
    </cfRule>
  </conditionalFormatting>
  <conditionalFormatting sqref="A8:I8 M8:Q9">
    <cfRule type="expression" dxfId="171" priority="2">
      <formula>$O$8="Dual"</formula>
    </cfRule>
  </conditionalFormatting>
  <conditionalFormatting sqref="A9:I9 M9:Q9">
    <cfRule type="expression" dxfId="170" priority="1">
      <formula>$O$9="Dual"</formula>
    </cfRule>
  </conditionalFormatting>
  <conditionalFormatting sqref="A6:L6 N6 P6:Q6">
    <cfRule type="expression" dxfId="169" priority="64">
      <formula>$P$6="Capped"</formula>
    </cfRule>
  </conditionalFormatting>
  <conditionalFormatting sqref="A8:Q8">
    <cfRule type="expression" dxfId="168" priority="58">
      <formula>$P$8="Capped"</formula>
    </cfRule>
  </conditionalFormatting>
  <conditionalFormatting sqref="A9:Q9">
    <cfRule type="expression" dxfId="167" priority="63">
      <formula>$P$9="Capped"</formula>
    </cfRule>
  </conditionalFormatting>
  <conditionalFormatting sqref="B2">
    <cfRule type="cellIs" dxfId="166" priority="22" operator="lessThan">
      <formula>0</formula>
    </cfRule>
    <cfRule type="cellIs" dxfId="165" priority="23" operator="between">
      <formula>21</formula>
      <formula>10000</formula>
    </cfRule>
    <cfRule type="cellIs" dxfId="164" priority="24" operator="between">
      <formula>11</formula>
      <formula>20</formula>
    </cfRule>
    <cfRule type="cellIs" dxfId="163" priority="25" operator="between">
      <formula>0</formula>
      <formula>10</formula>
    </cfRule>
  </conditionalFormatting>
  <conditionalFormatting sqref="B6:B9 D6:D9 F6:F9 H6:H9">
    <cfRule type="cellIs" dxfId="162" priority="205" operator="lessThan">
      <formula>0</formula>
    </cfRule>
    <cfRule type="cellIs" dxfId="161" priority="207" operator="between">
      <formula>0</formula>
      <formula>9.999999999999</formula>
    </cfRule>
    <cfRule type="cellIs" dxfId="160" priority="209" operator="between">
      <formula>10</formula>
      <formula>24.99999999999</formula>
    </cfRule>
    <cfRule type="cellIs" dxfId="159" priority="211" operator="between">
      <formula>25</formula>
      <formula>100</formula>
    </cfRule>
  </conditionalFormatting>
  <conditionalFormatting sqref="D14:D47">
    <cfRule type="cellIs" dxfId="158" priority="54" operator="between">
      <formula>U14-1</formula>
      <formula>V14</formula>
    </cfRule>
    <cfRule type="cellIs" dxfId="157" priority="55" operator="between">
      <formula>W14</formula>
      <formula>V14-1</formula>
    </cfRule>
    <cfRule type="cellIs" dxfId="156" priority="56" operator="between">
      <formula>0</formula>
      <formula>X14-1</formula>
    </cfRule>
  </conditionalFormatting>
  <conditionalFormatting sqref="D14:E47">
    <cfRule type="cellIs" dxfId="155" priority="52" operator="equal">
      <formula>"n/a"</formula>
    </cfRule>
    <cfRule type="cellIs" dxfId="154" priority="53" operator="greaterThan">
      <formula>T14</formula>
    </cfRule>
  </conditionalFormatting>
  <conditionalFormatting sqref="E14:E47">
    <cfRule type="cellIs" dxfId="153" priority="184" operator="between">
      <formula>U14</formula>
      <formula>V14</formula>
    </cfRule>
    <cfRule type="cellIs" dxfId="152" priority="185" operator="between">
      <formula>V14</formula>
      <formula>W14</formula>
    </cfRule>
    <cfRule type="cellIs" dxfId="151" priority="186" operator="lessThan">
      <formula>X14</formula>
    </cfRule>
  </conditionalFormatting>
  <conditionalFormatting sqref="F14:F47">
    <cfRule type="cellIs" dxfId="150" priority="31" operator="lessThan">
      <formula>TODAY()-365</formula>
    </cfRule>
  </conditionalFormatting>
  <conditionalFormatting sqref="J6:L9">
    <cfRule type="cellIs" dxfId="149" priority="66" operator="equal">
      <formula>"PX"</formula>
    </cfRule>
    <cfRule type="cellIs" dxfId="148" priority="67" operator="equal">
      <formula>0</formula>
    </cfRule>
    <cfRule type="cellIs" dxfId="147" priority="187" operator="equal">
      <formula>"RA"</formula>
    </cfRule>
    <cfRule type="cellIs" dxfId="146" priority="189" operator="equal">
      <formula>"P-Core"</formula>
    </cfRule>
  </conditionalFormatting>
  <conditionalFormatting sqref="M6 O6 A7:I7 M7:Q7">
    <cfRule type="expression" dxfId="145" priority="11">
      <formula>$O$7="Dual"</formula>
    </cfRule>
  </conditionalFormatting>
  <conditionalFormatting sqref="M6 O6 A7:Q7">
    <cfRule type="expression" dxfId="144" priority="65">
      <formula>$P$7="Capped"</formula>
    </cfRule>
  </conditionalFormatting>
  <conditionalFormatting sqref="O14:O47">
    <cfRule type="cellIs" dxfId="143" priority="26" operator="greaterThan">
      <formula>0</formula>
    </cfRule>
  </conditionalFormatting>
  <conditionalFormatting sqref="P14:P47">
    <cfRule type="cellIs" dxfId="142" priority="37" stopIfTrue="1" operator="equal">
      <formula>"n/a"</formula>
    </cfRule>
    <cfRule type="cellIs" dxfId="141" priority="38" stopIfTrue="1" operator="greaterThan">
      <formula>T14</formula>
    </cfRule>
    <cfRule type="cellIs" dxfId="140" priority="39" stopIfTrue="1" operator="between">
      <formula>U14-1</formula>
      <formula>V14</formula>
    </cfRule>
    <cfRule type="cellIs" dxfId="139" priority="40" stopIfTrue="1" operator="between">
      <formula>W14</formula>
      <formula>V14-0.5</formula>
    </cfRule>
    <cfRule type="cellIs" dxfId="138" priority="41" stopIfTrue="1" operator="lessThan">
      <formula>X14</formula>
    </cfRule>
  </conditionalFormatting>
  <conditionalFormatting sqref="Q14:Q47">
    <cfRule type="cellIs" dxfId="137" priority="32" operator="equal">
      <formula>"n/a"</formula>
    </cfRule>
    <cfRule type="cellIs" dxfId="136" priority="33" operator="greaterThan">
      <formula>U14</formula>
    </cfRule>
    <cfRule type="cellIs" dxfId="135" priority="34" operator="between">
      <formula>V14</formula>
      <formula>U14-1</formula>
    </cfRule>
    <cfRule type="cellIs" dxfId="134" priority="35" operator="between">
      <formula>W14</formula>
      <formula>V14-0.5</formula>
    </cfRule>
    <cfRule type="cellIs" dxfId="133" priority="36" operator="lessThan">
      <formula>X14</formula>
    </cfRule>
  </conditionalFormatting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V271"/>
  <sheetViews>
    <sheetView zoomScale="90" zoomScaleNormal="90" workbookViewId="0">
      <pane xSplit="8" ySplit="7" topLeftCell="I210" activePane="bottomRight" state="frozen"/>
      <selection pane="bottomRight" activeCell="A210" sqref="A210"/>
      <selection pane="bottomLeft" activeCell="A173" sqref="A173:XFD173"/>
      <selection pane="topRight" activeCell="A173" sqref="A173:XFD173"/>
    </sheetView>
  </sheetViews>
  <sheetFormatPr defaultColWidth="9.28515625" defaultRowHeight="13.15"/>
  <cols>
    <col min="1" max="1" width="43.42578125" style="3" bestFit="1" customWidth="1"/>
    <col min="2" max="2" width="6.28515625" style="3" customWidth="1"/>
    <col min="3" max="3" width="4.28515625" style="3" customWidth="1"/>
    <col min="4" max="4" width="4.42578125" style="3" customWidth="1"/>
    <col min="5" max="6" width="5.7109375" style="3" customWidth="1"/>
    <col min="7" max="7" width="9.28515625" style="21"/>
    <col min="8" max="8" width="9.28515625" style="2"/>
    <col min="9" max="9" width="15.28515625" style="2" customWidth="1"/>
    <col min="10" max="10" width="9.28515625" style="21"/>
    <col min="11" max="11" width="20.5703125" style="2" bestFit="1" customWidth="1"/>
    <col min="12" max="12" width="9.28515625" style="21"/>
    <col min="13" max="13" width="14.42578125" style="2" customWidth="1"/>
    <col min="14" max="14" width="9.28515625" style="21"/>
    <col min="15" max="15" width="15.7109375" style="2" customWidth="1"/>
    <col min="16" max="16" width="9.28515625" style="21"/>
    <col min="17" max="17" width="14.42578125" style="2" customWidth="1"/>
    <col min="18" max="18" width="14.28515625" style="21" customWidth="1"/>
    <col min="19" max="19" width="14.42578125" style="2" customWidth="1"/>
    <col min="20" max="20" width="9.28515625" style="21"/>
    <col min="21" max="21" width="14.42578125" style="2" customWidth="1"/>
    <col min="22" max="22" width="9.28515625" style="21"/>
    <col min="23" max="23" width="14.42578125" style="2" customWidth="1"/>
    <col min="24" max="24" width="9.28515625" style="21"/>
    <col min="25" max="25" width="14.42578125" style="2" customWidth="1"/>
    <col min="26" max="26" width="9.28515625" style="21"/>
    <col min="27" max="27" width="19.42578125" style="2" customWidth="1"/>
    <col min="28" max="28" width="9.28515625" style="21"/>
    <col min="29" max="29" width="9.28515625" style="2"/>
    <col min="30" max="30" width="9.28515625" style="21"/>
    <col min="31" max="31" width="9.28515625" style="2"/>
    <col min="32" max="32" width="9.28515625" style="21"/>
    <col min="33" max="33" width="14.42578125" style="2" customWidth="1"/>
    <col min="34" max="34" width="9.28515625" style="21"/>
    <col min="35" max="35" width="9.28515625" style="2"/>
    <col min="36" max="36" width="9.28515625" style="21"/>
    <col min="37" max="37" width="14.28515625" style="2" customWidth="1"/>
    <col min="38" max="38" width="9.28515625" style="21"/>
    <col min="39" max="39" width="13.42578125" style="2" customWidth="1"/>
    <col min="40" max="40" width="9.28515625" style="21"/>
    <col min="41" max="41" width="9.28515625" style="2"/>
    <col min="42" max="42" width="9.28515625" style="21"/>
    <col min="43" max="43" width="9.28515625" style="2"/>
    <col min="44" max="44" width="9.28515625" style="21"/>
    <col min="45" max="45" width="9.28515625" style="2"/>
    <col min="46" max="46" width="9.28515625" style="21"/>
    <col min="47" max="16384" width="9.28515625" style="2"/>
  </cols>
  <sheetData>
    <row r="1" spans="1:48" ht="18.75" customHeight="1">
      <c r="A1" s="26" t="s">
        <v>0</v>
      </c>
      <c r="B1" s="26"/>
      <c r="C1" s="26"/>
      <c r="D1" s="346" t="s">
        <v>301</v>
      </c>
      <c r="E1" s="346"/>
      <c r="F1" s="346"/>
      <c r="G1" s="346"/>
      <c r="H1" s="346"/>
    </row>
    <row r="2" spans="1:48">
      <c r="A2" s="27" t="s">
        <v>3</v>
      </c>
      <c r="B2" s="47"/>
      <c r="C2" s="47"/>
      <c r="D2" s="330">
        <v>4.99</v>
      </c>
      <c r="E2" s="273" t="s">
        <v>302</v>
      </c>
      <c r="F2" s="273"/>
      <c r="G2" s="275">
        <f>SUM(D2*54.5)/1000</f>
        <v>0.271955</v>
      </c>
      <c r="H2" s="274" t="s">
        <v>303</v>
      </c>
      <c r="I2" s="270" t="s">
        <v>304</v>
      </c>
      <c r="J2" s="344" t="s">
        <v>305</v>
      </c>
      <c r="K2" s="345"/>
      <c r="L2" s="345"/>
    </row>
    <row r="3" spans="1:48">
      <c r="A3" s="28" t="s">
        <v>4</v>
      </c>
      <c r="B3" s="46"/>
      <c r="C3" s="46"/>
      <c r="D3" s="46"/>
      <c r="E3" s="46"/>
      <c r="F3" s="46"/>
      <c r="I3" s="96" t="s">
        <v>306</v>
      </c>
      <c r="J3" s="277" t="s">
        <v>307</v>
      </c>
      <c r="K3" s="271"/>
      <c r="L3" s="277"/>
      <c r="M3" s="271"/>
      <c r="N3" s="277"/>
      <c r="O3" s="269"/>
    </row>
    <row r="4" spans="1:48">
      <c r="A4" s="29" t="s">
        <v>4</v>
      </c>
      <c r="B4" s="46"/>
      <c r="C4" s="46"/>
      <c r="D4" s="46"/>
      <c r="E4" s="46"/>
      <c r="F4" s="46"/>
    </row>
    <row r="5" spans="1:48">
      <c r="A5" s="46"/>
      <c r="B5" s="46"/>
      <c r="C5" s="46"/>
      <c r="D5" s="46"/>
      <c r="E5" s="46"/>
      <c r="F5" s="46"/>
    </row>
    <row r="7" spans="1:48" s="10" customFormat="1" ht="96" customHeight="1">
      <c r="A7" s="31" t="s">
        <v>5</v>
      </c>
      <c r="B7" s="23" t="s">
        <v>17</v>
      </c>
      <c r="C7" s="23" t="s">
        <v>18</v>
      </c>
      <c r="D7" s="23" t="s">
        <v>19</v>
      </c>
      <c r="E7" s="23" t="s">
        <v>20</v>
      </c>
      <c r="F7" s="23" t="s">
        <v>308</v>
      </c>
      <c r="G7" s="276" t="s">
        <v>22</v>
      </c>
      <c r="H7" s="11" t="s">
        <v>309</v>
      </c>
      <c r="I7" s="13" t="s">
        <v>310</v>
      </c>
      <c r="J7" s="278" t="s">
        <v>311</v>
      </c>
      <c r="K7" s="13" t="s">
        <v>310</v>
      </c>
      <c r="L7" s="278" t="s">
        <v>311</v>
      </c>
      <c r="M7" s="13" t="s">
        <v>310</v>
      </c>
      <c r="N7" s="278" t="s">
        <v>311</v>
      </c>
      <c r="O7" s="13" t="s">
        <v>310</v>
      </c>
      <c r="P7" s="278" t="s">
        <v>311</v>
      </c>
      <c r="Q7" s="13" t="s">
        <v>310</v>
      </c>
      <c r="R7" s="278" t="s">
        <v>311</v>
      </c>
      <c r="S7" s="13" t="s">
        <v>310</v>
      </c>
      <c r="T7" s="278" t="s">
        <v>311</v>
      </c>
      <c r="U7" s="13" t="s">
        <v>310</v>
      </c>
      <c r="V7" s="278" t="s">
        <v>311</v>
      </c>
      <c r="W7" s="13" t="s">
        <v>310</v>
      </c>
      <c r="X7" s="278" t="s">
        <v>311</v>
      </c>
      <c r="Y7" s="13" t="s">
        <v>310</v>
      </c>
      <c r="Z7" s="278" t="s">
        <v>311</v>
      </c>
      <c r="AA7" s="13" t="s">
        <v>310</v>
      </c>
      <c r="AB7" s="278" t="s">
        <v>311</v>
      </c>
      <c r="AC7" s="13" t="s">
        <v>310</v>
      </c>
      <c r="AD7" s="278" t="s">
        <v>311</v>
      </c>
      <c r="AE7" s="13" t="s">
        <v>310</v>
      </c>
      <c r="AF7" s="278" t="s">
        <v>311</v>
      </c>
      <c r="AG7" s="13" t="s">
        <v>310</v>
      </c>
      <c r="AH7" s="278" t="s">
        <v>311</v>
      </c>
      <c r="AI7" s="13" t="s">
        <v>310</v>
      </c>
      <c r="AJ7" s="278" t="s">
        <v>311</v>
      </c>
      <c r="AK7" s="13" t="s">
        <v>310</v>
      </c>
      <c r="AL7" s="278" t="s">
        <v>311</v>
      </c>
      <c r="AM7" s="13" t="s">
        <v>310</v>
      </c>
      <c r="AN7" s="278" t="s">
        <v>311</v>
      </c>
      <c r="AO7" s="13" t="s">
        <v>310</v>
      </c>
      <c r="AP7" s="278" t="s">
        <v>311</v>
      </c>
      <c r="AQ7" s="13" t="s">
        <v>310</v>
      </c>
      <c r="AR7" s="278" t="s">
        <v>311</v>
      </c>
      <c r="AS7" s="13" t="s">
        <v>310</v>
      </c>
      <c r="AT7" s="278" t="s">
        <v>311</v>
      </c>
      <c r="AU7" s="13" t="s">
        <v>310</v>
      </c>
      <c r="AV7" s="49" t="s">
        <v>312</v>
      </c>
    </row>
    <row r="8" spans="1:48">
      <c r="A8" s="35" t="s">
        <v>24</v>
      </c>
      <c r="B8" s="96"/>
      <c r="C8" s="4"/>
      <c r="D8" s="4"/>
      <c r="E8" s="4"/>
      <c r="F8" s="4"/>
      <c r="G8" s="251">
        <f t="shared" ref="G8:G72" si="0">SUM(J8,L8,N8,P8,R8,T8,V8,X8,Z8,AB8,AD8,AF8,AH8,AJ8,AL8,AN8,AP8,AR8,AT8,AV8)</f>
        <v>0</v>
      </c>
      <c r="H8" s="136">
        <f>SUM(G8*1000)/54.5</f>
        <v>0</v>
      </c>
      <c r="I8" s="81"/>
      <c r="J8" s="279"/>
      <c r="K8" s="81"/>
      <c r="L8" s="279"/>
      <c r="M8" s="81"/>
      <c r="N8" s="279"/>
      <c r="O8" s="81"/>
      <c r="P8" s="279"/>
      <c r="Q8" s="81"/>
      <c r="R8" s="279"/>
      <c r="S8" s="81"/>
      <c r="T8" s="279"/>
      <c r="U8" s="81"/>
      <c r="V8" s="279"/>
      <c r="W8" s="81"/>
      <c r="X8" s="279"/>
      <c r="Y8" s="81"/>
      <c r="Z8" s="279"/>
      <c r="AA8" s="81"/>
      <c r="AB8" s="279"/>
      <c r="AC8" s="81"/>
      <c r="AD8" s="279"/>
      <c r="AE8" s="81"/>
      <c r="AF8" s="279"/>
      <c r="AG8" s="81"/>
      <c r="AH8" s="279"/>
      <c r="AI8" s="81"/>
      <c r="AJ8" s="279"/>
      <c r="AK8" s="81"/>
      <c r="AL8" s="279"/>
      <c r="AM8" s="81"/>
      <c r="AN8" s="279"/>
      <c r="AO8" s="81"/>
      <c r="AP8" s="279"/>
      <c r="AQ8" s="81"/>
      <c r="AR8" s="279"/>
      <c r="AS8" s="81"/>
      <c r="AT8" s="279"/>
      <c r="AU8" s="81"/>
      <c r="AV8" s="50">
        <f>IFERROR(VLOOKUP(A8,'Site check'!A:Q,14,0),0)</f>
        <v>0</v>
      </c>
    </row>
    <row r="9" spans="1:48">
      <c r="A9" s="35" t="s">
        <v>25</v>
      </c>
      <c r="B9" s="96"/>
      <c r="C9" s="4"/>
      <c r="D9" s="4"/>
      <c r="E9" s="4"/>
      <c r="F9" s="4"/>
      <c r="G9" s="251">
        <f t="shared" si="0"/>
        <v>6.5</v>
      </c>
      <c r="H9" s="136">
        <f t="shared" ref="H9:H74" si="1">SUM(G9*1000)/54.5</f>
        <v>119.26605504587155</v>
      </c>
      <c r="I9" s="81" t="s">
        <v>313</v>
      </c>
      <c r="J9" s="279">
        <v>0.5</v>
      </c>
      <c r="K9" s="87" t="s">
        <v>314</v>
      </c>
      <c r="L9" s="281">
        <v>2</v>
      </c>
      <c r="M9" s="87" t="s">
        <v>315</v>
      </c>
      <c r="N9" s="281">
        <v>2</v>
      </c>
      <c r="O9" s="87" t="s">
        <v>316</v>
      </c>
      <c r="P9" s="279">
        <v>2</v>
      </c>
      <c r="Q9" s="81"/>
      <c r="R9" s="279"/>
      <c r="S9" s="81"/>
      <c r="T9" s="279"/>
      <c r="U9" s="81"/>
      <c r="V9" s="279"/>
      <c r="W9" s="81"/>
      <c r="X9" s="279"/>
      <c r="Y9" s="81"/>
      <c r="Z9" s="279"/>
      <c r="AA9" s="81"/>
      <c r="AB9" s="279"/>
      <c r="AC9" s="81"/>
      <c r="AD9" s="279"/>
      <c r="AE9" s="81"/>
      <c r="AF9" s="279"/>
      <c r="AG9" s="81"/>
      <c r="AH9" s="279"/>
      <c r="AI9" s="81"/>
      <c r="AJ9" s="279"/>
      <c r="AK9" s="81"/>
      <c r="AL9" s="279"/>
      <c r="AM9" s="81"/>
      <c r="AN9" s="279"/>
      <c r="AO9" s="81"/>
      <c r="AP9" s="279"/>
      <c r="AQ9" s="81"/>
      <c r="AR9" s="279"/>
      <c r="AS9" s="81"/>
      <c r="AT9" s="279"/>
      <c r="AU9" s="81"/>
      <c r="AV9" s="50">
        <f>IFERROR(VLOOKUP(A9,'Site check'!A:Q,14,0),0)</f>
        <v>0</v>
      </c>
    </row>
    <row r="10" spans="1:48">
      <c r="A10" s="35" t="s">
        <v>26</v>
      </c>
      <c r="B10" s="96"/>
      <c r="C10" s="4"/>
      <c r="D10" s="4"/>
      <c r="E10" s="4"/>
      <c r="F10" s="4"/>
      <c r="G10" s="251">
        <f t="shared" si="0"/>
        <v>2</v>
      </c>
      <c r="H10" s="136">
        <f t="shared" si="1"/>
        <v>36.697247706422019</v>
      </c>
      <c r="I10" s="87" t="s">
        <v>317</v>
      </c>
      <c r="J10" s="280">
        <v>1</v>
      </c>
      <c r="K10" s="87" t="s">
        <v>318</v>
      </c>
      <c r="L10" s="281">
        <v>1</v>
      </c>
      <c r="M10" s="87"/>
      <c r="N10" s="281"/>
      <c r="O10" s="87"/>
      <c r="P10" s="279"/>
      <c r="Q10" s="81"/>
      <c r="R10" s="279"/>
      <c r="S10" s="81"/>
      <c r="T10" s="279"/>
      <c r="U10" s="81"/>
      <c r="V10" s="279"/>
      <c r="W10" s="81"/>
      <c r="X10" s="279"/>
      <c r="Y10" s="81"/>
      <c r="Z10" s="279"/>
      <c r="AA10" s="81"/>
      <c r="AB10" s="279"/>
      <c r="AC10" s="81"/>
      <c r="AD10" s="279"/>
      <c r="AE10" s="81"/>
      <c r="AF10" s="279"/>
      <c r="AG10" s="81"/>
      <c r="AH10" s="279"/>
      <c r="AI10" s="81"/>
      <c r="AJ10" s="279"/>
      <c r="AK10" s="81"/>
      <c r="AL10" s="279"/>
      <c r="AM10" s="81"/>
      <c r="AN10" s="279"/>
      <c r="AO10" s="81"/>
      <c r="AP10" s="279"/>
      <c r="AQ10" s="81"/>
      <c r="AR10" s="279"/>
      <c r="AS10" s="81"/>
      <c r="AT10" s="279"/>
      <c r="AU10" s="81"/>
      <c r="AV10" s="50">
        <f>IFERROR(VLOOKUP(A10,'Site check'!A:Q,14,0),0)</f>
        <v>0</v>
      </c>
    </row>
    <row r="11" spans="1:48">
      <c r="A11" s="35" t="s">
        <v>27</v>
      </c>
      <c r="B11" s="96"/>
      <c r="C11" s="4"/>
      <c r="D11" s="4"/>
      <c r="E11" s="4"/>
      <c r="F11" s="4"/>
      <c r="G11" s="251">
        <f t="shared" si="0"/>
        <v>5</v>
      </c>
      <c r="H11" s="136">
        <f t="shared" si="1"/>
        <v>91.743119266055047</v>
      </c>
      <c r="I11" s="81" t="s">
        <v>319</v>
      </c>
      <c r="J11" s="279">
        <v>4</v>
      </c>
      <c r="K11" s="87" t="s">
        <v>320</v>
      </c>
      <c r="L11" s="281">
        <v>1</v>
      </c>
      <c r="M11" s="87"/>
      <c r="N11" s="281"/>
      <c r="O11" s="87"/>
      <c r="P11" s="279"/>
      <c r="Q11" s="81"/>
      <c r="R11" s="279"/>
      <c r="S11" s="81"/>
      <c r="T11" s="279"/>
      <c r="U11" s="81"/>
      <c r="V11" s="279"/>
      <c r="W11" s="81"/>
      <c r="X11" s="279"/>
      <c r="Y11" s="81"/>
      <c r="Z11" s="279"/>
      <c r="AA11" s="81"/>
      <c r="AB11" s="279"/>
      <c r="AC11" s="81"/>
      <c r="AD11" s="279"/>
      <c r="AE11" s="81"/>
      <c r="AF11" s="279"/>
      <c r="AG11" s="81"/>
      <c r="AH11" s="279"/>
      <c r="AI11" s="81"/>
      <c r="AJ11" s="279"/>
      <c r="AK11" s="81"/>
      <c r="AL11" s="279"/>
      <c r="AM11" s="81"/>
      <c r="AN11" s="279"/>
      <c r="AO11" s="81"/>
      <c r="AP11" s="279"/>
      <c r="AQ11" s="81"/>
      <c r="AR11" s="279"/>
      <c r="AS11" s="81"/>
      <c r="AT11" s="279"/>
      <c r="AU11" s="81"/>
      <c r="AV11" s="50">
        <f>IFERROR(VLOOKUP(A11,'Site check'!A:Q,14,0),0)</f>
        <v>0</v>
      </c>
    </row>
    <row r="12" spans="1:48">
      <c r="A12" s="38" t="s">
        <v>28</v>
      </c>
      <c r="B12" s="96"/>
      <c r="C12" s="30" t="s">
        <v>18</v>
      </c>
      <c r="D12" s="4"/>
      <c r="E12" s="4"/>
      <c r="F12" s="30" t="s">
        <v>321</v>
      </c>
      <c r="G12" s="251">
        <f t="shared" si="0"/>
        <v>7.25</v>
      </c>
      <c r="H12" s="136">
        <f t="shared" si="1"/>
        <v>133.02752293577981</v>
      </c>
      <c r="I12" s="81" t="s">
        <v>322</v>
      </c>
      <c r="J12" s="279">
        <v>1.6</v>
      </c>
      <c r="K12" s="81" t="s">
        <v>323</v>
      </c>
      <c r="L12" s="279">
        <v>3.05</v>
      </c>
      <c r="M12" s="87" t="s">
        <v>324</v>
      </c>
      <c r="N12" s="281">
        <v>0.8</v>
      </c>
      <c r="O12" s="87" t="s">
        <v>325</v>
      </c>
      <c r="P12" s="281">
        <v>0.8</v>
      </c>
      <c r="Q12" s="101" t="s">
        <v>326</v>
      </c>
      <c r="R12" s="289">
        <v>0.5</v>
      </c>
      <c r="S12" s="83" t="s">
        <v>327</v>
      </c>
      <c r="T12" s="284">
        <v>0.5</v>
      </c>
      <c r="U12" s="81"/>
      <c r="V12" s="279"/>
      <c r="W12" s="81"/>
      <c r="X12" s="279"/>
      <c r="Y12" s="81"/>
      <c r="Z12" s="279"/>
      <c r="AA12" s="81"/>
      <c r="AB12" s="279"/>
      <c r="AC12" s="81"/>
      <c r="AD12" s="279"/>
      <c r="AE12" s="81"/>
      <c r="AF12" s="279"/>
      <c r="AG12" s="81"/>
      <c r="AH12" s="279"/>
      <c r="AI12" s="81"/>
      <c r="AJ12" s="279"/>
      <c r="AK12" s="81"/>
      <c r="AL12" s="279"/>
      <c r="AM12" s="81"/>
      <c r="AN12" s="279"/>
      <c r="AO12" s="81"/>
      <c r="AP12" s="279"/>
      <c r="AQ12" s="81"/>
      <c r="AR12" s="279"/>
      <c r="AS12" s="81"/>
      <c r="AT12" s="279"/>
      <c r="AU12" s="81"/>
      <c r="AV12" s="50">
        <f>IFERROR(VLOOKUP(A12,'Site check'!A:Q,14,0),0)</f>
        <v>0</v>
      </c>
    </row>
    <row r="13" spans="1:48">
      <c r="A13" s="38" t="s">
        <v>29</v>
      </c>
      <c r="B13" s="96"/>
      <c r="C13" s="30"/>
      <c r="D13" s="4"/>
      <c r="E13" s="4"/>
      <c r="F13" s="30"/>
      <c r="G13" s="251">
        <f t="shared" ref="G13" si="2">SUM(J13,L13,N13,P13,R13,T13,V13,X13,Z13,AB13,AD13,AF13,AH13,AJ13,AL13,AN13,AP13,AR13,AT13,AV13)</f>
        <v>5.25</v>
      </c>
      <c r="H13" s="136">
        <f t="shared" ref="H13" si="3">SUM(G13*1000)/54.5</f>
        <v>96.330275229357795</v>
      </c>
      <c r="I13" s="81" t="s">
        <v>322</v>
      </c>
      <c r="J13" s="279">
        <v>0.3</v>
      </c>
      <c r="K13" s="81" t="s">
        <v>323</v>
      </c>
      <c r="L13" s="279">
        <v>2.15</v>
      </c>
      <c r="M13" s="87" t="s">
        <v>324</v>
      </c>
      <c r="N13" s="281">
        <v>0.8</v>
      </c>
      <c r="O13" s="87" t="s">
        <v>325</v>
      </c>
      <c r="P13" s="281">
        <v>1</v>
      </c>
      <c r="Q13" s="101" t="s">
        <v>326</v>
      </c>
      <c r="R13" s="289">
        <v>0.5</v>
      </c>
      <c r="S13" s="83" t="s">
        <v>327</v>
      </c>
      <c r="T13" s="284">
        <v>0.5</v>
      </c>
      <c r="U13" s="81"/>
      <c r="V13" s="279"/>
      <c r="W13" s="81"/>
      <c r="X13" s="279"/>
      <c r="Y13" s="81"/>
      <c r="Z13" s="279"/>
      <c r="AA13" s="81"/>
      <c r="AB13" s="279"/>
      <c r="AC13" s="81"/>
      <c r="AD13" s="279"/>
      <c r="AE13" s="81"/>
      <c r="AF13" s="279"/>
      <c r="AG13" s="81"/>
      <c r="AH13" s="279"/>
      <c r="AI13" s="81"/>
      <c r="AJ13" s="279"/>
      <c r="AK13" s="81"/>
      <c r="AL13" s="279"/>
      <c r="AM13" s="81"/>
      <c r="AN13" s="279"/>
      <c r="AO13" s="81"/>
      <c r="AP13" s="279"/>
      <c r="AQ13" s="81"/>
      <c r="AR13" s="279"/>
      <c r="AS13" s="81"/>
      <c r="AT13" s="279"/>
      <c r="AU13" s="81"/>
      <c r="AV13" s="50">
        <f>IFERROR(VLOOKUP(A13,'Site check'!A:Q,14,0),0)</f>
        <v>0</v>
      </c>
    </row>
    <row r="14" spans="1:48">
      <c r="A14" s="35" t="s">
        <v>30</v>
      </c>
      <c r="B14" s="96"/>
      <c r="C14" s="4"/>
      <c r="D14" s="4"/>
      <c r="E14" s="4"/>
      <c r="F14" s="4"/>
      <c r="G14" s="251">
        <f t="shared" si="0"/>
        <v>0.4</v>
      </c>
      <c r="H14" s="136">
        <f t="shared" si="1"/>
        <v>7.3394495412844041</v>
      </c>
      <c r="I14" s="89" t="s">
        <v>328</v>
      </c>
      <c r="J14" s="282">
        <v>0.4</v>
      </c>
      <c r="K14" s="81"/>
      <c r="L14" s="279"/>
      <c r="M14" s="81"/>
      <c r="N14" s="279"/>
      <c r="O14" s="81"/>
      <c r="P14" s="279"/>
      <c r="Q14" s="81"/>
      <c r="R14" s="279"/>
      <c r="S14" s="81"/>
      <c r="T14" s="279"/>
      <c r="U14" s="81"/>
      <c r="V14" s="279"/>
      <c r="W14" s="81"/>
      <c r="X14" s="279"/>
      <c r="Y14" s="81"/>
      <c r="Z14" s="279"/>
      <c r="AA14" s="81"/>
      <c r="AB14" s="279"/>
      <c r="AC14" s="81"/>
      <c r="AD14" s="279"/>
      <c r="AE14" s="81"/>
      <c r="AF14" s="279"/>
      <c r="AG14" s="81"/>
      <c r="AH14" s="279"/>
      <c r="AI14" s="81"/>
      <c r="AJ14" s="279"/>
      <c r="AK14" s="81"/>
      <c r="AL14" s="279"/>
      <c r="AM14" s="81"/>
      <c r="AN14" s="279"/>
      <c r="AO14" s="81"/>
      <c r="AP14" s="279"/>
      <c r="AQ14" s="81"/>
      <c r="AR14" s="279"/>
      <c r="AS14" s="81"/>
      <c r="AT14" s="279"/>
      <c r="AU14" s="81"/>
      <c r="AV14" s="50">
        <f>IFERROR(VLOOKUP(A14,'Site check'!A:Q,14,0),0)</f>
        <v>0</v>
      </c>
    </row>
    <row r="15" spans="1:48">
      <c r="A15" s="35" t="s">
        <v>31</v>
      </c>
      <c r="B15" s="96"/>
      <c r="C15" s="4"/>
      <c r="D15" s="4"/>
      <c r="E15" s="4"/>
      <c r="F15" s="4"/>
      <c r="G15" s="251">
        <f t="shared" si="0"/>
        <v>0.5</v>
      </c>
      <c r="H15" s="136">
        <f t="shared" si="1"/>
        <v>9.1743119266055047</v>
      </c>
      <c r="I15" s="81" t="s">
        <v>329</v>
      </c>
      <c r="J15" s="279">
        <v>0.5</v>
      </c>
      <c r="K15" s="81"/>
      <c r="L15" s="279"/>
      <c r="M15" s="81"/>
      <c r="N15" s="279"/>
      <c r="O15" s="81"/>
      <c r="P15" s="279"/>
      <c r="Q15" s="81"/>
      <c r="R15" s="279"/>
      <c r="S15" s="81"/>
      <c r="T15" s="279"/>
      <c r="U15" s="81"/>
      <c r="V15" s="279"/>
      <c r="W15" s="81"/>
      <c r="X15" s="279"/>
      <c r="Y15" s="81"/>
      <c r="Z15" s="279"/>
      <c r="AA15" s="81"/>
      <c r="AB15" s="279"/>
      <c r="AC15" s="81"/>
      <c r="AD15" s="279"/>
      <c r="AE15" s="81"/>
      <c r="AF15" s="279"/>
      <c r="AG15" s="81"/>
      <c r="AH15" s="279"/>
      <c r="AI15" s="81"/>
      <c r="AJ15" s="279"/>
      <c r="AK15" s="81"/>
      <c r="AL15" s="279"/>
      <c r="AM15" s="81"/>
      <c r="AN15" s="279"/>
      <c r="AO15" s="81"/>
      <c r="AP15" s="279"/>
      <c r="AQ15" s="81"/>
      <c r="AR15" s="279"/>
      <c r="AS15" s="81"/>
      <c r="AT15" s="279"/>
      <c r="AU15" s="81"/>
      <c r="AV15" s="50">
        <f>IFERROR(VLOOKUP(A15,'Site check'!A:Q,14,0),0)</f>
        <v>0</v>
      </c>
    </row>
    <row r="16" spans="1:48">
      <c r="A16" s="35" t="s">
        <v>32</v>
      </c>
      <c r="B16" s="96"/>
      <c r="C16" s="4"/>
      <c r="D16" s="4"/>
      <c r="E16" s="4"/>
      <c r="F16" s="4"/>
      <c r="G16" s="251">
        <f t="shared" si="0"/>
        <v>0</v>
      </c>
      <c r="H16" s="136">
        <f t="shared" si="1"/>
        <v>0</v>
      </c>
      <c r="I16" s="81"/>
      <c r="J16" s="279"/>
      <c r="K16" s="81"/>
      <c r="L16" s="279"/>
      <c r="M16" s="81"/>
      <c r="N16" s="279"/>
      <c r="O16" s="81"/>
      <c r="P16" s="279"/>
      <c r="Q16" s="81"/>
      <c r="R16" s="279"/>
      <c r="S16" s="81"/>
      <c r="T16" s="279"/>
      <c r="U16" s="81"/>
      <c r="V16" s="279"/>
      <c r="W16" s="81"/>
      <c r="X16" s="279"/>
      <c r="Y16" s="81"/>
      <c r="Z16" s="279"/>
      <c r="AA16" s="81"/>
      <c r="AB16" s="279"/>
      <c r="AC16" s="81"/>
      <c r="AD16" s="279"/>
      <c r="AE16" s="81"/>
      <c r="AF16" s="279"/>
      <c r="AG16" s="81"/>
      <c r="AH16" s="279"/>
      <c r="AI16" s="81"/>
      <c r="AJ16" s="279"/>
      <c r="AK16" s="81"/>
      <c r="AL16" s="279"/>
      <c r="AM16" s="81"/>
      <c r="AN16" s="279"/>
      <c r="AO16" s="81"/>
      <c r="AP16" s="279"/>
      <c r="AQ16" s="81"/>
      <c r="AR16" s="279"/>
      <c r="AS16" s="81"/>
      <c r="AT16" s="279"/>
      <c r="AU16" s="81"/>
      <c r="AV16" s="50">
        <f>IFERROR(VLOOKUP(A16,'Site check'!A:Q,14,0),0)</f>
        <v>0</v>
      </c>
    </row>
    <row r="17" spans="1:48">
      <c r="A17" s="35" t="s">
        <v>33</v>
      </c>
      <c r="B17" s="96"/>
      <c r="C17" s="4"/>
      <c r="D17" s="4"/>
      <c r="E17" s="4"/>
      <c r="F17" s="4"/>
      <c r="G17" s="251">
        <f t="shared" si="0"/>
        <v>0</v>
      </c>
      <c r="H17" s="136">
        <f t="shared" si="1"/>
        <v>0</v>
      </c>
      <c r="I17" s="81"/>
      <c r="J17" s="279"/>
      <c r="K17" s="81"/>
      <c r="L17" s="279"/>
      <c r="M17" s="81"/>
      <c r="N17" s="279"/>
      <c r="O17" s="81"/>
      <c r="P17" s="279"/>
      <c r="Q17" s="81"/>
      <c r="R17" s="279"/>
      <c r="S17" s="81"/>
      <c r="T17" s="279"/>
      <c r="U17" s="81"/>
      <c r="V17" s="279"/>
      <c r="W17" s="81"/>
      <c r="X17" s="279"/>
      <c r="Y17" s="81"/>
      <c r="Z17" s="279"/>
      <c r="AA17" s="81"/>
      <c r="AB17" s="279"/>
      <c r="AC17" s="81"/>
      <c r="AD17" s="279"/>
      <c r="AE17" s="81"/>
      <c r="AF17" s="279"/>
      <c r="AG17" s="81"/>
      <c r="AH17" s="279"/>
      <c r="AI17" s="81"/>
      <c r="AJ17" s="279"/>
      <c r="AK17" s="81"/>
      <c r="AL17" s="279"/>
      <c r="AM17" s="81"/>
      <c r="AN17" s="279"/>
      <c r="AO17" s="81"/>
      <c r="AP17" s="279"/>
      <c r="AQ17" s="81"/>
      <c r="AR17" s="279"/>
      <c r="AS17" s="81"/>
      <c r="AT17" s="279"/>
      <c r="AU17" s="81"/>
      <c r="AV17" s="50">
        <f>IFERROR(VLOOKUP(A17,'Site check'!A:Q,14,0),0)</f>
        <v>0</v>
      </c>
    </row>
    <row r="18" spans="1:48">
      <c r="A18" s="35" t="s">
        <v>34</v>
      </c>
      <c r="B18" s="96"/>
      <c r="C18" s="30" t="s">
        <v>18</v>
      </c>
      <c r="D18" s="4"/>
      <c r="E18" s="4"/>
      <c r="F18" s="4"/>
      <c r="G18" s="251">
        <f t="shared" si="0"/>
        <v>6.9</v>
      </c>
      <c r="H18" s="136">
        <f t="shared" si="1"/>
        <v>126.60550458715596</v>
      </c>
      <c r="I18" s="81" t="s">
        <v>330</v>
      </c>
      <c r="J18" s="279">
        <v>2.4</v>
      </c>
      <c r="K18" s="81" t="s">
        <v>331</v>
      </c>
      <c r="L18" s="279">
        <v>0.5</v>
      </c>
      <c r="M18" s="87" t="s">
        <v>332</v>
      </c>
      <c r="N18" s="281">
        <v>2</v>
      </c>
      <c r="O18" s="87" t="s">
        <v>333</v>
      </c>
      <c r="P18" s="281">
        <v>1</v>
      </c>
      <c r="Q18" s="87" t="s">
        <v>334</v>
      </c>
      <c r="R18" s="281">
        <v>1</v>
      </c>
      <c r="S18" s="81"/>
      <c r="T18" s="279"/>
      <c r="U18" s="81"/>
      <c r="V18" s="279"/>
      <c r="W18" s="81"/>
      <c r="X18" s="279"/>
      <c r="Y18" s="81"/>
      <c r="Z18" s="279"/>
      <c r="AA18" s="81"/>
      <c r="AB18" s="279"/>
      <c r="AC18" s="81"/>
      <c r="AD18" s="279"/>
      <c r="AE18" s="81"/>
      <c r="AF18" s="279"/>
      <c r="AG18" s="81"/>
      <c r="AH18" s="279"/>
      <c r="AI18" s="81"/>
      <c r="AJ18" s="279"/>
      <c r="AK18" s="81"/>
      <c r="AL18" s="279"/>
      <c r="AM18" s="81"/>
      <c r="AN18" s="279"/>
      <c r="AO18" s="81"/>
      <c r="AP18" s="279"/>
      <c r="AQ18" s="81"/>
      <c r="AR18" s="279"/>
      <c r="AS18" s="81"/>
      <c r="AT18" s="279"/>
      <c r="AU18" s="81"/>
      <c r="AV18" s="50">
        <f>IFERROR(VLOOKUP(A18,'Site check'!A:Q,14,0),0)</f>
        <v>0</v>
      </c>
    </row>
    <row r="19" spans="1:48">
      <c r="A19" s="35" t="s">
        <v>35</v>
      </c>
      <c r="B19" s="96"/>
      <c r="C19" s="4"/>
      <c r="D19" s="4"/>
      <c r="E19" s="4"/>
      <c r="F19" s="4"/>
      <c r="G19" s="251">
        <f t="shared" si="0"/>
        <v>2</v>
      </c>
      <c r="H19" s="136">
        <f t="shared" si="1"/>
        <v>36.697247706422019</v>
      </c>
      <c r="I19" s="85" t="s">
        <v>335</v>
      </c>
      <c r="J19" s="280">
        <v>2</v>
      </c>
      <c r="K19" s="81"/>
      <c r="L19" s="279"/>
      <c r="M19" s="81"/>
      <c r="N19" s="279"/>
      <c r="O19" s="81"/>
      <c r="P19" s="279"/>
      <c r="Q19" s="81"/>
      <c r="R19" s="279"/>
      <c r="S19" s="81"/>
      <c r="T19" s="279"/>
      <c r="U19" s="81"/>
      <c r="V19" s="279"/>
      <c r="W19" s="81"/>
      <c r="X19" s="279"/>
      <c r="Y19" s="81"/>
      <c r="Z19" s="279"/>
      <c r="AA19" s="81"/>
      <c r="AB19" s="279"/>
      <c r="AC19" s="81"/>
      <c r="AD19" s="279"/>
      <c r="AE19" s="81"/>
      <c r="AF19" s="279"/>
      <c r="AG19" s="81"/>
      <c r="AH19" s="279"/>
      <c r="AI19" s="81"/>
      <c r="AJ19" s="279"/>
      <c r="AK19" s="81"/>
      <c r="AL19" s="279"/>
      <c r="AM19" s="81"/>
      <c r="AN19" s="279"/>
      <c r="AO19" s="81"/>
      <c r="AP19" s="279"/>
      <c r="AQ19" s="81"/>
      <c r="AR19" s="279"/>
      <c r="AS19" s="81"/>
      <c r="AT19" s="279"/>
      <c r="AU19" s="81"/>
      <c r="AV19" s="50">
        <f>IFERROR(VLOOKUP(A19,'Site check'!A:Q,14,0),0)</f>
        <v>0</v>
      </c>
    </row>
    <row r="20" spans="1:48">
      <c r="A20" s="35" t="s">
        <v>36</v>
      </c>
      <c r="B20" s="96"/>
      <c r="C20" s="4"/>
      <c r="D20" s="4"/>
      <c r="E20" s="4"/>
      <c r="F20" s="4"/>
      <c r="G20" s="251">
        <f t="shared" si="0"/>
        <v>0</v>
      </c>
      <c r="H20" s="136">
        <f t="shared" si="1"/>
        <v>0</v>
      </c>
      <c r="I20" s="81"/>
      <c r="J20" s="279"/>
      <c r="K20" s="81"/>
      <c r="L20" s="279"/>
      <c r="M20" s="81"/>
      <c r="N20" s="279"/>
      <c r="O20" s="81"/>
      <c r="P20" s="279"/>
      <c r="Q20" s="81"/>
      <c r="R20" s="279"/>
      <c r="S20" s="81"/>
      <c r="T20" s="279"/>
      <c r="U20" s="81"/>
      <c r="V20" s="279"/>
      <c r="W20" s="81"/>
      <c r="X20" s="279"/>
      <c r="Y20" s="81"/>
      <c r="Z20" s="279"/>
      <c r="AA20" s="81"/>
      <c r="AB20" s="279"/>
      <c r="AC20" s="81"/>
      <c r="AD20" s="279"/>
      <c r="AE20" s="81"/>
      <c r="AF20" s="279"/>
      <c r="AG20" s="81"/>
      <c r="AH20" s="279"/>
      <c r="AI20" s="81"/>
      <c r="AJ20" s="279"/>
      <c r="AK20" s="81"/>
      <c r="AL20" s="279"/>
      <c r="AM20" s="81"/>
      <c r="AN20" s="279"/>
      <c r="AO20" s="81"/>
      <c r="AP20" s="279"/>
      <c r="AQ20" s="81"/>
      <c r="AR20" s="279"/>
      <c r="AS20" s="81"/>
      <c r="AT20" s="279"/>
      <c r="AU20" s="81"/>
      <c r="AV20" s="50">
        <f>IFERROR(VLOOKUP(A20,'Site check'!A:Q,14,0),0)</f>
        <v>0</v>
      </c>
    </row>
    <row r="21" spans="1:48">
      <c r="A21" s="35" t="s">
        <v>37</v>
      </c>
      <c r="B21" s="96"/>
      <c r="C21" s="4"/>
      <c r="D21" s="4"/>
      <c r="E21" s="4"/>
      <c r="F21" s="4"/>
      <c r="G21" s="251">
        <f t="shared" si="0"/>
        <v>7.5</v>
      </c>
      <c r="H21" s="136">
        <f t="shared" si="1"/>
        <v>137.61467889908258</v>
      </c>
      <c r="I21" s="87" t="s">
        <v>336</v>
      </c>
      <c r="J21" s="281">
        <v>2</v>
      </c>
      <c r="K21" s="85" t="s">
        <v>337</v>
      </c>
      <c r="L21" s="280">
        <v>4</v>
      </c>
      <c r="M21" s="295" t="s">
        <v>338</v>
      </c>
      <c r="N21" s="296">
        <v>1.5</v>
      </c>
      <c r="O21" s="81"/>
      <c r="P21" s="279"/>
      <c r="Q21" s="81"/>
      <c r="R21" s="279"/>
      <c r="S21" s="81"/>
      <c r="T21" s="279"/>
      <c r="U21" s="81"/>
      <c r="V21" s="279"/>
      <c r="W21" s="81"/>
      <c r="X21" s="279"/>
      <c r="Y21" s="81"/>
      <c r="Z21" s="279"/>
      <c r="AA21" s="81"/>
      <c r="AB21" s="279"/>
      <c r="AC21" s="81"/>
      <c r="AD21" s="279"/>
      <c r="AE21" s="81"/>
      <c r="AF21" s="279"/>
      <c r="AG21" s="81"/>
      <c r="AH21" s="279"/>
      <c r="AI21" s="81"/>
      <c r="AJ21" s="279"/>
      <c r="AK21" s="81"/>
      <c r="AL21" s="279"/>
      <c r="AM21" s="81"/>
      <c r="AN21" s="279"/>
      <c r="AO21" s="81"/>
      <c r="AP21" s="279"/>
      <c r="AQ21" s="81"/>
      <c r="AR21" s="279"/>
      <c r="AS21" s="81"/>
      <c r="AT21" s="279"/>
      <c r="AU21" s="81"/>
      <c r="AV21" s="50">
        <f>IFERROR(VLOOKUP(A21,'Site check'!A:Q,14,0),0)</f>
        <v>0</v>
      </c>
    </row>
    <row r="22" spans="1:48">
      <c r="A22" s="37" t="s">
        <v>38</v>
      </c>
      <c r="B22" s="24" t="s">
        <v>17</v>
      </c>
      <c r="C22" s="30" t="s">
        <v>18</v>
      </c>
      <c r="D22" s="30" t="s">
        <v>19</v>
      </c>
      <c r="E22" s="4"/>
      <c r="F22" s="30" t="s">
        <v>321</v>
      </c>
      <c r="G22" s="251">
        <f t="shared" si="0"/>
        <v>12.55</v>
      </c>
      <c r="H22" s="136">
        <f t="shared" si="1"/>
        <v>230.27522935779817</v>
      </c>
      <c r="I22" s="81" t="s">
        <v>339</v>
      </c>
      <c r="J22" s="279">
        <v>2</v>
      </c>
      <c r="K22" s="81" t="s">
        <v>340</v>
      </c>
      <c r="L22" s="279">
        <v>0.3</v>
      </c>
      <c r="M22" s="81" t="s">
        <v>341</v>
      </c>
      <c r="N22" s="279">
        <v>1.2</v>
      </c>
      <c r="O22" s="81" t="s">
        <v>342</v>
      </c>
      <c r="P22" s="279">
        <v>1.45</v>
      </c>
      <c r="Q22" s="81" t="s">
        <v>343</v>
      </c>
      <c r="R22" s="279">
        <v>1.1499999999999999</v>
      </c>
      <c r="S22" s="81" t="s">
        <v>344</v>
      </c>
      <c r="T22" s="279">
        <v>1.75</v>
      </c>
      <c r="U22" s="87" t="s">
        <v>345</v>
      </c>
      <c r="V22" s="281">
        <v>1</v>
      </c>
      <c r="W22" s="87" t="s">
        <v>346</v>
      </c>
      <c r="X22" s="281">
        <v>2.2000000000000002</v>
      </c>
      <c r="Y22" s="85" t="s">
        <v>347</v>
      </c>
      <c r="Z22" s="280">
        <v>1.5</v>
      </c>
      <c r="AA22" s="81"/>
      <c r="AB22" s="279"/>
      <c r="AC22" s="81"/>
      <c r="AD22" s="279"/>
      <c r="AE22" s="81"/>
      <c r="AF22" s="279"/>
      <c r="AG22" s="81"/>
      <c r="AH22" s="279"/>
      <c r="AI22" s="81"/>
      <c r="AJ22" s="279"/>
      <c r="AK22" s="81"/>
      <c r="AL22" s="279"/>
      <c r="AM22" s="81"/>
      <c r="AN22" s="279"/>
      <c r="AO22" s="81"/>
      <c r="AP22" s="279"/>
      <c r="AQ22" s="81"/>
      <c r="AR22" s="279"/>
      <c r="AS22" s="81"/>
      <c r="AT22" s="279"/>
      <c r="AU22" s="81"/>
      <c r="AV22" s="50">
        <f>IFERROR(VLOOKUP(A22,'Site check'!A:Q,14,0),0)</f>
        <v>0</v>
      </c>
    </row>
    <row r="23" spans="1:48">
      <c r="A23" s="37" t="s">
        <v>39</v>
      </c>
      <c r="B23" s="4"/>
      <c r="C23" s="4"/>
      <c r="D23" s="4"/>
      <c r="E23" s="4"/>
      <c r="F23" s="4"/>
      <c r="G23" s="251">
        <f t="shared" si="0"/>
        <v>11.65</v>
      </c>
      <c r="H23" s="136">
        <f t="shared" si="1"/>
        <v>213.76146788990826</v>
      </c>
      <c r="I23" s="81" t="s">
        <v>339</v>
      </c>
      <c r="J23" s="279">
        <v>2</v>
      </c>
      <c r="K23" s="81" t="s">
        <v>340</v>
      </c>
      <c r="L23" s="279">
        <v>0.4</v>
      </c>
      <c r="M23" s="81" t="s">
        <v>341</v>
      </c>
      <c r="N23" s="279">
        <v>0.4</v>
      </c>
      <c r="O23" s="81" t="s">
        <v>342</v>
      </c>
      <c r="P23" s="279">
        <v>1.45</v>
      </c>
      <c r="Q23" s="81" t="s">
        <v>343</v>
      </c>
      <c r="R23" s="279">
        <v>0.95</v>
      </c>
      <c r="S23" s="81" t="s">
        <v>344</v>
      </c>
      <c r="T23" s="279">
        <v>1.75</v>
      </c>
      <c r="U23" s="87" t="s">
        <v>345</v>
      </c>
      <c r="V23" s="281">
        <v>1</v>
      </c>
      <c r="W23" s="87" t="s">
        <v>346</v>
      </c>
      <c r="X23" s="281">
        <v>2.2999999999999998</v>
      </c>
      <c r="Y23" s="85" t="s">
        <v>348</v>
      </c>
      <c r="Z23" s="280">
        <v>1.4</v>
      </c>
      <c r="AA23" s="81"/>
      <c r="AB23" s="279"/>
      <c r="AC23" s="81"/>
      <c r="AD23" s="279"/>
      <c r="AE23" s="81"/>
      <c r="AF23" s="279"/>
      <c r="AG23" s="81"/>
      <c r="AH23" s="279"/>
      <c r="AI23" s="81"/>
      <c r="AJ23" s="279"/>
      <c r="AK23" s="81"/>
      <c r="AL23" s="279"/>
      <c r="AM23" s="81"/>
      <c r="AN23" s="279"/>
      <c r="AO23" s="81"/>
      <c r="AP23" s="279"/>
      <c r="AQ23" s="81"/>
      <c r="AR23" s="279"/>
      <c r="AS23" s="81"/>
      <c r="AT23" s="279"/>
      <c r="AU23" s="81"/>
      <c r="AV23" s="50">
        <f>IFERROR(VLOOKUP(A23,'Site check'!A:Q,14,0),0)</f>
        <v>0</v>
      </c>
    </row>
    <row r="24" spans="1:48">
      <c r="A24" s="35" t="s">
        <v>40</v>
      </c>
      <c r="B24" s="96"/>
      <c r="C24" s="4"/>
      <c r="D24" s="4"/>
      <c r="E24" s="4"/>
      <c r="F24" s="4"/>
      <c r="G24" s="251">
        <f t="shared" si="0"/>
        <v>0</v>
      </c>
      <c r="H24" s="136">
        <f t="shared" si="1"/>
        <v>0</v>
      </c>
      <c r="I24" s="81"/>
      <c r="J24" s="279"/>
      <c r="K24" s="81"/>
      <c r="L24" s="279"/>
      <c r="M24" s="81"/>
      <c r="N24" s="279"/>
      <c r="O24" s="81"/>
      <c r="P24" s="279"/>
      <c r="Q24" s="81"/>
      <c r="R24" s="279"/>
      <c r="S24" s="81"/>
      <c r="T24" s="279"/>
      <c r="U24" s="81"/>
      <c r="V24" s="279"/>
      <c r="W24" s="81"/>
      <c r="X24" s="279"/>
      <c r="Y24" s="81"/>
      <c r="Z24" s="279"/>
      <c r="AA24" s="81"/>
      <c r="AB24" s="279"/>
      <c r="AC24" s="81"/>
      <c r="AD24" s="279"/>
      <c r="AE24" s="81"/>
      <c r="AF24" s="279"/>
      <c r="AG24" s="81"/>
      <c r="AH24" s="279"/>
      <c r="AI24" s="81"/>
      <c r="AJ24" s="279"/>
      <c r="AK24" s="81"/>
      <c r="AL24" s="279"/>
      <c r="AM24" s="81"/>
      <c r="AN24" s="279"/>
      <c r="AO24" s="81"/>
      <c r="AP24" s="279"/>
      <c r="AQ24" s="81"/>
      <c r="AR24" s="279"/>
      <c r="AS24" s="81"/>
      <c r="AT24" s="279"/>
      <c r="AU24" s="81"/>
      <c r="AV24" s="50">
        <f>IFERROR(VLOOKUP(A24,'Site check'!A:Q,14,0),0)</f>
        <v>0</v>
      </c>
    </row>
    <row r="25" spans="1:48">
      <c r="A25" s="35" t="s">
        <v>41</v>
      </c>
      <c r="B25" s="96"/>
      <c r="C25" s="30" t="s">
        <v>18</v>
      </c>
      <c r="D25" s="4"/>
      <c r="E25" s="4"/>
      <c r="F25" s="4"/>
      <c r="G25" s="251">
        <f t="shared" si="0"/>
        <v>22.599999999999998</v>
      </c>
      <c r="H25" s="136">
        <f t="shared" si="1"/>
        <v>414.67889908256876</v>
      </c>
      <c r="I25" s="81" t="s">
        <v>349</v>
      </c>
      <c r="J25" s="279">
        <v>2.4</v>
      </c>
      <c r="K25" s="260" t="s">
        <v>350</v>
      </c>
      <c r="L25" s="281">
        <v>1</v>
      </c>
      <c r="M25" s="85" t="s">
        <v>351</v>
      </c>
      <c r="N25" s="280">
        <v>5</v>
      </c>
      <c r="O25" s="321" t="s">
        <v>352</v>
      </c>
      <c r="P25" s="322">
        <v>5</v>
      </c>
      <c r="Q25" s="321" t="s">
        <v>353</v>
      </c>
      <c r="R25" s="322">
        <v>5</v>
      </c>
      <c r="S25" s="83" t="s">
        <v>354</v>
      </c>
      <c r="T25" s="284">
        <v>4.2</v>
      </c>
      <c r="U25" s="81"/>
      <c r="V25" s="279"/>
      <c r="W25" s="81"/>
      <c r="X25" s="279"/>
      <c r="Y25" s="81"/>
      <c r="Z25" s="279"/>
      <c r="AA25" s="81"/>
      <c r="AB25" s="279"/>
      <c r="AC25" s="81"/>
      <c r="AD25" s="279"/>
      <c r="AE25" s="81"/>
      <c r="AF25" s="279"/>
      <c r="AG25" s="81"/>
      <c r="AH25" s="279"/>
      <c r="AI25" s="81"/>
      <c r="AJ25" s="279"/>
      <c r="AK25" s="81"/>
      <c r="AL25" s="279"/>
      <c r="AM25" s="81"/>
      <c r="AN25" s="279"/>
      <c r="AO25" s="81"/>
      <c r="AP25" s="279"/>
      <c r="AQ25" s="81"/>
      <c r="AR25" s="279"/>
      <c r="AS25" s="81"/>
      <c r="AT25" s="279"/>
      <c r="AU25" s="81"/>
      <c r="AV25" s="50">
        <f>IFERROR(VLOOKUP(A25,'Site check'!A:Q,14,0),0)</f>
        <v>0</v>
      </c>
    </row>
    <row r="26" spans="1:48">
      <c r="A26" s="35" t="s">
        <v>42</v>
      </c>
      <c r="B26" s="96"/>
      <c r="C26" s="30" t="s">
        <v>18</v>
      </c>
      <c r="D26" s="4"/>
      <c r="E26" s="4"/>
      <c r="F26" s="4"/>
      <c r="G26" s="251">
        <f t="shared" si="0"/>
        <v>18.399999999999999</v>
      </c>
      <c r="H26" s="136">
        <f t="shared" si="1"/>
        <v>337.61467889908255</v>
      </c>
      <c r="I26" s="81" t="s">
        <v>355</v>
      </c>
      <c r="J26" s="279">
        <v>1.7</v>
      </c>
      <c r="K26" s="81" t="s">
        <v>356</v>
      </c>
      <c r="L26" s="279">
        <v>2</v>
      </c>
      <c r="M26" s="81" t="s">
        <v>357</v>
      </c>
      <c r="N26" s="279">
        <v>1</v>
      </c>
      <c r="O26" s="87" t="s">
        <v>358</v>
      </c>
      <c r="P26" s="281">
        <v>1</v>
      </c>
      <c r="Q26" s="85" t="s">
        <v>359</v>
      </c>
      <c r="R26" s="280">
        <v>2.5</v>
      </c>
      <c r="S26" s="85" t="s">
        <v>360</v>
      </c>
      <c r="T26" s="280">
        <v>2.5</v>
      </c>
      <c r="U26" s="85" t="s">
        <v>361</v>
      </c>
      <c r="V26" s="280">
        <v>3.5</v>
      </c>
      <c r="W26" s="83" t="s">
        <v>362</v>
      </c>
      <c r="X26" s="284">
        <v>4.2</v>
      </c>
      <c r="Y26" s="81"/>
      <c r="Z26" s="279"/>
      <c r="AA26" s="81"/>
      <c r="AB26" s="279"/>
      <c r="AC26" s="81"/>
      <c r="AD26" s="279"/>
      <c r="AE26" s="81"/>
      <c r="AF26" s="279"/>
      <c r="AG26" s="81"/>
      <c r="AH26" s="279"/>
      <c r="AI26" s="81"/>
      <c r="AJ26" s="279"/>
      <c r="AK26" s="81"/>
      <c r="AL26" s="279"/>
      <c r="AM26" s="81"/>
      <c r="AN26" s="279"/>
      <c r="AO26" s="81"/>
      <c r="AP26" s="279"/>
      <c r="AQ26" s="81"/>
      <c r="AR26" s="279"/>
      <c r="AS26" s="81"/>
      <c r="AT26" s="279"/>
      <c r="AU26" s="81"/>
      <c r="AV26" s="50">
        <f>IFERROR(VLOOKUP(A26,'Site check'!A:Q,14,0),0)</f>
        <v>0</v>
      </c>
    </row>
    <row r="27" spans="1:48">
      <c r="A27" s="35" t="s">
        <v>43</v>
      </c>
      <c r="B27" s="24" t="s">
        <v>17</v>
      </c>
      <c r="C27" s="36"/>
      <c r="D27" s="4"/>
      <c r="E27" s="4"/>
      <c r="F27" s="4"/>
      <c r="G27" s="251">
        <f t="shared" si="0"/>
        <v>0</v>
      </c>
      <c r="H27" s="136">
        <f t="shared" si="1"/>
        <v>0</v>
      </c>
      <c r="I27" s="81"/>
      <c r="J27" s="279"/>
      <c r="K27" s="81"/>
      <c r="L27" s="279"/>
      <c r="M27" s="81"/>
      <c r="N27" s="279"/>
      <c r="O27" s="81"/>
      <c r="P27" s="279"/>
      <c r="Q27" s="81"/>
      <c r="R27" s="279"/>
      <c r="S27" s="81"/>
      <c r="T27" s="279"/>
      <c r="U27" s="81"/>
      <c r="V27" s="279"/>
      <c r="W27" s="81"/>
      <c r="X27" s="279"/>
      <c r="Y27" s="81"/>
      <c r="Z27" s="279"/>
      <c r="AA27" s="81"/>
      <c r="AB27" s="279"/>
      <c r="AC27" s="81"/>
      <c r="AD27" s="279"/>
      <c r="AE27" s="81"/>
      <c r="AF27" s="279"/>
      <c r="AG27" s="81"/>
      <c r="AH27" s="279"/>
      <c r="AI27" s="81"/>
      <c r="AJ27" s="279"/>
      <c r="AK27" s="81"/>
      <c r="AL27" s="279"/>
      <c r="AM27" s="81"/>
      <c r="AN27" s="279"/>
      <c r="AO27" s="81"/>
      <c r="AP27" s="279"/>
      <c r="AQ27" s="81"/>
      <c r="AR27" s="279"/>
      <c r="AS27" s="81"/>
      <c r="AT27" s="279"/>
      <c r="AU27" s="81"/>
      <c r="AV27" s="50">
        <f>IFERROR(VLOOKUP(A27,'Site check'!A:Q,14,0),0)</f>
        <v>0</v>
      </c>
    </row>
    <row r="28" spans="1:48">
      <c r="A28" s="38" t="s">
        <v>44</v>
      </c>
      <c r="B28" s="96"/>
      <c r="C28" s="36"/>
      <c r="D28" s="4"/>
      <c r="E28" s="4"/>
      <c r="F28" s="4"/>
      <c r="G28" s="251">
        <f t="shared" si="0"/>
        <v>1</v>
      </c>
      <c r="H28" s="136">
        <f t="shared" si="1"/>
        <v>18.348623853211009</v>
      </c>
      <c r="I28" s="260" t="s">
        <v>363</v>
      </c>
      <c r="J28" s="279">
        <v>1</v>
      </c>
      <c r="K28" s="81"/>
      <c r="L28" s="279"/>
      <c r="M28" s="81"/>
      <c r="N28" s="279"/>
      <c r="O28" s="81"/>
      <c r="P28" s="279"/>
      <c r="Q28" s="81"/>
      <c r="R28" s="279"/>
      <c r="S28" s="81"/>
      <c r="T28" s="279"/>
      <c r="U28" s="81"/>
      <c r="V28" s="279"/>
      <c r="W28" s="81"/>
      <c r="X28" s="279"/>
      <c r="Y28" s="81"/>
      <c r="Z28" s="279"/>
      <c r="AA28" s="81"/>
      <c r="AB28" s="279"/>
      <c r="AC28" s="81"/>
      <c r="AD28" s="279"/>
      <c r="AE28" s="81"/>
      <c r="AF28" s="279"/>
      <c r="AG28" s="81"/>
      <c r="AH28" s="279"/>
      <c r="AI28" s="81"/>
      <c r="AJ28" s="279"/>
      <c r="AK28" s="81"/>
      <c r="AL28" s="279"/>
      <c r="AM28" s="81"/>
      <c r="AN28" s="279"/>
      <c r="AO28" s="81"/>
      <c r="AP28" s="279"/>
      <c r="AQ28" s="81"/>
      <c r="AR28" s="279"/>
      <c r="AS28" s="81"/>
      <c r="AT28" s="279"/>
      <c r="AU28" s="81"/>
      <c r="AV28" s="50">
        <f>IFERROR(VLOOKUP(A28,'Site check'!A:Q,14,0),0)</f>
        <v>0</v>
      </c>
    </row>
    <row r="29" spans="1:48">
      <c r="A29" s="38" t="s">
        <v>45</v>
      </c>
      <c r="B29" s="96"/>
      <c r="C29" s="36"/>
      <c r="D29" s="4"/>
      <c r="E29" s="4"/>
      <c r="F29" s="4"/>
      <c r="G29" s="251">
        <f t="shared" si="0"/>
        <v>1</v>
      </c>
      <c r="H29" s="136">
        <f t="shared" si="1"/>
        <v>18.348623853211009</v>
      </c>
      <c r="I29" s="260" t="s">
        <v>363</v>
      </c>
      <c r="J29" s="279">
        <v>1</v>
      </c>
      <c r="K29" s="81"/>
      <c r="L29" s="279"/>
      <c r="M29" s="81"/>
      <c r="N29" s="279"/>
      <c r="O29" s="81"/>
      <c r="P29" s="279"/>
      <c r="Q29" s="81"/>
      <c r="R29" s="279"/>
      <c r="S29" s="81"/>
      <c r="T29" s="279"/>
      <c r="U29" s="81"/>
      <c r="V29" s="279"/>
      <c r="W29" s="81"/>
      <c r="X29" s="279"/>
      <c r="Y29" s="81"/>
      <c r="Z29" s="279"/>
      <c r="AA29" s="81"/>
      <c r="AB29" s="279"/>
      <c r="AC29" s="81"/>
      <c r="AD29" s="279"/>
      <c r="AE29" s="81"/>
      <c r="AF29" s="279"/>
      <c r="AG29" s="81"/>
      <c r="AH29" s="279"/>
      <c r="AI29" s="81"/>
      <c r="AJ29" s="279"/>
      <c r="AK29" s="81"/>
      <c r="AL29" s="279"/>
      <c r="AM29" s="81"/>
      <c r="AN29" s="279"/>
      <c r="AO29" s="81"/>
      <c r="AP29" s="279"/>
      <c r="AQ29" s="81"/>
      <c r="AR29" s="279"/>
      <c r="AS29" s="81"/>
      <c r="AT29" s="279"/>
      <c r="AU29" s="81"/>
      <c r="AV29" s="50">
        <f>IFERROR(VLOOKUP(A29,'Site check'!A:Q,14,0),0)</f>
        <v>0</v>
      </c>
    </row>
    <row r="30" spans="1:48">
      <c r="A30" s="37" t="s">
        <v>46</v>
      </c>
      <c r="B30" s="96"/>
      <c r="C30" s="30" t="s">
        <v>18</v>
      </c>
      <c r="D30" s="30" t="s">
        <v>19</v>
      </c>
      <c r="E30" s="4"/>
      <c r="F30" s="30" t="s">
        <v>321</v>
      </c>
      <c r="G30" s="251">
        <f t="shared" si="0"/>
        <v>8.4499999999999993</v>
      </c>
      <c r="H30" s="136">
        <f t="shared" si="1"/>
        <v>155.04587155963301</v>
      </c>
      <c r="I30" s="85" t="s">
        <v>364</v>
      </c>
      <c r="J30" s="280">
        <v>0.3</v>
      </c>
      <c r="K30" s="81" t="s">
        <v>365</v>
      </c>
      <c r="L30" s="279">
        <v>1.9</v>
      </c>
      <c r="M30" s="81" t="s">
        <v>366</v>
      </c>
      <c r="N30" s="279">
        <v>0.9</v>
      </c>
      <c r="O30" s="81" t="s">
        <v>367</v>
      </c>
      <c r="P30" s="279">
        <v>1.55</v>
      </c>
      <c r="Q30" s="81" t="s">
        <v>368</v>
      </c>
      <c r="R30" s="279">
        <v>0.7</v>
      </c>
      <c r="S30" s="81" t="s">
        <v>369</v>
      </c>
      <c r="T30" s="279">
        <v>1.3</v>
      </c>
      <c r="U30" s="81" t="s">
        <v>370</v>
      </c>
      <c r="V30" s="279">
        <v>1.8</v>
      </c>
      <c r="W30" s="81"/>
      <c r="X30" s="279"/>
      <c r="Y30" s="81"/>
      <c r="Z30" s="279"/>
      <c r="AA30" s="81"/>
      <c r="AB30" s="279"/>
      <c r="AC30" s="81"/>
      <c r="AD30" s="279"/>
      <c r="AE30" s="81"/>
      <c r="AF30" s="279"/>
      <c r="AG30" s="81"/>
      <c r="AH30" s="279"/>
      <c r="AI30" s="81"/>
      <c r="AJ30" s="279"/>
      <c r="AK30" s="81"/>
      <c r="AL30" s="279"/>
      <c r="AM30" s="81"/>
      <c r="AN30" s="279"/>
      <c r="AO30" s="81"/>
      <c r="AP30" s="279"/>
      <c r="AQ30" s="81"/>
      <c r="AR30" s="279"/>
      <c r="AS30" s="81"/>
      <c r="AT30" s="279"/>
      <c r="AU30" s="81"/>
      <c r="AV30" s="50">
        <f>IFERROR(VLOOKUP(A30,'Site check'!A:Q,14,0),0)</f>
        <v>0</v>
      </c>
    </row>
    <row r="31" spans="1:48">
      <c r="A31" s="37" t="s">
        <v>47</v>
      </c>
      <c r="B31" s="96"/>
      <c r="C31" s="4"/>
      <c r="D31" s="4"/>
      <c r="E31" s="4"/>
      <c r="F31" s="4"/>
      <c r="G31" s="251">
        <f t="shared" si="0"/>
        <v>7.48</v>
      </c>
      <c r="H31" s="136">
        <f t="shared" si="1"/>
        <v>137.24770642201835</v>
      </c>
      <c r="I31" s="85" t="s">
        <v>364</v>
      </c>
      <c r="J31" s="280">
        <v>0.5</v>
      </c>
      <c r="K31" s="81" t="s">
        <v>365</v>
      </c>
      <c r="L31" s="279">
        <v>0.7</v>
      </c>
      <c r="M31" s="81" t="s">
        <v>366</v>
      </c>
      <c r="N31" s="279">
        <v>0.93</v>
      </c>
      <c r="O31" s="81" t="s">
        <v>367</v>
      </c>
      <c r="P31" s="279">
        <v>1.55</v>
      </c>
      <c r="Q31" s="81" t="s">
        <v>368</v>
      </c>
      <c r="R31" s="279">
        <v>0.7</v>
      </c>
      <c r="S31" s="81" t="s">
        <v>369</v>
      </c>
      <c r="T31" s="279">
        <v>1.2</v>
      </c>
      <c r="U31" s="81" t="s">
        <v>370</v>
      </c>
      <c r="V31" s="279">
        <v>1.9</v>
      </c>
      <c r="W31" s="81"/>
      <c r="X31" s="279"/>
      <c r="Y31" s="81"/>
      <c r="Z31" s="279"/>
      <c r="AA31" s="81"/>
      <c r="AB31" s="279"/>
      <c r="AC31" s="81"/>
      <c r="AD31" s="279"/>
      <c r="AE31" s="81"/>
      <c r="AF31" s="279"/>
      <c r="AG31" s="81"/>
      <c r="AH31" s="279"/>
      <c r="AI31" s="81"/>
      <c r="AJ31" s="279"/>
      <c r="AK31" s="81"/>
      <c r="AL31" s="279"/>
      <c r="AM31" s="81"/>
      <c r="AN31" s="279"/>
      <c r="AO31" s="81"/>
      <c r="AP31" s="279"/>
      <c r="AQ31" s="81"/>
      <c r="AR31" s="279"/>
      <c r="AS31" s="81"/>
      <c r="AT31" s="279"/>
      <c r="AU31" s="81"/>
      <c r="AV31" s="50">
        <f>IFERROR(VLOOKUP(A31,'Site check'!A:Q,14,0),0)</f>
        <v>0</v>
      </c>
    </row>
    <row r="32" spans="1:48">
      <c r="A32" s="38" t="s">
        <v>48</v>
      </c>
      <c r="B32" s="96"/>
      <c r="C32" s="30" t="s">
        <v>18</v>
      </c>
      <c r="D32" s="4"/>
      <c r="E32" s="4"/>
      <c r="F32" s="4"/>
      <c r="G32" s="251">
        <f t="shared" si="0"/>
        <v>2.4</v>
      </c>
      <c r="H32" s="136">
        <f t="shared" si="1"/>
        <v>44.036697247706421</v>
      </c>
      <c r="I32" s="81" t="s">
        <v>371</v>
      </c>
      <c r="J32" s="279">
        <v>2.4</v>
      </c>
      <c r="K32" s="81"/>
      <c r="L32" s="279"/>
      <c r="M32" s="81"/>
      <c r="N32" s="279"/>
      <c r="O32" s="81"/>
      <c r="P32" s="279"/>
      <c r="Q32" s="81"/>
      <c r="R32" s="279"/>
      <c r="S32" s="81"/>
      <c r="T32" s="279"/>
      <c r="U32" s="81"/>
      <c r="V32" s="279"/>
      <c r="W32" s="81"/>
      <c r="X32" s="279"/>
      <c r="Y32" s="81"/>
      <c r="Z32" s="279"/>
      <c r="AA32" s="81"/>
      <c r="AB32" s="279"/>
      <c r="AC32" s="81"/>
      <c r="AD32" s="279"/>
      <c r="AE32" s="81"/>
      <c r="AF32" s="279"/>
      <c r="AG32" s="81"/>
      <c r="AH32" s="279"/>
      <c r="AI32" s="81"/>
      <c r="AJ32" s="279"/>
      <c r="AK32" s="81"/>
      <c r="AL32" s="279"/>
      <c r="AM32" s="81"/>
      <c r="AN32" s="279"/>
      <c r="AO32" s="81"/>
      <c r="AP32" s="279"/>
      <c r="AQ32" s="81"/>
      <c r="AR32" s="279"/>
      <c r="AS32" s="81"/>
      <c r="AT32" s="279"/>
      <c r="AU32" s="81"/>
      <c r="AV32" s="50">
        <f>IFERROR(VLOOKUP(A32,'Site check'!A:Q,14,0),0)</f>
        <v>0</v>
      </c>
    </row>
    <row r="33" spans="1:48">
      <c r="A33" s="38" t="s">
        <v>49</v>
      </c>
      <c r="B33" s="96"/>
      <c r="C33" s="36"/>
      <c r="D33" s="4"/>
      <c r="E33" s="4"/>
      <c r="F33" s="4"/>
      <c r="G33" s="251">
        <f t="shared" si="0"/>
        <v>2.5</v>
      </c>
      <c r="H33" s="136">
        <f t="shared" si="1"/>
        <v>45.871559633027523</v>
      </c>
      <c r="I33" s="81" t="s">
        <v>371</v>
      </c>
      <c r="J33" s="279">
        <v>2.5</v>
      </c>
      <c r="K33" s="81"/>
      <c r="L33" s="279"/>
      <c r="M33" s="81"/>
      <c r="N33" s="279"/>
      <c r="O33" s="81"/>
      <c r="P33" s="279"/>
      <c r="Q33" s="81"/>
      <c r="R33" s="279"/>
      <c r="S33" s="81"/>
      <c r="T33" s="279"/>
      <c r="U33" s="81"/>
      <c r="V33" s="279"/>
      <c r="W33" s="81"/>
      <c r="X33" s="279"/>
      <c r="Y33" s="81"/>
      <c r="Z33" s="279"/>
      <c r="AA33" s="81"/>
      <c r="AB33" s="279"/>
      <c r="AC33" s="81"/>
      <c r="AD33" s="279"/>
      <c r="AE33" s="81"/>
      <c r="AF33" s="279"/>
      <c r="AG33" s="81"/>
      <c r="AH33" s="279"/>
      <c r="AI33" s="81"/>
      <c r="AJ33" s="279"/>
      <c r="AK33" s="81"/>
      <c r="AL33" s="279"/>
      <c r="AM33" s="81"/>
      <c r="AN33" s="279"/>
      <c r="AO33" s="81"/>
      <c r="AP33" s="279"/>
      <c r="AQ33" s="81"/>
      <c r="AR33" s="279"/>
      <c r="AS33" s="81"/>
      <c r="AT33" s="279"/>
      <c r="AU33" s="81"/>
      <c r="AV33" s="50">
        <f>IFERROR(VLOOKUP(A33,'Site check'!A:Q,14,0),0)</f>
        <v>0</v>
      </c>
    </row>
    <row r="34" spans="1:48">
      <c r="A34" s="35" t="s">
        <v>50</v>
      </c>
      <c r="B34" s="96"/>
      <c r="C34" s="4"/>
      <c r="D34" s="4"/>
      <c r="E34" s="4"/>
      <c r="F34" s="4"/>
      <c r="G34" s="251">
        <f t="shared" si="0"/>
        <v>1</v>
      </c>
      <c r="H34" s="136">
        <f t="shared" si="1"/>
        <v>18.348623853211009</v>
      </c>
      <c r="I34" s="83" t="s">
        <v>372</v>
      </c>
      <c r="J34" s="284">
        <v>1</v>
      </c>
      <c r="K34" s="81"/>
      <c r="L34" s="279"/>
      <c r="M34" s="81"/>
      <c r="N34" s="279"/>
      <c r="O34" s="81"/>
      <c r="P34" s="279"/>
      <c r="Q34" s="81"/>
      <c r="R34" s="279"/>
      <c r="S34" s="81"/>
      <c r="T34" s="279"/>
      <c r="U34" s="81"/>
      <c r="V34" s="279"/>
      <c r="W34" s="81"/>
      <c r="X34" s="279"/>
      <c r="Y34" s="81"/>
      <c r="Z34" s="279"/>
      <c r="AA34" s="81"/>
      <c r="AB34" s="279"/>
      <c r="AC34" s="81"/>
      <c r="AD34" s="279"/>
      <c r="AE34" s="81"/>
      <c r="AF34" s="279"/>
      <c r="AG34" s="81"/>
      <c r="AH34" s="279"/>
      <c r="AI34" s="81"/>
      <c r="AJ34" s="279"/>
      <c r="AK34" s="81"/>
      <c r="AL34" s="279"/>
      <c r="AM34" s="81"/>
      <c r="AN34" s="279"/>
      <c r="AO34" s="81"/>
      <c r="AP34" s="279"/>
      <c r="AQ34" s="81"/>
      <c r="AR34" s="279"/>
      <c r="AS34" s="81"/>
      <c r="AT34" s="279"/>
      <c r="AU34" s="81"/>
      <c r="AV34" s="50">
        <f>IFERROR(VLOOKUP(A34,'Site check'!A:Q,14,0),0)</f>
        <v>0</v>
      </c>
    </row>
    <row r="35" spans="1:48">
      <c r="A35" s="35" t="s">
        <v>51</v>
      </c>
      <c r="B35" s="96"/>
      <c r="C35" s="4"/>
      <c r="D35" s="4"/>
      <c r="E35" s="4"/>
      <c r="F35" s="4"/>
      <c r="G35" s="251">
        <f t="shared" si="0"/>
        <v>0</v>
      </c>
      <c r="H35" s="136">
        <f t="shared" si="1"/>
        <v>0</v>
      </c>
      <c r="I35" s="81"/>
      <c r="J35" s="279"/>
      <c r="K35" s="81"/>
      <c r="L35" s="279"/>
      <c r="M35" s="81"/>
      <c r="N35" s="279"/>
      <c r="O35" s="81"/>
      <c r="P35" s="279"/>
      <c r="Q35" s="81"/>
      <c r="R35" s="279"/>
      <c r="S35" s="81"/>
      <c r="T35" s="279"/>
      <c r="U35" s="81"/>
      <c r="V35" s="279"/>
      <c r="W35" s="81"/>
      <c r="X35" s="279"/>
      <c r="Y35" s="81"/>
      <c r="Z35" s="279"/>
      <c r="AA35" s="81"/>
      <c r="AB35" s="279"/>
      <c r="AC35" s="81"/>
      <c r="AD35" s="279"/>
      <c r="AE35" s="81"/>
      <c r="AF35" s="279"/>
      <c r="AG35" s="81"/>
      <c r="AH35" s="279"/>
      <c r="AI35" s="81"/>
      <c r="AJ35" s="279"/>
      <c r="AK35" s="81"/>
      <c r="AL35" s="279"/>
      <c r="AM35" s="81"/>
      <c r="AN35" s="279"/>
      <c r="AO35" s="81"/>
      <c r="AP35" s="279"/>
      <c r="AQ35" s="81"/>
      <c r="AR35" s="279"/>
      <c r="AS35" s="81"/>
      <c r="AT35" s="279"/>
      <c r="AU35" s="81"/>
      <c r="AV35" s="50">
        <f>IFERROR(VLOOKUP(A35,'Site check'!A:Q,14,0),0)</f>
        <v>0</v>
      </c>
    </row>
    <row r="36" spans="1:48">
      <c r="A36" s="35" t="s">
        <v>52</v>
      </c>
      <c r="B36" s="96"/>
      <c r="C36" s="4"/>
      <c r="D36" s="4"/>
      <c r="E36" s="4"/>
      <c r="F36" s="4"/>
      <c r="G36" s="251">
        <f t="shared" si="0"/>
        <v>3</v>
      </c>
      <c r="H36" s="136">
        <f t="shared" si="1"/>
        <v>55.045871559633028</v>
      </c>
      <c r="I36" s="81" t="s">
        <v>336</v>
      </c>
      <c r="J36" s="279">
        <v>1</v>
      </c>
      <c r="K36" s="87" t="s">
        <v>373</v>
      </c>
      <c r="L36" s="281">
        <v>2</v>
      </c>
      <c r="M36" s="81"/>
      <c r="N36" s="279"/>
      <c r="O36" s="81"/>
      <c r="P36" s="279"/>
      <c r="Q36" s="81"/>
      <c r="R36" s="279"/>
      <c r="S36" s="81"/>
      <c r="T36" s="279"/>
      <c r="U36" s="81"/>
      <c r="V36" s="279"/>
      <c r="W36" s="81"/>
      <c r="X36" s="279"/>
      <c r="Y36" s="81"/>
      <c r="Z36" s="279"/>
      <c r="AA36" s="81"/>
      <c r="AB36" s="279"/>
      <c r="AC36" s="81"/>
      <c r="AD36" s="279"/>
      <c r="AE36" s="81"/>
      <c r="AF36" s="279"/>
      <c r="AG36" s="81"/>
      <c r="AH36" s="279"/>
      <c r="AI36" s="81"/>
      <c r="AJ36" s="279"/>
      <c r="AK36" s="81"/>
      <c r="AL36" s="279"/>
      <c r="AM36" s="81"/>
      <c r="AN36" s="279"/>
      <c r="AO36" s="81"/>
      <c r="AP36" s="279"/>
      <c r="AQ36" s="81"/>
      <c r="AR36" s="279"/>
      <c r="AS36" s="81"/>
      <c r="AT36" s="279"/>
      <c r="AU36" s="81"/>
      <c r="AV36" s="50">
        <f>IFERROR(VLOOKUP(A36,'Site check'!A:Q,14,0),0)</f>
        <v>0</v>
      </c>
    </row>
    <row r="37" spans="1:48">
      <c r="A37" s="40" t="s">
        <v>53</v>
      </c>
      <c r="B37" s="24" t="s">
        <v>17</v>
      </c>
      <c r="C37" s="4"/>
      <c r="D37" s="4"/>
      <c r="E37" s="4"/>
      <c r="F37" s="4"/>
      <c r="G37" s="251">
        <f t="shared" si="0"/>
        <v>37.799999999999997</v>
      </c>
      <c r="H37" s="136">
        <f t="shared" si="1"/>
        <v>693.57798165137615</v>
      </c>
      <c r="I37" s="89" t="s">
        <v>374</v>
      </c>
      <c r="J37" s="282">
        <v>19</v>
      </c>
      <c r="K37" s="89" t="s">
        <v>375</v>
      </c>
      <c r="L37" s="282">
        <v>2</v>
      </c>
      <c r="M37" s="89" t="s">
        <v>376</v>
      </c>
      <c r="N37" s="282">
        <v>2.9</v>
      </c>
      <c r="O37" s="89" t="s">
        <v>377</v>
      </c>
      <c r="P37" s="282">
        <v>3.9</v>
      </c>
      <c r="Q37" s="83" t="s">
        <v>378</v>
      </c>
      <c r="R37" s="284">
        <v>5</v>
      </c>
      <c r="S37" s="89" t="s">
        <v>379</v>
      </c>
      <c r="T37" s="282">
        <v>5</v>
      </c>
      <c r="U37" s="87"/>
      <c r="V37" s="281"/>
      <c r="W37" s="260"/>
      <c r="X37" s="281"/>
      <c r="Y37" s="87"/>
      <c r="Z37" s="281"/>
      <c r="AA37" s="81"/>
      <c r="AB37" s="279"/>
      <c r="AC37" s="81"/>
      <c r="AD37" s="279"/>
      <c r="AE37" s="81"/>
      <c r="AF37" s="279"/>
      <c r="AG37" s="81"/>
      <c r="AH37" s="279"/>
      <c r="AI37" s="81"/>
      <c r="AJ37" s="279"/>
      <c r="AK37" s="81"/>
      <c r="AL37" s="279"/>
      <c r="AM37" s="81"/>
      <c r="AN37" s="279"/>
      <c r="AO37" s="81"/>
      <c r="AP37" s="279"/>
      <c r="AQ37" s="81"/>
      <c r="AR37" s="279"/>
      <c r="AS37" s="81"/>
      <c r="AT37" s="279"/>
      <c r="AU37" s="81"/>
      <c r="AV37" s="50">
        <f>IFERROR(VLOOKUP(A37,'Site check'!A:Q,14,0),0)</f>
        <v>0</v>
      </c>
    </row>
    <row r="38" spans="1:48">
      <c r="A38" s="40" t="s">
        <v>54</v>
      </c>
      <c r="B38" s="24" t="s">
        <v>17</v>
      </c>
      <c r="C38" s="4"/>
      <c r="D38" s="4"/>
      <c r="E38" s="4"/>
      <c r="F38" s="4"/>
      <c r="G38" s="251">
        <f t="shared" si="0"/>
        <v>21</v>
      </c>
      <c r="H38" s="136">
        <f t="shared" si="1"/>
        <v>385.32110091743118</v>
      </c>
      <c r="I38" s="89" t="s">
        <v>374</v>
      </c>
      <c r="J38" s="282">
        <v>19</v>
      </c>
      <c r="K38" s="83" t="s">
        <v>380</v>
      </c>
      <c r="L38" s="284">
        <v>2</v>
      </c>
      <c r="M38" s="81"/>
      <c r="N38" s="279"/>
      <c r="O38" s="81"/>
      <c r="P38" s="279"/>
      <c r="Q38" s="81"/>
      <c r="R38" s="279"/>
      <c r="S38" s="81"/>
      <c r="T38" s="279"/>
      <c r="U38" s="81"/>
      <c r="V38" s="279"/>
      <c r="W38" s="81"/>
      <c r="X38" s="279"/>
      <c r="Y38" s="81"/>
      <c r="Z38" s="279"/>
      <c r="AA38" s="81"/>
      <c r="AB38" s="279"/>
      <c r="AC38" s="81"/>
      <c r="AD38" s="279"/>
      <c r="AE38" s="81"/>
      <c r="AF38" s="279"/>
      <c r="AG38" s="81"/>
      <c r="AH38" s="279"/>
      <c r="AI38" s="81"/>
      <c r="AJ38" s="279"/>
      <c r="AK38" s="81"/>
      <c r="AL38" s="279"/>
      <c r="AM38" s="81"/>
      <c r="AN38" s="279"/>
      <c r="AO38" s="81"/>
      <c r="AP38" s="279"/>
      <c r="AQ38" s="81"/>
      <c r="AR38" s="279"/>
      <c r="AS38" s="81"/>
      <c r="AT38" s="279"/>
      <c r="AU38" s="81"/>
      <c r="AV38" s="50">
        <f>IFERROR(VLOOKUP(A38,'Site check'!A:Q,14,0),0)</f>
        <v>0</v>
      </c>
    </row>
    <row r="39" spans="1:48">
      <c r="A39" s="38" t="s">
        <v>55</v>
      </c>
      <c r="B39" s="24" t="s">
        <v>17</v>
      </c>
      <c r="C39" s="30" t="s">
        <v>18</v>
      </c>
      <c r="D39" s="30" t="s">
        <v>19</v>
      </c>
      <c r="E39" s="4"/>
      <c r="F39" s="30" t="s">
        <v>321</v>
      </c>
      <c r="G39" s="251">
        <f>SUM(J39,L39,N39,P39,R39,T39,V39,X39,Z39,AB39,AD39,AF39,AH39,AJ39,AL39,AN39,AP39,AR39,AT39,AV39)</f>
        <v>71.100000000000009</v>
      </c>
      <c r="H39" s="136">
        <f>SUM(G39*1000)/54.5</f>
        <v>1304.5871559633031</v>
      </c>
      <c r="I39" s="81" t="s">
        <v>381</v>
      </c>
      <c r="J39" s="279">
        <v>18.8</v>
      </c>
      <c r="K39" s="81" t="s">
        <v>382</v>
      </c>
      <c r="L39" s="279">
        <v>29.7</v>
      </c>
      <c r="M39" s="81" t="s">
        <v>383</v>
      </c>
      <c r="N39" s="279">
        <v>2</v>
      </c>
      <c r="O39" s="81" t="s">
        <v>384</v>
      </c>
      <c r="P39" s="279">
        <v>0.5</v>
      </c>
      <c r="Q39" s="87" t="s">
        <v>385</v>
      </c>
      <c r="R39" s="281">
        <v>0.7</v>
      </c>
      <c r="S39" s="87" t="s">
        <v>386</v>
      </c>
      <c r="T39" s="281">
        <v>0.8</v>
      </c>
      <c r="U39" s="81" t="s">
        <v>387</v>
      </c>
      <c r="V39" s="279">
        <v>0.7</v>
      </c>
      <c r="W39" s="81" t="s">
        <v>388</v>
      </c>
      <c r="X39" s="279">
        <v>0.22500000000000001</v>
      </c>
      <c r="Y39" s="81" t="s">
        <v>389</v>
      </c>
      <c r="Z39" s="279">
        <v>0.22500000000000001</v>
      </c>
      <c r="AA39" s="89" t="s">
        <v>390</v>
      </c>
      <c r="AB39" s="282">
        <v>1.4</v>
      </c>
      <c r="AC39" s="89" t="s">
        <v>391</v>
      </c>
      <c r="AD39" s="282">
        <v>0.5</v>
      </c>
      <c r="AE39" s="81" t="s">
        <v>392</v>
      </c>
      <c r="AF39" s="279">
        <v>1.6</v>
      </c>
      <c r="AG39" s="253" t="s">
        <v>393</v>
      </c>
      <c r="AH39" s="293">
        <v>1</v>
      </c>
      <c r="AI39" s="111" t="s">
        <v>394</v>
      </c>
      <c r="AJ39" s="292">
        <v>1</v>
      </c>
      <c r="AK39" s="111" t="s">
        <v>395</v>
      </c>
      <c r="AL39" s="292">
        <v>1</v>
      </c>
      <c r="AM39" s="253" t="s">
        <v>396</v>
      </c>
      <c r="AN39" s="300">
        <v>6.5</v>
      </c>
      <c r="AO39" s="83" t="s">
        <v>397</v>
      </c>
      <c r="AP39" s="284">
        <v>2</v>
      </c>
      <c r="AQ39" s="83" t="s">
        <v>398</v>
      </c>
      <c r="AR39" s="284">
        <v>2.4500000000000002</v>
      </c>
      <c r="AS39" s="81"/>
      <c r="AT39" s="279"/>
      <c r="AU39" s="81"/>
      <c r="AV39" s="50">
        <f>IFERROR(VLOOKUP(A39,'Site check'!A:Q,14,0),0)</f>
        <v>0</v>
      </c>
    </row>
    <row r="40" spans="1:48">
      <c r="A40" s="38" t="s">
        <v>56</v>
      </c>
      <c r="B40" s="4"/>
      <c r="C40" s="4"/>
      <c r="D40" s="4"/>
      <c r="E40" s="4"/>
      <c r="F40" s="4"/>
      <c r="G40" s="251">
        <f>SUM(J40,L40,N40,P40,R40,T40,V40,X40,Z40,AB40,AD40,AF40,AH40,AJ40,AL40,AN40,AP40,AR40,AT40,AV40)</f>
        <v>68.7</v>
      </c>
      <c r="H40" s="136">
        <f>SUM(G40*1000)/54.5</f>
        <v>1260.5504587155963</v>
      </c>
      <c r="I40" s="81" t="s">
        <v>381</v>
      </c>
      <c r="J40" s="279">
        <v>17.2</v>
      </c>
      <c r="K40" s="81" t="s">
        <v>382</v>
      </c>
      <c r="L40" s="279">
        <v>28.7</v>
      </c>
      <c r="M40" s="81" t="s">
        <v>383</v>
      </c>
      <c r="N40" s="279">
        <v>2</v>
      </c>
      <c r="O40" s="81" t="s">
        <v>384</v>
      </c>
      <c r="P40" s="279">
        <v>0.8</v>
      </c>
      <c r="Q40" s="87" t="s">
        <v>385</v>
      </c>
      <c r="R40" s="281">
        <v>1</v>
      </c>
      <c r="S40" s="87" t="s">
        <v>386</v>
      </c>
      <c r="T40" s="281">
        <v>1</v>
      </c>
      <c r="U40" s="81" t="s">
        <v>387</v>
      </c>
      <c r="V40" s="279">
        <v>0.9</v>
      </c>
      <c r="W40" s="81" t="s">
        <v>388</v>
      </c>
      <c r="X40" s="279">
        <v>0.22500000000000001</v>
      </c>
      <c r="Y40" s="81" t="s">
        <v>389</v>
      </c>
      <c r="Z40" s="279">
        <v>0.22500000000000001</v>
      </c>
      <c r="AA40" s="89" t="s">
        <v>390</v>
      </c>
      <c r="AB40" s="282">
        <v>1.4</v>
      </c>
      <c r="AC40" s="89" t="s">
        <v>391</v>
      </c>
      <c r="AD40" s="282">
        <v>0.5</v>
      </c>
      <c r="AE40" s="81" t="s">
        <v>392</v>
      </c>
      <c r="AF40" s="279">
        <v>1.6</v>
      </c>
      <c r="AG40" s="253" t="s">
        <v>393</v>
      </c>
      <c r="AH40" s="293">
        <v>1</v>
      </c>
      <c r="AI40" s="111" t="s">
        <v>394</v>
      </c>
      <c r="AJ40" s="292">
        <v>1</v>
      </c>
      <c r="AK40" s="111" t="s">
        <v>395</v>
      </c>
      <c r="AL40" s="292">
        <v>1</v>
      </c>
      <c r="AM40" s="253" t="s">
        <v>396</v>
      </c>
      <c r="AN40" s="300">
        <v>5.7</v>
      </c>
      <c r="AO40" s="83" t="s">
        <v>397</v>
      </c>
      <c r="AP40" s="284">
        <v>2</v>
      </c>
      <c r="AQ40" s="83" t="s">
        <v>398</v>
      </c>
      <c r="AR40" s="284">
        <v>2.4500000000000002</v>
      </c>
      <c r="AS40" s="81"/>
      <c r="AT40" s="279"/>
      <c r="AU40" s="81"/>
      <c r="AV40" s="50">
        <f>IFERROR(VLOOKUP(A40,'Site check'!A:Q,14,0),0)</f>
        <v>0</v>
      </c>
    </row>
    <row r="41" spans="1:48">
      <c r="A41" s="37" t="s">
        <v>57</v>
      </c>
      <c r="B41" s="96"/>
      <c r="C41" s="4"/>
      <c r="D41" s="4"/>
      <c r="E41" s="4"/>
      <c r="F41" s="4"/>
      <c r="G41" s="251">
        <f t="shared" si="0"/>
        <v>0</v>
      </c>
      <c r="H41" s="136">
        <f t="shared" si="1"/>
        <v>0</v>
      </c>
      <c r="I41" s="81"/>
      <c r="J41" s="279"/>
      <c r="K41" s="81"/>
      <c r="L41" s="279"/>
      <c r="M41" s="81"/>
      <c r="N41" s="279"/>
      <c r="O41" s="81"/>
      <c r="P41" s="279"/>
      <c r="Q41" s="81"/>
      <c r="R41" s="279"/>
      <c r="S41" s="81"/>
      <c r="T41" s="279"/>
      <c r="U41" s="81"/>
      <c r="V41" s="279"/>
      <c r="W41" s="81"/>
      <c r="X41" s="279"/>
      <c r="Y41" s="81"/>
      <c r="Z41" s="279"/>
      <c r="AA41" s="81"/>
      <c r="AB41" s="279"/>
      <c r="AC41" s="81"/>
      <c r="AD41" s="279"/>
      <c r="AE41" s="81"/>
      <c r="AF41" s="279"/>
      <c r="AG41" s="81"/>
      <c r="AH41" s="279"/>
      <c r="AI41" s="81"/>
      <c r="AJ41" s="279"/>
      <c r="AK41" s="81"/>
      <c r="AL41" s="279"/>
      <c r="AM41" s="81"/>
      <c r="AN41" s="279"/>
      <c r="AO41" s="81"/>
      <c r="AP41" s="279"/>
      <c r="AQ41" s="81"/>
      <c r="AR41" s="279"/>
      <c r="AS41" s="81"/>
      <c r="AT41" s="279"/>
      <c r="AU41" s="81"/>
      <c r="AV41" s="50">
        <f>IFERROR(VLOOKUP(A41,'Site check'!A:Q,14,0),0)</f>
        <v>0</v>
      </c>
    </row>
    <row r="42" spans="1:48">
      <c r="A42" s="37" t="s">
        <v>58</v>
      </c>
      <c r="B42" s="96"/>
      <c r="C42" s="4"/>
      <c r="D42" s="4"/>
      <c r="E42" s="4"/>
      <c r="F42" s="4"/>
      <c r="G42" s="251">
        <f t="shared" si="0"/>
        <v>0</v>
      </c>
      <c r="H42" s="136">
        <f t="shared" si="1"/>
        <v>0</v>
      </c>
      <c r="I42" s="81"/>
      <c r="J42" s="279"/>
      <c r="K42" s="81"/>
      <c r="L42" s="279"/>
      <c r="M42" s="81"/>
      <c r="N42" s="279"/>
      <c r="O42" s="81"/>
      <c r="P42" s="279"/>
      <c r="Q42" s="81"/>
      <c r="R42" s="279"/>
      <c r="S42" s="81"/>
      <c r="T42" s="279"/>
      <c r="U42" s="81"/>
      <c r="V42" s="279"/>
      <c r="W42" s="81"/>
      <c r="X42" s="279"/>
      <c r="Y42" s="81"/>
      <c r="Z42" s="279"/>
      <c r="AA42" s="81"/>
      <c r="AB42" s="279"/>
      <c r="AC42" s="81"/>
      <c r="AD42" s="279"/>
      <c r="AE42" s="81"/>
      <c r="AF42" s="279"/>
      <c r="AG42" s="81"/>
      <c r="AH42" s="279"/>
      <c r="AI42" s="81"/>
      <c r="AJ42" s="279"/>
      <c r="AK42" s="81"/>
      <c r="AL42" s="279"/>
      <c r="AM42" s="81"/>
      <c r="AN42" s="279"/>
      <c r="AO42" s="81"/>
      <c r="AP42" s="279"/>
      <c r="AQ42" s="81"/>
      <c r="AR42" s="279"/>
      <c r="AS42" s="81"/>
      <c r="AT42" s="279"/>
      <c r="AU42" s="81"/>
      <c r="AV42" s="50">
        <f>IFERROR(VLOOKUP(A42,'Site check'!A:Q,14,0),0)</f>
        <v>0</v>
      </c>
    </row>
    <row r="43" spans="1:48">
      <c r="A43" s="35" t="s">
        <v>59</v>
      </c>
      <c r="B43" s="96"/>
      <c r="C43" s="4"/>
      <c r="D43" s="4"/>
      <c r="E43" s="4"/>
      <c r="F43" s="4"/>
      <c r="G43" s="251">
        <f t="shared" si="0"/>
        <v>0.5</v>
      </c>
      <c r="H43" s="136">
        <f t="shared" si="1"/>
        <v>9.1743119266055047</v>
      </c>
      <c r="I43" s="85" t="s">
        <v>399</v>
      </c>
      <c r="J43" s="280">
        <v>0.5</v>
      </c>
      <c r="K43" s="81"/>
      <c r="L43" s="279"/>
      <c r="M43" s="81"/>
      <c r="N43" s="279"/>
      <c r="O43" s="81"/>
      <c r="P43" s="279"/>
      <c r="Q43" s="81"/>
      <c r="R43" s="279"/>
      <c r="S43" s="81"/>
      <c r="T43" s="279"/>
      <c r="U43" s="81"/>
      <c r="V43" s="279"/>
      <c r="W43" s="81"/>
      <c r="X43" s="279"/>
      <c r="Y43" s="81"/>
      <c r="Z43" s="279"/>
      <c r="AA43" s="81"/>
      <c r="AB43" s="279"/>
      <c r="AC43" s="81"/>
      <c r="AD43" s="279"/>
      <c r="AE43" s="81"/>
      <c r="AF43" s="279"/>
      <c r="AG43" s="81"/>
      <c r="AH43" s="279"/>
      <c r="AI43" s="81"/>
      <c r="AJ43" s="279"/>
      <c r="AK43" s="81"/>
      <c r="AL43" s="279"/>
      <c r="AM43" s="81"/>
      <c r="AN43" s="279"/>
      <c r="AO43" s="81"/>
      <c r="AP43" s="279"/>
      <c r="AQ43" s="81"/>
      <c r="AR43" s="279"/>
      <c r="AS43" s="81"/>
      <c r="AT43" s="279"/>
      <c r="AU43" s="81"/>
      <c r="AV43" s="50">
        <f>IFERROR(VLOOKUP(A43,'Site check'!A:Q,14,0),0)</f>
        <v>0</v>
      </c>
    </row>
    <row r="44" spans="1:48">
      <c r="A44" s="35" t="s">
        <v>60</v>
      </c>
      <c r="B44" s="96"/>
      <c r="C44" s="4"/>
      <c r="D44" s="4"/>
      <c r="E44" s="4"/>
      <c r="F44" s="4"/>
      <c r="G44" s="251">
        <f t="shared" si="0"/>
        <v>5.4</v>
      </c>
      <c r="H44" s="136">
        <f t="shared" si="1"/>
        <v>99.082568807339456</v>
      </c>
      <c r="I44" s="81" t="s">
        <v>400</v>
      </c>
      <c r="J44" s="279">
        <v>1</v>
      </c>
      <c r="K44" s="319" t="s">
        <v>401</v>
      </c>
      <c r="L44" s="282">
        <v>4.4000000000000004</v>
      </c>
      <c r="M44" s="81"/>
      <c r="N44" s="279"/>
      <c r="O44" s="81"/>
      <c r="P44" s="279"/>
      <c r="Q44" s="81"/>
      <c r="R44" s="279"/>
      <c r="S44" s="81"/>
      <c r="T44" s="279"/>
      <c r="U44" s="81"/>
      <c r="V44" s="279"/>
      <c r="W44" s="81"/>
      <c r="X44" s="279"/>
      <c r="Y44" s="81"/>
      <c r="Z44" s="279"/>
      <c r="AA44" s="81"/>
      <c r="AB44" s="279"/>
      <c r="AC44" s="81"/>
      <c r="AD44" s="279"/>
      <c r="AE44" s="81"/>
      <c r="AF44" s="279"/>
      <c r="AG44" s="81"/>
      <c r="AH44" s="279"/>
      <c r="AI44" s="81"/>
      <c r="AJ44" s="279"/>
      <c r="AK44" s="81"/>
      <c r="AL44" s="279"/>
      <c r="AM44" s="81"/>
      <c r="AN44" s="279"/>
      <c r="AO44" s="81"/>
      <c r="AP44" s="279"/>
      <c r="AQ44" s="81"/>
      <c r="AR44" s="279"/>
      <c r="AS44" s="81"/>
      <c r="AT44" s="279"/>
      <c r="AU44" s="81"/>
      <c r="AV44" s="50">
        <f>IFERROR(VLOOKUP(A44,'Site check'!A:Q,14,0),0)</f>
        <v>0</v>
      </c>
    </row>
    <row r="45" spans="1:48">
      <c r="A45" s="35" t="s">
        <v>61</v>
      </c>
      <c r="B45" s="96"/>
      <c r="C45" s="4"/>
      <c r="D45" s="4"/>
      <c r="E45" s="4"/>
      <c r="F45" s="4"/>
      <c r="G45" s="251">
        <f t="shared" si="0"/>
        <v>0.5</v>
      </c>
      <c r="H45" s="136">
        <f t="shared" si="1"/>
        <v>9.1743119266055047</v>
      </c>
      <c r="I45" s="81" t="s">
        <v>402</v>
      </c>
      <c r="J45" s="279">
        <v>0.5</v>
      </c>
      <c r="K45" s="81"/>
      <c r="L45" s="279"/>
      <c r="M45" s="81"/>
      <c r="N45" s="279"/>
      <c r="O45" s="81"/>
      <c r="P45" s="279"/>
      <c r="Q45" s="81"/>
      <c r="R45" s="279"/>
      <c r="S45" s="81"/>
      <c r="T45" s="279"/>
      <c r="U45" s="81"/>
      <c r="V45" s="279"/>
      <c r="W45" s="81"/>
      <c r="X45" s="279"/>
      <c r="Y45" s="81"/>
      <c r="Z45" s="279"/>
      <c r="AA45" s="81"/>
      <c r="AB45" s="279"/>
      <c r="AC45" s="81"/>
      <c r="AD45" s="279"/>
      <c r="AE45" s="81"/>
      <c r="AF45" s="279"/>
      <c r="AG45" s="81"/>
      <c r="AH45" s="279"/>
      <c r="AI45" s="81"/>
      <c r="AJ45" s="279"/>
      <c r="AK45" s="81"/>
      <c r="AL45" s="279"/>
      <c r="AM45" s="81"/>
      <c r="AN45" s="279"/>
      <c r="AO45" s="81"/>
      <c r="AP45" s="279"/>
      <c r="AQ45" s="81"/>
      <c r="AR45" s="279"/>
      <c r="AS45" s="81"/>
      <c r="AT45" s="279"/>
      <c r="AU45" s="81"/>
      <c r="AV45" s="50">
        <f>IFERROR(VLOOKUP(A45,'Site check'!A:Q,14,0),0)</f>
        <v>0</v>
      </c>
    </row>
    <row r="46" spans="1:48">
      <c r="A46" s="35" t="s">
        <v>62</v>
      </c>
      <c r="B46" s="96"/>
      <c r="C46" s="4"/>
      <c r="D46" s="4"/>
      <c r="E46" s="4"/>
      <c r="F46" s="4"/>
      <c r="G46" s="251">
        <f t="shared" si="0"/>
        <v>0.4</v>
      </c>
      <c r="H46" s="136">
        <f t="shared" si="1"/>
        <v>7.3394495412844041</v>
      </c>
      <c r="I46" s="89" t="s">
        <v>403</v>
      </c>
      <c r="J46" s="282">
        <v>0.4</v>
      </c>
      <c r="K46" s="81"/>
      <c r="L46" s="279"/>
      <c r="M46" s="81"/>
      <c r="N46" s="279"/>
      <c r="O46" s="81"/>
      <c r="P46" s="279"/>
      <c r="Q46" s="81"/>
      <c r="R46" s="279"/>
      <c r="S46" s="81"/>
      <c r="T46" s="279"/>
      <c r="U46" s="81"/>
      <c r="V46" s="279"/>
      <c r="W46" s="81"/>
      <c r="X46" s="279"/>
      <c r="Y46" s="81"/>
      <c r="Z46" s="279"/>
      <c r="AA46" s="81"/>
      <c r="AB46" s="279"/>
      <c r="AC46" s="81"/>
      <c r="AD46" s="279"/>
      <c r="AE46" s="81"/>
      <c r="AF46" s="279"/>
      <c r="AG46" s="81"/>
      <c r="AH46" s="279"/>
      <c r="AI46" s="81"/>
      <c r="AJ46" s="279"/>
      <c r="AK46" s="81"/>
      <c r="AL46" s="279"/>
      <c r="AM46" s="81"/>
      <c r="AN46" s="279"/>
      <c r="AO46" s="81"/>
      <c r="AP46" s="279"/>
      <c r="AQ46" s="81"/>
      <c r="AR46" s="279"/>
      <c r="AS46" s="81"/>
      <c r="AT46" s="279"/>
      <c r="AU46" s="81"/>
      <c r="AV46" s="50">
        <f>IFERROR(VLOOKUP(A46,'Site check'!A:Q,14,0),0)</f>
        <v>0</v>
      </c>
    </row>
    <row r="47" spans="1:48">
      <c r="A47" s="35" t="s">
        <v>63</v>
      </c>
      <c r="B47" s="96"/>
      <c r="C47" s="4"/>
      <c r="D47" s="4"/>
      <c r="E47" s="4"/>
      <c r="F47" s="4"/>
      <c r="G47" s="251">
        <f t="shared" si="0"/>
        <v>8.1999999999999993</v>
      </c>
      <c r="H47" s="136">
        <f t="shared" si="1"/>
        <v>150.45871559633028</v>
      </c>
      <c r="I47" s="260" t="s">
        <v>404</v>
      </c>
      <c r="J47" s="283">
        <v>3</v>
      </c>
      <c r="K47" s="87" t="s">
        <v>405</v>
      </c>
      <c r="L47" s="281">
        <v>1</v>
      </c>
      <c r="M47" s="83" t="s">
        <v>406</v>
      </c>
      <c r="N47" s="284">
        <v>4.2</v>
      </c>
      <c r="O47" s="81"/>
      <c r="P47" s="279"/>
      <c r="Q47" s="81"/>
      <c r="R47" s="279"/>
      <c r="S47" s="81"/>
      <c r="T47" s="279"/>
      <c r="U47" s="81"/>
      <c r="V47" s="279"/>
      <c r="W47" s="81"/>
      <c r="X47" s="279"/>
      <c r="Y47" s="81"/>
      <c r="Z47" s="279"/>
      <c r="AA47" s="81"/>
      <c r="AB47" s="279"/>
      <c r="AC47" s="81"/>
      <c r="AD47" s="279"/>
      <c r="AE47" s="81"/>
      <c r="AF47" s="279"/>
      <c r="AG47" s="81"/>
      <c r="AH47" s="279"/>
      <c r="AI47" s="81"/>
      <c r="AJ47" s="279"/>
      <c r="AK47" s="81"/>
      <c r="AL47" s="279"/>
      <c r="AM47" s="81"/>
      <c r="AN47" s="279"/>
      <c r="AO47" s="81"/>
      <c r="AP47" s="279"/>
      <c r="AQ47" s="81"/>
      <c r="AR47" s="279"/>
      <c r="AS47" s="81"/>
      <c r="AT47" s="279"/>
      <c r="AU47" s="81"/>
      <c r="AV47" s="50">
        <f>IFERROR(VLOOKUP(A47,'Site check'!A:Q,14,0),0)</f>
        <v>0</v>
      </c>
    </row>
    <row r="48" spans="1:48">
      <c r="A48" s="40" t="s">
        <v>64</v>
      </c>
      <c r="B48" s="24" t="s">
        <v>17</v>
      </c>
      <c r="C48" s="30" t="s">
        <v>18</v>
      </c>
      <c r="D48" s="30" t="s">
        <v>19</v>
      </c>
      <c r="E48" s="4"/>
      <c r="F48" s="4"/>
      <c r="G48" s="251">
        <f t="shared" si="0"/>
        <v>20.8</v>
      </c>
      <c r="H48" s="136">
        <f t="shared" si="1"/>
        <v>381.651376146789</v>
      </c>
      <c r="I48" s="81" t="s">
        <v>407</v>
      </c>
      <c r="J48" s="279">
        <v>0.5</v>
      </c>
      <c r="K48" s="87" t="s">
        <v>408</v>
      </c>
      <c r="L48" s="281">
        <v>0.2</v>
      </c>
      <c r="M48" s="87" t="s">
        <v>409</v>
      </c>
      <c r="N48" s="281">
        <v>1.5</v>
      </c>
      <c r="O48" s="87" t="s">
        <v>410</v>
      </c>
      <c r="P48" s="281">
        <v>1.4</v>
      </c>
      <c r="Q48" s="87" t="s">
        <v>411</v>
      </c>
      <c r="R48" s="281">
        <v>1.3</v>
      </c>
      <c r="S48" s="87" t="s">
        <v>412</v>
      </c>
      <c r="T48" s="281">
        <v>1.4</v>
      </c>
      <c r="U48" s="87" t="s">
        <v>413</v>
      </c>
      <c r="V48" s="281">
        <v>0.7</v>
      </c>
      <c r="W48" s="89" t="s">
        <v>414</v>
      </c>
      <c r="X48" s="282">
        <v>1</v>
      </c>
      <c r="Y48" s="89" t="s">
        <v>415</v>
      </c>
      <c r="Z48" s="282">
        <v>1.1000000000000001</v>
      </c>
      <c r="AA48" s="89" t="s">
        <v>416</v>
      </c>
      <c r="AB48" s="282">
        <v>2</v>
      </c>
      <c r="AC48" s="81" t="s">
        <v>417</v>
      </c>
      <c r="AD48" s="279">
        <v>2.2000000000000002</v>
      </c>
      <c r="AE48" s="87" t="s">
        <v>418</v>
      </c>
      <c r="AF48" s="281">
        <v>4</v>
      </c>
      <c r="AG48" s="263" t="s">
        <v>419</v>
      </c>
      <c r="AH48" s="283">
        <v>1.1000000000000001</v>
      </c>
      <c r="AI48" s="89" t="s">
        <v>420</v>
      </c>
      <c r="AJ48" s="282">
        <v>2</v>
      </c>
      <c r="AK48" s="81" t="s">
        <v>421</v>
      </c>
      <c r="AL48" s="279">
        <v>0.4</v>
      </c>
      <c r="AM48" s="81"/>
      <c r="AN48" s="279"/>
      <c r="AO48" s="81"/>
      <c r="AP48" s="279"/>
      <c r="AQ48" s="81"/>
      <c r="AR48" s="279"/>
      <c r="AS48" s="81"/>
      <c r="AT48" s="279"/>
      <c r="AU48" s="81"/>
      <c r="AV48" s="50">
        <f>IFERROR(VLOOKUP(A48,'Site check'!A:Q,14,0),0)</f>
        <v>0</v>
      </c>
    </row>
    <row r="49" spans="1:48">
      <c r="A49" s="40" t="s">
        <v>65</v>
      </c>
      <c r="B49" s="24" t="s">
        <v>17</v>
      </c>
      <c r="C49" s="4"/>
      <c r="D49" s="4"/>
      <c r="E49" s="4"/>
      <c r="F49" s="4"/>
      <c r="G49" s="251">
        <f>SUM(J49,L49,N49,P49,R49,T49,V49,X49,Z49,AB49,AD49,AF49,AH49,AJ49,AL49,AN49,AP49,AR49,AT49,AV49)</f>
        <v>23.299999999999997</v>
      </c>
      <c r="H49" s="136">
        <f t="shared" si="1"/>
        <v>427.52293577981646</v>
      </c>
      <c r="I49" s="81" t="s">
        <v>407</v>
      </c>
      <c r="J49" s="279">
        <v>1.7</v>
      </c>
      <c r="K49" s="87" t="s">
        <v>408</v>
      </c>
      <c r="L49" s="281">
        <v>0.5</v>
      </c>
      <c r="M49" s="87" t="s">
        <v>409</v>
      </c>
      <c r="N49" s="281">
        <v>1.5</v>
      </c>
      <c r="O49" s="87" t="s">
        <v>410</v>
      </c>
      <c r="P49" s="281">
        <v>1.3</v>
      </c>
      <c r="Q49" s="87" t="s">
        <v>411</v>
      </c>
      <c r="R49" s="281">
        <v>1.3</v>
      </c>
      <c r="S49" s="87" t="s">
        <v>412</v>
      </c>
      <c r="T49" s="281">
        <v>1.5</v>
      </c>
      <c r="U49" s="87" t="s">
        <v>413</v>
      </c>
      <c r="V49" s="281">
        <v>0.7</v>
      </c>
      <c r="W49" s="89" t="s">
        <v>414</v>
      </c>
      <c r="X49" s="282">
        <v>0.7</v>
      </c>
      <c r="Y49" s="89" t="s">
        <v>415</v>
      </c>
      <c r="Z49" s="282">
        <v>1.1000000000000001</v>
      </c>
      <c r="AA49" s="89" t="s">
        <v>416</v>
      </c>
      <c r="AB49" s="282">
        <v>2</v>
      </c>
      <c r="AC49" s="81" t="s">
        <v>417</v>
      </c>
      <c r="AD49" s="279">
        <v>2.2000000000000002</v>
      </c>
      <c r="AE49" s="87" t="s">
        <v>418</v>
      </c>
      <c r="AF49" s="281">
        <v>4</v>
      </c>
      <c r="AG49" s="263" t="s">
        <v>419</v>
      </c>
      <c r="AH49" s="283">
        <v>1.2</v>
      </c>
      <c r="AI49" s="89" t="s">
        <v>420</v>
      </c>
      <c r="AJ49" s="282">
        <v>2</v>
      </c>
      <c r="AK49" s="81" t="s">
        <v>421</v>
      </c>
      <c r="AL49" s="279">
        <v>0.4</v>
      </c>
      <c r="AM49" s="81" t="s">
        <v>422</v>
      </c>
      <c r="AN49" s="279">
        <v>1.2</v>
      </c>
      <c r="AO49" s="81"/>
      <c r="AP49" s="279"/>
      <c r="AQ49" s="81"/>
      <c r="AR49" s="279"/>
      <c r="AS49" s="81"/>
      <c r="AT49" s="279"/>
      <c r="AU49" s="81"/>
      <c r="AV49" s="50">
        <f>IFERROR(VLOOKUP(A49,'Site check'!A:Q,14,0),0)</f>
        <v>0</v>
      </c>
    </row>
    <row r="50" spans="1:48">
      <c r="A50" s="40" t="s">
        <v>66</v>
      </c>
      <c r="B50" s="24" t="s">
        <v>17</v>
      </c>
      <c r="C50" s="4"/>
      <c r="D50" s="4"/>
      <c r="E50" s="4"/>
      <c r="F50" s="4"/>
      <c r="G50" s="251">
        <f>SUM(J50,L50,N50,P50,R50,T50,V50,X50,Z50,AB50,AD50,AF50,AH50,AJ50,AL50,AN50,AP50,AR50,AT50,AV50)</f>
        <v>3.6</v>
      </c>
      <c r="H50" s="136">
        <f t="shared" si="1"/>
        <v>66.055045871559628</v>
      </c>
      <c r="I50" s="87" t="s">
        <v>423</v>
      </c>
      <c r="J50" s="281">
        <v>0.8</v>
      </c>
      <c r="K50" s="87" t="s">
        <v>424</v>
      </c>
      <c r="L50" s="281">
        <v>1</v>
      </c>
      <c r="M50" s="87" t="s">
        <v>425</v>
      </c>
      <c r="N50" s="281">
        <v>1.8</v>
      </c>
      <c r="O50" s="81"/>
      <c r="P50" s="279"/>
      <c r="Q50" s="81"/>
      <c r="R50" s="279"/>
      <c r="S50" s="81"/>
      <c r="T50" s="279"/>
      <c r="U50" s="81"/>
      <c r="V50" s="279"/>
      <c r="W50" s="81"/>
      <c r="X50" s="279"/>
      <c r="Y50" s="81"/>
      <c r="Z50" s="279"/>
      <c r="AA50" s="81"/>
      <c r="AB50" s="279"/>
      <c r="AC50" s="81"/>
      <c r="AD50" s="279"/>
      <c r="AE50" s="81"/>
      <c r="AF50" s="279"/>
      <c r="AG50" s="81"/>
      <c r="AH50" s="279"/>
      <c r="AI50" s="81"/>
      <c r="AJ50" s="279"/>
      <c r="AK50" s="81"/>
      <c r="AL50" s="279"/>
      <c r="AM50" s="81"/>
      <c r="AN50" s="279"/>
      <c r="AO50" s="81"/>
      <c r="AP50" s="279"/>
      <c r="AQ50" s="81"/>
      <c r="AR50" s="279"/>
      <c r="AS50" s="81"/>
      <c r="AT50" s="279"/>
      <c r="AU50" s="81"/>
      <c r="AV50" s="50">
        <f>IFERROR(VLOOKUP(A50,'Site check'!A:Q,14,0),0)</f>
        <v>0</v>
      </c>
    </row>
    <row r="51" spans="1:48">
      <c r="A51" s="38" t="s">
        <v>67</v>
      </c>
      <c r="B51" s="96"/>
      <c r="C51" s="4"/>
      <c r="D51" s="4"/>
      <c r="E51" s="4"/>
      <c r="F51" s="4"/>
      <c r="G51" s="251">
        <f>SUM(J51,L51,N51,P51,R51,T51,V51,X51,Z51,AB51,AD51,AF51,AH51,AJ51,AL51,AN51,AP51,AR51,AT51,AV51)</f>
        <v>7.8999999999999986</v>
      </c>
      <c r="H51" s="136">
        <f t="shared" si="1"/>
        <v>144.95412844036693</v>
      </c>
      <c r="I51" s="85" t="s">
        <v>426</v>
      </c>
      <c r="J51" s="280">
        <v>2</v>
      </c>
      <c r="K51" s="83" t="s">
        <v>427</v>
      </c>
      <c r="L51" s="284">
        <v>2</v>
      </c>
      <c r="M51" s="85" t="s">
        <v>428</v>
      </c>
      <c r="N51" s="280">
        <v>0</v>
      </c>
      <c r="O51" s="83" t="s">
        <v>422</v>
      </c>
      <c r="P51" s="284">
        <v>0.6</v>
      </c>
      <c r="Q51" s="83" t="s">
        <v>429</v>
      </c>
      <c r="R51" s="284">
        <v>1.1000000000000001</v>
      </c>
      <c r="S51" s="83" t="s">
        <v>430</v>
      </c>
      <c r="T51" s="284">
        <v>1.1000000000000001</v>
      </c>
      <c r="U51" s="83" t="s">
        <v>431</v>
      </c>
      <c r="V51" s="284">
        <v>1.1000000000000001</v>
      </c>
      <c r="W51" s="81"/>
      <c r="X51" s="279"/>
      <c r="Y51" s="81"/>
      <c r="Z51" s="279"/>
      <c r="AA51" s="81"/>
      <c r="AB51" s="279"/>
      <c r="AC51" s="81"/>
      <c r="AD51" s="279"/>
      <c r="AE51" s="81"/>
      <c r="AF51" s="279"/>
      <c r="AG51" s="81"/>
      <c r="AH51" s="279"/>
      <c r="AI51" s="81"/>
      <c r="AJ51" s="279"/>
      <c r="AK51" s="81"/>
      <c r="AL51" s="279"/>
      <c r="AM51" s="81"/>
      <c r="AN51" s="279"/>
      <c r="AO51" s="81"/>
      <c r="AP51" s="279"/>
      <c r="AQ51" s="81"/>
      <c r="AR51" s="279"/>
      <c r="AS51" s="81"/>
      <c r="AT51" s="279"/>
      <c r="AU51" s="81"/>
      <c r="AV51" s="50">
        <f>IFERROR(VLOOKUP(A51,'Site check'!A:Q,14,0),0)</f>
        <v>0</v>
      </c>
    </row>
    <row r="52" spans="1:48">
      <c r="A52" s="38" t="s">
        <v>68</v>
      </c>
      <c r="B52" s="96"/>
      <c r="C52" s="4"/>
      <c r="D52" s="4"/>
      <c r="E52" s="4"/>
      <c r="F52" s="4"/>
      <c r="G52" s="251">
        <f>SUM(J52,L52,N52,P52,R52,T52,V52,X52,Z52,AB52,AD52,AF52,AH52,AJ52,AL52,AN52,AP52,AR52,AT52,AV52)</f>
        <v>5.9</v>
      </c>
      <c r="H52" s="136">
        <f t="shared" si="1"/>
        <v>108.25688073394495</v>
      </c>
      <c r="I52" s="85"/>
      <c r="J52" s="280"/>
      <c r="K52" s="83" t="s">
        <v>427</v>
      </c>
      <c r="L52" s="284">
        <v>2</v>
      </c>
      <c r="M52" s="85" t="s">
        <v>428</v>
      </c>
      <c r="N52" s="280">
        <v>0</v>
      </c>
      <c r="O52" s="83" t="s">
        <v>422</v>
      </c>
      <c r="P52" s="284">
        <v>0.6</v>
      </c>
      <c r="Q52" s="83" t="s">
        <v>429</v>
      </c>
      <c r="R52" s="284">
        <v>1.1000000000000001</v>
      </c>
      <c r="S52" s="83" t="s">
        <v>430</v>
      </c>
      <c r="T52" s="284">
        <v>1.1000000000000001</v>
      </c>
      <c r="U52" s="83" t="s">
        <v>431</v>
      </c>
      <c r="V52" s="284">
        <v>1.1000000000000001</v>
      </c>
      <c r="W52" s="81"/>
      <c r="X52" s="279"/>
      <c r="Y52" s="81"/>
      <c r="Z52" s="279"/>
      <c r="AA52" s="81"/>
      <c r="AB52" s="279"/>
      <c r="AC52" s="81"/>
      <c r="AD52" s="279"/>
      <c r="AE52" s="81"/>
      <c r="AF52" s="279"/>
      <c r="AG52" s="81"/>
      <c r="AH52" s="279"/>
      <c r="AI52" s="81"/>
      <c r="AJ52" s="279"/>
      <c r="AK52" s="81"/>
      <c r="AL52" s="279"/>
      <c r="AM52" s="81"/>
      <c r="AN52" s="279"/>
      <c r="AO52" s="81"/>
      <c r="AP52" s="279"/>
      <c r="AQ52" s="81"/>
      <c r="AR52" s="279"/>
      <c r="AS52" s="81"/>
      <c r="AT52" s="279"/>
      <c r="AU52" s="81"/>
      <c r="AV52" s="50">
        <f>IFERROR(VLOOKUP(A52,'Site check'!A:Q,14,0),0)</f>
        <v>0</v>
      </c>
    </row>
    <row r="53" spans="1:48">
      <c r="A53" s="35" t="s">
        <v>69</v>
      </c>
      <c r="B53" s="24" t="s">
        <v>17</v>
      </c>
      <c r="C53" s="4"/>
      <c r="D53" s="4"/>
      <c r="E53" s="4"/>
      <c r="F53" s="4"/>
      <c r="G53" s="251">
        <f t="shared" si="0"/>
        <v>0</v>
      </c>
      <c r="H53" s="136">
        <f t="shared" si="1"/>
        <v>0</v>
      </c>
      <c r="I53" s="83"/>
      <c r="J53" s="284"/>
      <c r="K53" s="83"/>
      <c r="L53" s="284"/>
      <c r="M53" s="83"/>
      <c r="N53" s="284"/>
      <c r="O53" s="81"/>
      <c r="P53" s="279"/>
      <c r="Q53" s="81"/>
      <c r="R53" s="279"/>
      <c r="S53" s="83"/>
      <c r="T53" s="284"/>
      <c r="U53" s="83"/>
      <c r="V53" s="284"/>
      <c r="W53" s="83"/>
      <c r="X53" s="284"/>
      <c r="Y53" s="81"/>
      <c r="Z53" s="279"/>
      <c r="AA53" s="81"/>
      <c r="AB53" s="279"/>
      <c r="AC53" s="85"/>
      <c r="AD53" s="280"/>
      <c r="AE53" s="81"/>
      <c r="AF53" s="279"/>
      <c r="AG53" s="81"/>
      <c r="AH53" s="279"/>
      <c r="AI53" s="81"/>
      <c r="AJ53" s="279"/>
      <c r="AK53" s="81"/>
      <c r="AL53" s="279"/>
      <c r="AM53" s="81"/>
      <c r="AN53" s="279"/>
      <c r="AO53" s="81"/>
      <c r="AP53" s="279"/>
      <c r="AQ53" s="81"/>
      <c r="AR53" s="279"/>
      <c r="AS53" s="81"/>
      <c r="AT53" s="279"/>
      <c r="AU53" s="81"/>
      <c r="AV53" s="50">
        <f>IFERROR(VLOOKUP(A53,'Site check'!A:Q,14,0),0)</f>
        <v>0</v>
      </c>
    </row>
    <row r="54" spans="1:48">
      <c r="A54" s="35" t="s">
        <v>70</v>
      </c>
      <c r="B54" s="96"/>
      <c r="C54" s="30" t="s">
        <v>18</v>
      </c>
      <c r="D54" s="30" t="s">
        <v>19</v>
      </c>
      <c r="E54" s="4"/>
      <c r="F54" s="30" t="s">
        <v>321</v>
      </c>
      <c r="G54" s="251">
        <f>SUM(J54,L54,N54,P54,R54,T54,V54,X54,Z54,AB54,AD54,AF54,AH54,AJ54,AL54,AN54,AP54,AR54,AT54,AV54)</f>
        <v>32.449999999999996</v>
      </c>
      <c r="H54" s="136">
        <f>SUM(G54*1000)/54.5</f>
        <v>595.41284403669715</v>
      </c>
      <c r="I54" s="81" t="s">
        <v>432</v>
      </c>
      <c r="J54" s="279">
        <v>2.5</v>
      </c>
      <c r="K54" s="81" t="s">
        <v>433</v>
      </c>
      <c r="L54" s="279">
        <v>1</v>
      </c>
      <c r="M54" s="81" t="s">
        <v>434</v>
      </c>
      <c r="N54" s="279">
        <v>1.8</v>
      </c>
      <c r="O54" s="81" t="s">
        <v>435</v>
      </c>
      <c r="P54" s="279">
        <v>1.3</v>
      </c>
      <c r="Q54" s="81" t="s">
        <v>436</v>
      </c>
      <c r="R54" s="279">
        <v>10.9</v>
      </c>
      <c r="S54" s="81" t="s">
        <v>437</v>
      </c>
      <c r="T54" s="279">
        <v>0.5</v>
      </c>
      <c r="U54" s="89" t="s">
        <v>438</v>
      </c>
      <c r="V54" s="282">
        <v>1.8</v>
      </c>
      <c r="W54" s="89" t="s">
        <v>439</v>
      </c>
      <c r="X54" s="282">
        <v>2.65</v>
      </c>
      <c r="Y54" s="89"/>
      <c r="Z54" s="282"/>
      <c r="AA54" s="262" t="s">
        <v>440</v>
      </c>
      <c r="AB54" s="281">
        <v>2</v>
      </c>
      <c r="AC54" s="85" t="s">
        <v>441</v>
      </c>
      <c r="AD54" s="280">
        <v>2.4</v>
      </c>
      <c r="AE54" s="87" t="s">
        <v>442</v>
      </c>
      <c r="AF54" s="281">
        <v>2.2000000000000002</v>
      </c>
      <c r="AG54" s="87" t="s">
        <v>443</v>
      </c>
      <c r="AH54" s="281">
        <v>0.5</v>
      </c>
      <c r="AI54" s="87" t="s">
        <v>444</v>
      </c>
      <c r="AJ54" s="279">
        <v>2.9</v>
      </c>
      <c r="AK54" s="87"/>
      <c r="AL54" s="281"/>
      <c r="AM54" s="81"/>
      <c r="AN54" s="279"/>
      <c r="AO54" s="81"/>
      <c r="AP54" s="279"/>
      <c r="AQ54" s="81"/>
      <c r="AR54" s="279"/>
      <c r="AS54" s="81"/>
      <c r="AT54" s="279"/>
      <c r="AU54" s="81"/>
      <c r="AV54" s="50">
        <f>IFERROR(VLOOKUP(A54,'Site check'!A:Q,14,0),0)</f>
        <v>0</v>
      </c>
    </row>
    <row r="55" spans="1:48">
      <c r="A55" s="39" t="s">
        <v>71</v>
      </c>
      <c r="B55" s="96"/>
      <c r="C55" s="4"/>
      <c r="D55" s="4"/>
      <c r="E55" s="4"/>
      <c r="F55" s="4"/>
      <c r="G55" s="251">
        <f>SUM(J55,L55,N55,P55,R55,T55,V55,X55,Z55,AB55,AD55,AF55,AH55,AJ55,AL55,AN55,AP55,AR55,AT55,AV55)</f>
        <v>2.25</v>
      </c>
      <c r="H55" s="136">
        <f t="shared" si="1"/>
        <v>41.284403669724767</v>
      </c>
      <c r="I55" s="87" t="s">
        <v>445</v>
      </c>
      <c r="J55" s="281">
        <v>2</v>
      </c>
      <c r="K55" s="81" t="s">
        <v>446</v>
      </c>
      <c r="L55" s="279">
        <v>0.25</v>
      </c>
      <c r="M55" s="81"/>
      <c r="N55" s="279"/>
      <c r="O55" s="81"/>
      <c r="P55" s="279"/>
      <c r="Q55" s="81"/>
      <c r="R55" s="279"/>
      <c r="S55" s="81"/>
      <c r="T55" s="279"/>
      <c r="U55" s="81"/>
      <c r="V55" s="279"/>
      <c r="W55" s="81"/>
      <c r="X55" s="279"/>
      <c r="Y55" s="81"/>
      <c r="Z55" s="279"/>
      <c r="AA55" s="81"/>
      <c r="AB55" s="279"/>
      <c r="AC55" s="81"/>
      <c r="AD55" s="279"/>
      <c r="AE55" s="81"/>
      <c r="AF55" s="279"/>
      <c r="AG55" s="81"/>
      <c r="AH55" s="279"/>
      <c r="AI55" s="81"/>
      <c r="AJ55" s="279"/>
      <c r="AK55" s="81"/>
      <c r="AL55" s="279"/>
      <c r="AM55" s="81"/>
      <c r="AN55" s="279"/>
      <c r="AO55" s="81"/>
      <c r="AP55" s="279"/>
      <c r="AQ55" s="81"/>
      <c r="AR55" s="279"/>
      <c r="AS55" s="81"/>
      <c r="AT55" s="279"/>
      <c r="AU55" s="81"/>
      <c r="AV55" s="50">
        <f>IFERROR(VLOOKUP(A55,'Site check'!A:Q,14,0),0)</f>
        <v>0</v>
      </c>
    </row>
    <row r="56" spans="1:48">
      <c r="A56" s="39" t="s">
        <v>72</v>
      </c>
      <c r="B56" s="24" t="s">
        <v>17</v>
      </c>
      <c r="C56" s="4"/>
      <c r="D56" s="4"/>
      <c r="E56" s="4"/>
      <c r="F56" s="4"/>
      <c r="G56" s="251">
        <f>SUM(J56,L56,N56,P56,R56,T56,V56,X56,Z56,AB56,AD55,AF56,AH56,AJ56,AL56,AN56,AP56,AR56,AT56,AV56)</f>
        <v>5</v>
      </c>
      <c r="H56" s="136">
        <f t="shared" si="1"/>
        <v>91.743119266055047</v>
      </c>
      <c r="I56" s="87" t="s">
        <v>447</v>
      </c>
      <c r="J56" s="281">
        <v>2</v>
      </c>
      <c r="K56" s="264" t="s">
        <v>448</v>
      </c>
      <c r="L56" s="288">
        <v>3</v>
      </c>
      <c r="M56" s="111"/>
      <c r="N56" s="292"/>
      <c r="O56" s="83"/>
      <c r="P56" s="284"/>
      <c r="Q56" s="81"/>
      <c r="R56" s="279"/>
      <c r="S56" s="81"/>
      <c r="T56" s="279"/>
      <c r="U56" s="81"/>
      <c r="V56" s="279"/>
      <c r="W56" s="81"/>
      <c r="X56" s="279"/>
      <c r="Y56" s="81"/>
      <c r="Z56" s="279"/>
      <c r="AA56" s="81"/>
      <c r="AB56" s="279"/>
      <c r="AC56" s="81"/>
      <c r="AD56" s="279"/>
      <c r="AE56" s="81"/>
      <c r="AF56" s="279"/>
      <c r="AG56" s="81"/>
      <c r="AH56" s="279"/>
      <c r="AI56" s="81"/>
      <c r="AJ56" s="279"/>
      <c r="AK56" s="81"/>
      <c r="AL56" s="279"/>
      <c r="AM56" s="81"/>
      <c r="AN56" s="279"/>
      <c r="AO56" s="81"/>
      <c r="AP56" s="279"/>
      <c r="AQ56" s="81"/>
      <c r="AR56" s="279"/>
      <c r="AS56" s="81"/>
      <c r="AT56" s="279"/>
      <c r="AU56" s="81"/>
      <c r="AV56" s="50">
        <f>IFERROR(VLOOKUP(A56,'Site check'!A:Q,14,0),0)</f>
        <v>0</v>
      </c>
    </row>
    <row r="57" spans="1:48">
      <c r="A57" s="39" t="s">
        <v>73</v>
      </c>
      <c r="B57" s="96"/>
      <c r="C57" s="30" t="s">
        <v>18</v>
      </c>
      <c r="D57" s="30" t="s">
        <v>19</v>
      </c>
      <c r="E57" s="30" t="s">
        <v>449</v>
      </c>
      <c r="F57" s="30" t="s">
        <v>321</v>
      </c>
      <c r="G57" s="251">
        <f t="shared" si="0"/>
        <v>48.13</v>
      </c>
      <c r="H57" s="136">
        <f t="shared" si="1"/>
        <v>883.11926605504584</v>
      </c>
      <c r="I57" s="81" t="s">
        <v>450</v>
      </c>
      <c r="J57" s="279">
        <v>1.8</v>
      </c>
      <c r="K57" s="81" t="s">
        <v>451</v>
      </c>
      <c r="L57" s="279">
        <v>1.2</v>
      </c>
      <c r="M57" s="81" t="s">
        <v>452</v>
      </c>
      <c r="N57" s="279">
        <v>4.7</v>
      </c>
      <c r="O57" s="81" t="s">
        <v>453</v>
      </c>
      <c r="P57" s="279">
        <v>1.9</v>
      </c>
      <c r="Q57" s="81" t="s">
        <v>454</v>
      </c>
      <c r="R57" s="279">
        <v>1.8</v>
      </c>
      <c r="S57" s="81" t="s">
        <v>455</v>
      </c>
      <c r="T57" s="279">
        <v>11.7</v>
      </c>
      <c r="U57" s="89" t="s">
        <v>456</v>
      </c>
      <c r="V57" s="282">
        <v>1.9</v>
      </c>
      <c r="W57" s="89" t="s">
        <v>457</v>
      </c>
      <c r="X57" s="282">
        <v>2.2999999999999998</v>
      </c>
      <c r="Y57" s="89" t="s">
        <v>458</v>
      </c>
      <c r="Z57" s="282">
        <v>1.2</v>
      </c>
      <c r="AA57" s="87" t="s">
        <v>459</v>
      </c>
      <c r="AB57" s="281">
        <v>0.5</v>
      </c>
      <c r="AC57" s="263" t="s">
        <v>460</v>
      </c>
      <c r="AD57" s="283">
        <v>6</v>
      </c>
      <c r="AE57" s="260" t="s">
        <v>461</v>
      </c>
      <c r="AF57" s="283">
        <v>1.7</v>
      </c>
      <c r="AG57" s="105" t="s">
        <v>462</v>
      </c>
      <c r="AH57" s="294">
        <v>2.9</v>
      </c>
      <c r="AI57" s="105" t="s">
        <v>463</v>
      </c>
      <c r="AJ57" s="294">
        <v>0.93</v>
      </c>
      <c r="AK57" s="83" t="s">
        <v>464</v>
      </c>
      <c r="AL57" s="284">
        <v>2</v>
      </c>
      <c r="AM57" s="83" t="s">
        <v>465</v>
      </c>
      <c r="AN57" s="284">
        <v>5.6</v>
      </c>
      <c r="AO57" s="81"/>
      <c r="AP57" s="279"/>
      <c r="AQ57" s="81"/>
      <c r="AR57" s="279"/>
      <c r="AS57" s="81"/>
      <c r="AT57" s="279"/>
      <c r="AU57" s="81"/>
      <c r="AV57" s="50">
        <f>IFERROR(VLOOKUP(A57,'Site check'!A:Q,14,0),0)</f>
        <v>0</v>
      </c>
    </row>
    <row r="58" spans="1:48">
      <c r="A58" s="35" t="s">
        <v>74</v>
      </c>
      <c r="B58" s="96"/>
      <c r="C58" s="30" t="s">
        <v>18</v>
      </c>
      <c r="D58" s="4"/>
      <c r="E58" s="4"/>
      <c r="F58" s="4"/>
      <c r="G58" s="251">
        <f t="shared" si="0"/>
        <v>6.9</v>
      </c>
      <c r="H58" s="136">
        <f t="shared" si="1"/>
        <v>126.60550458715596</v>
      </c>
      <c r="I58" s="81" t="s">
        <v>466</v>
      </c>
      <c r="J58" s="279">
        <v>1.7</v>
      </c>
      <c r="K58" s="263" t="s">
        <v>467</v>
      </c>
      <c r="L58" s="283">
        <v>1</v>
      </c>
      <c r="M58" s="83" t="s">
        <v>468</v>
      </c>
      <c r="N58" s="284">
        <v>4.2</v>
      </c>
      <c r="O58" s="81"/>
      <c r="P58" s="279"/>
      <c r="Q58" s="81"/>
      <c r="R58" s="279"/>
      <c r="S58" s="81"/>
      <c r="T58" s="279"/>
      <c r="U58" s="81"/>
      <c r="V58" s="279"/>
      <c r="W58" s="81"/>
      <c r="X58" s="279"/>
      <c r="Y58" s="81"/>
      <c r="Z58" s="279"/>
      <c r="AA58" s="81"/>
      <c r="AB58" s="279"/>
      <c r="AC58" s="81"/>
      <c r="AD58" s="279"/>
      <c r="AE58" s="81"/>
      <c r="AF58" s="279"/>
      <c r="AG58" s="81"/>
      <c r="AH58" s="279"/>
      <c r="AI58" s="81"/>
      <c r="AJ58" s="279"/>
      <c r="AK58" s="81"/>
      <c r="AL58" s="279"/>
      <c r="AM58" s="81"/>
      <c r="AN58" s="279"/>
      <c r="AO58" s="81"/>
      <c r="AP58" s="279"/>
      <c r="AQ58" s="81"/>
      <c r="AR58" s="279"/>
      <c r="AS58" s="81"/>
      <c r="AT58" s="279"/>
      <c r="AU58" s="81"/>
      <c r="AV58" s="50">
        <f>IFERROR(VLOOKUP(A58,'Site check'!A:Q,14,0),0)</f>
        <v>0</v>
      </c>
    </row>
    <row r="59" spans="1:48">
      <c r="A59" s="35" t="s">
        <v>75</v>
      </c>
      <c r="B59" s="96"/>
      <c r="C59" s="4"/>
      <c r="D59" s="4"/>
      <c r="E59" s="4"/>
      <c r="F59" s="4"/>
      <c r="G59" s="251">
        <f t="shared" si="0"/>
        <v>0</v>
      </c>
      <c r="H59" s="136">
        <f t="shared" si="1"/>
        <v>0</v>
      </c>
      <c r="I59" s="81"/>
      <c r="J59" s="279"/>
      <c r="K59" s="81"/>
      <c r="L59" s="279"/>
      <c r="M59" s="81"/>
      <c r="N59" s="279"/>
      <c r="O59" s="81"/>
      <c r="P59" s="279"/>
      <c r="Q59" s="81"/>
      <c r="R59" s="279"/>
      <c r="S59" s="81"/>
      <c r="T59" s="279"/>
      <c r="U59" s="81"/>
      <c r="V59" s="279"/>
      <c r="W59" s="81"/>
      <c r="X59" s="279"/>
      <c r="Y59" s="81"/>
      <c r="Z59" s="279"/>
      <c r="AA59" s="81"/>
      <c r="AB59" s="279"/>
      <c r="AC59" s="81"/>
      <c r="AD59" s="279"/>
      <c r="AE59" s="81"/>
      <c r="AF59" s="279"/>
      <c r="AG59" s="81"/>
      <c r="AH59" s="279"/>
      <c r="AI59" s="81"/>
      <c r="AJ59" s="279"/>
      <c r="AK59" s="81"/>
      <c r="AL59" s="279"/>
      <c r="AM59" s="81"/>
      <c r="AN59" s="279"/>
      <c r="AO59" s="81"/>
      <c r="AP59" s="279"/>
      <c r="AQ59" s="81"/>
      <c r="AR59" s="279"/>
      <c r="AS59" s="81"/>
      <c r="AT59" s="279"/>
      <c r="AU59" s="81"/>
      <c r="AV59" s="50">
        <f>IFERROR(VLOOKUP(A59,'Site check'!A:Q,14,0),0)</f>
        <v>0</v>
      </c>
    </row>
    <row r="60" spans="1:48">
      <c r="A60" s="35" t="s">
        <v>76</v>
      </c>
      <c r="B60" s="96"/>
      <c r="C60" s="4"/>
      <c r="D60" s="4"/>
      <c r="E60" s="4"/>
      <c r="F60" s="4"/>
      <c r="G60" s="251">
        <f t="shared" si="0"/>
        <v>0.3</v>
      </c>
      <c r="H60" s="136">
        <f t="shared" si="1"/>
        <v>5.5045871559633026</v>
      </c>
      <c r="I60" s="83" t="s">
        <v>469</v>
      </c>
      <c r="J60" s="284">
        <v>0.3</v>
      </c>
      <c r="K60" s="81"/>
      <c r="L60" s="279"/>
      <c r="M60" s="81"/>
      <c r="N60" s="279"/>
      <c r="O60" s="81"/>
      <c r="P60" s="279"/>
      <c r="Q60" s="81"/>
      <c r="R60" s="279"/>
      <c r="S60" s="81"/>
      <c r="T60" s="279"/>
      <c r="U60" s="81"/>
      <c r="V60" s="279"/>
      <c r="W60" s="81"/>
      <c r="X60" s="279"/>
      <c r="Y60" s="81"/>
      <c r="Z60" s="279"/>
      <c r="AA60" s="81"/>
      <c r="AB60" s="279"/>
      <c r="AC60" s="81"/>
      <c r="AD60" s="279"/>
      <c r="AE60" s="81"/>
      <c r="AF60" s="279"/>
      <c r="AG60" s="81"/>
      <c r="AH60" s="279"/>
      <c r="AI60" s="81"/>
      <c r="AJ60" s="279"/>
      <c r="AK60" s="81"/>
      <c r="AL60" s="279"/>
      <c r="AM60" s="81"/>
      <c r="AN60" s="279"/>
      <c r="AO60" s="81"/>
      <c r="AP60" s="279"/>
      <c r="AQ60" s="81"/>
      <c r="AR60" s="279"/>
      <c r="AS60" s="81"/>
      <c r="AT60" s="279"/>
      <c r="AU60" s="81"/>
      <c r="AV60" s="50">
        <f>IFERROR(VLOOKUP(A60,'Site check'!A:Q,14,0),0)</f>
        <v>0</v>
      </c>
    </row>
    <row r="61" spans="1:48">
      <c r="A61" s="35" t="s">
        <v>77</v>
      </c>
      <c r="B61" s="96"/>
      <c r="C61" s="4"/>
      <c r="D61" s="4"/>
      <c r="E61" s="4"/>
      <c r="F61" s="4"/>
      <c r="G61" s="251">
        <f t="shared" si="0"/>
        <v>0</v>
      </c>
      <c r="H61" s="136">
        <f t="shared" si="1"/>
        <v>0</v>
      </c>
      <c r="I61" s="81"/>
      <c r="J61" s="279"/>
      <c r="K61" s="81"/>
      <c r="L61" s="279"/>
      <c r="M61" s="81"/>
      <c r="N61" s="279"/>
      <c r="O61" s="81"/>
      <c r="P61" s="279"/>
      <c r="Q61" s="81"/>
      <c r="R61" s="279"/>
      <c r="S61" s="81"/>
      <c r="T61" s="279"/>
      <c r="U61" s="81"/>
      <c r="V61" s="279"/>
      <c r="W61" s="81"/>
      <c r="X61" s="279"/>
      <c r="Y61" s="81"/>
      <c r="Z61" s="279"/>
      <c r="AA61" s="81"/>
      <c r="AB61" s="279"/>
      <c r="AC61" s="81"/>
      <c r="AD61" s="279"/>
      <c r="AE61" s="81"/>
      <c r="AF61" s="279"/>
      <c r="AG61" s="81"/>
      <c r="AH61" s="279"/>
      <c r="AI61" s="81"/>
      <c r="AJ61" s="279"/>
      <c r="AK61" s="81"/>
      <c r="AL61" s="279"/>
      <c r="AM61" s="81"/>
      <c r="AN61" s="279"/>
      <c r="AO61" s="81"/>
      <c r="AP61" s="279"/>
      <c r="AQ61" s="81"/>
      <c r="AR61" s="279"/>
      <c r="AS61" s="81"/>
      <c r="AT61" s="279"/>
      <c r="AU61" s="81"/>
      <c r="AV61" s="50">
        <f>IFERROR(VLOOKUP(A61,'Site check'!A:Q,14,0),0)</f>
        <v>0</v>
      </c>
    </row>
    <row r="62" spans="1:48">
      <c r="A62" s="35" t="s">
        <v>78</v>
      </c>
      <c r="B62" s="96"/>
      <c r="C62" s="4"/>
      <c r="D62" s="4"/>
      <c r="E62" s="4"/>
      <c r="F62" s="4"/>
      <c r="G62" s="251">
        <f t="shared" si="0"/>
        <v>1</v>
      </c>
      <c r="H62" s="136">
        <f t="shared" si="1"/>
        <v>18.348623853211009</v>
      </c>
      <c r="I62" s="260" t="s">
        <v>470</v>
      </c>
      <c r="J62" s="283">
        <v>1</v>
      </c>
      <c r="K62" s="81"/>
      <c r="L62" s="279"/>
      <c r="M62" s="81"/>
      <c r="N62" s="279"/>
      <c r="O62" s="81"/>
      <c r="P62" s="279"/>
      <c r="Q62" s="81"/>
      <c r="R62" s="279"/>
      <c r="S62" s="81"/>
      <c r="T62" s="279"/>
      <c r="U62" s="81"/>
      <c r="V62" s="279"/>
      <c r="W62" s="81"/>
      <c r="X62" s="279"/>
      <c r="Y62" s="81"/>
      <c r="Z62" s="279"/>
      <c r="AA62" s="81"/>
      <c r="AB62" s="279"/>
      <c r="AC62" s="81"/>
      <c r="AD62" s="279"/>
      <c r="AE62" s="81"/>
      <c r="AF62" s="279"/>
      <c r="AG62" s="81"/>
      <c r="AH62" s="279"/>
      <c r="AI62" s="81"/>
      <c r="AJ62" s="279"/>
      <c r="AK62" s="81"/>
      <c r="AL62" s="279"/>
      <c r="AM62" s="81"/>
      <c r="AN62" s="279"/>
      <c r="AO62" s="81"/>
      <c r="AP62" s="279"/>
      <c r="AQ62" s="81"/>
      <c r="AR62" s="279"/>
      <c r="AS62" s="81"/>
      <c r="AT62" s="279"/>
      <c r="AU62" s="81"/>
      <c r="AV62" s="50">
        <f>IFERROR(VLOOKUP(A62,'Site check'!A:Q,14,0),0)</f>
        <v>0</v>
      </c>
    </row>
    <row r="63" spans="1:48">
      <c r="A63" s="35" t="s">
        <v>79</v>
      </c>
      <c r="B63" s="96"/>
      <c r="C63" s="4"/>
      <c r="D63" s="4"/>
      <c r="E63" s="4"/>
      <c r="F63" s="4"/>
      <c r="G63" s="251">
        <f t="shared" si="0"/>
        <v>0</v>
      </c>
      <c r="H63" s="136">
        <f t="shared" si="1"/>
        <v>0</v>
      </c>
      <c r="I63" s="83"/>
      <c r="J63" s="284"/>
      <c r="K63" s="81"/>
      <c r="L63" s="279"/>
      <c r="M63" s="81"/>
      <c r="N63" s="279"/>
      <c r="O63" s="81"/>
      <c r="P63" s="279"/>
      <c r="Q63" s="81"/>
      <c r="R63" s="279"/>
      <c r="S63" s="81"/>
      <c r="T63" s="279"/>
      <c r="U63" s="81"/>
      <c r="V63" s="279"/>
      <c r="W63" s="81"/>
      <c r="X63" s="279"/>
      <c r="Y63" s="81"/>
      <c r="Z63" s="279"/>
      <c r="AA63" s="81"/>
      <c r="AB63" s="279"/>
      <c r="AC63" s="81"/>
      <c r="AD63" s="279"/>
      <c r="AE63" s="81"/>
      <c r="AF63" s="279"/>
      <c r="AG63" s="81"/>
      <c r="AH63" s="279"/>
      <c r="AI63" s="81"/>
      <c r="AJ63" s="279"/>
      <c r="AK63" s="81"/>
      <c r="AL63" s="279"/>
      <c r="AM63" s="81"/>
      <c r="AN63" s="279"/>
      <c r="AO63" s="81"/>
      <c r="AP63" s="279"/>
      <c r="AQ63" s="81"/>
      <c r="AR63" s="279"/>
      <c r="AS63" s="81"/>
      <c r="AT63" s="279"/>
      <c r="AU63" s="81"/>
      <c r="AV63" s="50">
        <f>IFERROR(VLOOKUP(A63,'Site check'!A:Q,14,0),0)</f>
        <v>0</v>
      </c>
    </row>
    <row r="64" spans="1:48">
      <c r="A64" s="35" t="s">
        <v>80</v>
      </c>
      <c r="B64" s="96"/>
      <c r="C64" s="4"/>
      <c r="D64" s="4"/>
      <c r="E64" s="4"/>
      <c r="F64" s="4"/>
      <c r="G64" s="251">
        <f t="shared" si="0"/>
        <v>1</v>
      </c>
      <c r="H64" s="136">
        <f t="shared" si="1"/>
        <v>18.348623853211009</v>
      </c>
      <c r="I64" s="260" t="s">
        <v>471</v>
      </c>
      <c r="J64" s="283">
        <v>1</v>
      </c>
      <c r="K64" s="81"/>
      <c r="L64" s="279"/>
      <c r="M64" s="81"/>
      <c r="N64" s="279"/>
      <c r="O64" s="81"/>
      <c r="P64" s="279"/>
      <c r="Q64" s="81"/>
      <c r="R64" s="279"/>
      <c r="S64" s="81"/>
      <c r="T64" s="279"/>
      <c r="U64" s="81"/>
      <c r="V64" s="279"/>
      <c r="W64" s="81"/>
      <c r="X64" s="279"/>
      <c r="Y64" s="81"/>
      <c r="Z64" s="279"/>
      <c r="AA64" s="81"/>
      <c r="AB64" s="279"/>
      <c r="AC64" s="81"/>
      <c r="AD64" s="279"/>
      <c r="AE64" s="81"/>
      <c r="AF64" s="279"/>
      <c r="AG64" s="81"/>
      <c r="AH64" s="279"/>
      <c r="AI64" s="81"/>
      <c r="AJ64" s="279"/>
      <c r="AK64" s="81"/>
      <c r="AL64" s="279"/>
      <c r="AM64" s="81"/>
      <c r="AN64" s="279"/>
      <c r="AO64" s="81"/>
      <c r="AP64" s="279"/>
      <c r="AQ64" s="81"/>
      <c r="AR64" s="279"/>
      <c r="AS64" s="81"/>
      <c r="AT64" s="279"/>
      <c r="AU64" s="81"/>
      <c r="AV64" s="50">
        <f>IFERROR(VLOOKUP(A64,'Site check'!A:Q,14,0),0)</f>
        <v>0</v>
      </c>
    </row>
    <row r="65" spans="1:48">
      <c r="A65" s="35" t="s">
        <v>81</v>
      </c>
      <c r="B65" s="96"/>
      <c r="C65" s="4"/>
      <c r="D65" s="4"/>
      <c r="E65" s="4"/>
      <c r="F65" s="4"/>
      <c r="G65" s="251">
        <f t="shared" si="0"/>
        <v>3</v>
      </c>
      <c r="H65" s="136">
        <f t="shared" si="1"/>
        <v>55.045871559633028</v>
      </c>
      <c r="I65" s="81" t="s">
        <v>472</v>
      </c>
      <c r="J65" s="279">
        <v>0.5</v>
      </c>
      <c r="K65" s="81" t="s">
        <v>473</v>
      </c>
      <c r="L65" s="279">
        <v>2.5</v>
      </c>
      <c r="M65" s="81"/>
      <c r="N65" s="279"/>
      <c r="O65" s="81"/>
      <c r="P65" s="279"/>
      <c r="Q65" s="81"/>
      <c r="R65" s="279"/>
      <c r="S65" s="81"/>
      <c r="T65" s="279"/>
      <c r="U65" s="81"/>
      <c r="V65" s="279"/>
      <c r="W65" s="81"/>
      <c r="X65" s="279"/>
      <c r="Y65" s="81"/>
      <c r="Z65" s="279"/>
      <c r="AA65" s="81"/>
      <c r="AB65" s="279"/>
      <c r="AC65" s="81"/>
      <c r="AD65" s="279"/>
      <c r="AE65" s="81"/>
      <c r="AF65" s="279"/>
      <c r="AG65" s="81"/>
      <c r="AH65" s="279"/>
      <c r="AI65" s="81"/>
      <c r="AJ65" s="279"/>
      <c r="AK65" s="81"/>
      <c r="AL65" s="279"/>
      <c r="AM65" s="81"/>
      <c r="AN65" s="279"/>
      <c r="AO65" s="81"/>
      <c r="AP65" s="279"/>
      <c r="AQ65" s="81"/>
      <c r="AR65" s="279"/>
      <c r="AS65" s="81"/>
      <c r="AT65" s="279"/>
      <c r="AU65" s="81"/>
      <c r="AV65" s="50">
        <f>IFERROR(VLOOKUP(A65,'Site check'!A:Q,14,0),0)</f>
        <v>0</v>
      </c>
    </row>
    <row r="66" spans="1:48">
      <c r="A66" s="35" t="s">
        <v>82</v>
      </c>
      <c r="B66" s="96"/>
      <c r="C66" s="4"/>
      <c r="D66" s="4"/>
      <c r="E66" s="4"/>
      <c r="F66" s="4"/>
      <c r="G66" s="251">
        <f t="shared" si="0"/>
        <v>0</v>
      </c>
      <c r="H66" s="136">
        <f t="shared" si="1"/>
        <v>0</v>
      </c>
      <c r="I66" s="81"/>
      <c r="J66" s="279"/>
      <c r="K66" s="81"/>
      <c r="L66" s="279"/>
      <c r="M66" s="81"/>
      <c r="N66" s="279"/>
      <c r="O66" s="81"/>
      <c r="P66" s="279"/>
      <c r="Q66" s="81"/>
      <c r="R66" s="279"/>
      <c r="S66" s="81"/>
      <c r="T66" s="279"/>
      <c r="U66" s="81"/>
      <c r="V66" s="279"/>
      <c r="W66" s="81"/>
      <c r="X66" s="279"/>
      <c r="Y66" s="81"/>
      <c r="Z66" s="279"/>
      <c r="AA66" s="81"/>
      <c r="AB66" s="279"/>
      <c r="AC66" s="81"/>
      <c r="AD66" s="279"/>
      <c r="AE66" s="81"/>
      <c r="AF66" s="279"/>
      <c r="AG66" s="81"/>
      <c r="AH66" s="279"/>
      <c r="AI66" s="81"/>
      <c r="AJ66" s="279"/>
      <c r="AK66" s="81"/>
      <c r="AL66" s="279"/>
      <c r="AM66" s="81"/>
      <c r="AN66" s="279"/>
      <c r="AO66" s="81"/>
      <c r="AP66" s="279"/>
      <c r="AQ66" s="81"/>
      <c r="AR66" s="279"/>
      <c r="AS66" s="81"/>
      <c r="AT66" s="279"/>
      <c r="AU66" s="81"/>
      <c r="AV66" s="50">
        <f>IFERROR(VLOOKUP(A66,'Site check'!A:Q,14,0),0)</f>
        <v>0</v>
      </c>
    </row>
    <row r="67" spans="1:48">
      <c r="A67" s="35" t="s">
        <v>83</v>
      </c>
      <c r="B67" s="96"/>
      <c r="C67" s="4"/>
      <c r="D67" s="4"/>
      <c r="E67" s="4"/>
      <c r="F67" s="4"/>
      <c r="G67" s="251">
        <f t="shared" si="0"/>
        <v>1.5</v>
      </c>
      <c r="H67" s="136">
        <f t="shared" si="1"/>
        <v>27.522935779816514</v>
      </c>
      <c r="I67" s="87" t="s">
        <v>474</v>
      </c>
      <c r="J67" s="281">
        <v>0.5</v>
      </c>
      <c r="K67" s="87" t="s">
        <v>475</v>
      </c>
      <c r="L67" s="281">
        <v>1</v>
      </c>
      <c r="M67" s="81"/>
      <c r="N67" s="279"/>
      <c r="O67" s="81"/>
      <c r="P67" s="279"/>
      <c r="Q67" s="81"/>
      <c r="R67" s="279"/>
      <c r="S67" s="81"/>
      <c r="T67" s="279"/>
      <c r="U67" s="81"/>
      <c r="V67" s="279"/>
      <c r="W67" s="81"/>
      <c r="X67" s="279"/>
      <c r="Y67" s="81"/>
      <c r="Z67" s="279"/>
      <c r="AA67" s="81"/>
      <c r="AB67" s="279"/>
      <c r="AC67" s="81"/>
      <c r="AD67" s="279"/>
      <c r="AE67" s="81"/>
      <c r="AF67" s="279"/>
      <c r="AG67" s="81"/>
      <c r="AH67" s="279"/>
      <c r="AI67" s="81"/>
      <c r="AJ67" s="279"/>
      <c r="AK67" s="81"/>
      <c r="AL67" s="279"/>
      <c r="AM67" s="81"/>
      <c r="AN67" s="279"/>
      <c r="AO67" s="81"/>
      <c r="AP67" s="279"/>
      <c r="AQ67" s="81"/>
      <c r="AR67" s="279"/>
      <c r="AS67" s="81"/>
      <c r="AT67" s="279"/>
      <c r="AU67" s="81"/>
      <c r="AV67" s="50">
        <f>IFERROR(VLOOKUP(A67,'Site check'!A:Q,14,0),0)</f>
        <v>0</v>
      </c>
    </row>
    <row r="68" spans="1:48">
      <c r="A68" s="35" t="s">
        <v>84</v>
      </c>
      <c r="B68" s="96"/>
      <c r="C68" s="4"/>
      <c r="D68" s="4"/>
      <c r="E68" s="4"/>
      <c r="F68" s="4"/>
      <c r="G68" s="251">
        <f t="shared" si="0"/>
        <v>0</v>
      </c>
      <c r="H68" s="136">
        <f t="shared" si="1"/>
        <v>0</v>
      </c>
      <c r="I68" s="81"/>
      <c r="J68" s="279"/>
      <c r="K68" s="81"/>
      <c r="L68" s="279"/>
      <c r="M68" s="81"/>
      <c r="N68" s="279"/>
      <c r="O68" s="81"/>
      <c r="P68" s="279"/>
      <c r="Q68" s="81"/>
      <c r="R68" s="279"/>
      <c r="S68" s="81"/>
      <c r="T68" s="279"/>
      <c r="U68" s="81"/>
      <c r="V68" s="279"/>
      <c r="W68" s="81"/>
      <c r="X68" s="279"/>
      <c r="Y68" s="81"/>
      <c r="Z68" s="279"/>
      <c r="AA68" s="81"/>
      <c r="AB68" s="279"/>
      <c r="AC68" s="81"/>
      <c r="AD68" s="279"/>
      <c r="AE68" s="81"/>
      <c r="AF68" s="279"/>
      <c r="AG68" s="81"/>
      <c r="AH68" s="279"/>
      <c r="AI68" s="81"/>
      <c r="AJ68" s="279"/>
      <c r="AK68" s="81"/>
      <c r="AL68" s="279"/>
      <c r="AM68" s="81"/>
      <c r="AN68" s="279"/>
      <c r="AO68" s="81"/>
      <c r="AP68" s="279"/>
      <c r="AQ68" s="81"/>
      <c r="AR68" s="279"/>
      <c r="AS68" s="81"/>
      <c r="AT68" s="279"/>
      <c r="AU68" s="81"/>
      <c r="AV68" s="50">
        <f>IFERROR(VLOOKUP(A68,'Site check'!A:Q,14,0),0)</f>
        <v>0</v>
      </c>
    </row>
    <row r="69" spans="1:48">
      <c r="A69" s="35" t="s">
        <v>85</v>
      </c>
      <c r="B69" s="96"/>
      <c r="C69" s="4"/>
      <c r="D69" s="4"/>
      <c r="E69" s="4"/>
      <c r="F69" s="4"/>
      <c r="G69" s="251">
        <f t="shared" si="0"/>
        <v>0</v>
      </c>
      <c r="H69" s="136">
        <f t="shared" si="1"/>
        <v>0</v>
      </c>
      <c r="I69" s="81"/>
      <c r="J69" s="279"/>
      <c r="K69" s="81"/>
      <c r="L69" s="279"/>
      <c r="M69" s="81"/>
      <c r="N69" s="279"/>
      <c r="O69" s="81"/>
      <c r="P69" s="279"/>
      <c r="Q69" s="81"/>
      <c r="R69" s="279"/>
      <c r="S69" s="81"/>
      <c r="T69" s="279"/>
      <c r="U69" s="81"/>
      <c r="V69" s="279"/>
      <c r="W69" s="81"/>
      <c r="X69" s="279"/>
      <c r="Y69" s="81"/>
      <c r="Z69" s="279"/>
      <c r="AA69" s="81"/>
      <c r="AB69" s="279"/>
      <c r="AC69" s="81"/>
      <c r="AD69" s="279"/>
      <c r="AE69" s="81"/>
      <c r="AF69" s="279"/>
      <c r="AG69" s="81"/>
      <c r="AH69" s="279"/>
      <c r="AI69" s="81"/>
      <c r="AJ69" s="279"/>
      <c r="AK69" s="81"/>
      <c r="AL69" s="279"/>
      <c r="AM69" s="81"/>
      <c r="AN69" s="279"/>
      <c r="AO69" s="81"/>
      <c r="AP69" s="279"/>
      <c r="AQ69" s="81"/>
      <c r="AR69" s="279"/>
      <c r="AS69" s="81"/>
      <c r="AT69" s="279"/>
      <c r="AU69" s="81"/>
      <c r="AV69" s="50">
        <f>IFERROR(VLOOKUP(A69,'Site check'!A:Q,14,0),0)</f>
        <v>0</v>
      </c>
    </row>
    <row r="70" spans="1:48">
      <c r="A70" s="39" t="s">
        <v>86</v>
      </c>
      <c r="B70" s="24" t="s">
        <v>17</v>
      </c>
      <c r="C70" s="4"/>
      <c r="D70" s="4"/>
      <c r="E70" s="4"/>
      <c r="F70" s="4"/>
      <c r="G70" s="251">
        <f t="shared" si="0"/>
        <v>15.5</v>
      </c>
      <c r="H70" s="136">
        <f t="shared" si="1"/>
        <v>284.40366972477062</v>
      </c>
      <c r="I70" s="81" t="s">
        <v>476</v>
      </c>
      <c r="J70" s="279">
        <v>1</v>
      </c>
      <c r="K70" s="81" t="s">
        <v>477</v>
      </c>
      <c r="L70" s="279">
        <v>1</v>
      </c>
      <c r="M70" s="260" t="s">
        <v>478</v>
      </c>
      <c r="N70" s="283">
        <v>2</v>
      </c>
      <c r="O70" s="263" t="s">
        <v>479</v>
      </c>
      <c r="P70" s="283">
        <v>2</v>
      </c>
      <c r="Q70" s="260" t="s">
        <v>480</v>
      </c>
      <c r="R70" s="283">
        <v>2</v>
      </c>
      <c r="S70" s="263" t="s">
        <v>481</v>
      </c>
      <c r="T70" s="283">
        <v>2</v>
      </c>
      <c r="U70" s="92" t="s">
        <v>482</v>
      </c>
      <c r="V70" s="80">
        <v>1.1000000000000001</v>
      </c>
      <c r="W70" s="99" t="s">
        <v>483</v>
      </c>
      <c r="X70" s="289">
        <v>2.2000000000000002</v>
      </c>
      <c r="Y70" s="99" t="s">
        <v>484</v>
      </c>
      <c r="Z70" s="289">
        <v>2.2000000000000002</v>
      </c>
      <c r="AA70" s="81"/>
      <c r="AB70" s="279"/>
      <c r="AC70" s="81"/>
      <c r="AD70" s="279"/>
      <c r="AE70" s="81"/>
      <c r="AF70" s="279"/>
      <c r="AG70" s="81"/>
      <c r="AH70" s="279"/>
      <c r="AI70" s="81"/>
      <c r="AJ70" s="279"/>
      <c r="AK70" s="81"/>
      <c r="AL70" s="279"/>
      <c r="AM70" s="81"/>
      <c r="AN70" s="279"/>
      <c r="AO70" s="81"/>
      <c r="AP70" s="279"/>
      <c r="AQ70" s="81"/>
      <c r="AR70" s="279"/>
      <c r="AS70" s="81"/>
      <c r="AT70" s="279"/>
      <c r="AU70" s="81"/>
      <c r="AV70" s="50">
        <f>IFERROR(VLOOKUP(A70,'Site check'!A:Q,14,0),0)</f>
        <v>0</v>
      </c>
    </row>
    <row r="71" spans="1:48">
      <c r="A71" s="39" t="s">
        <v>87</v>
      </c>
      <c r="B71" s="24" t="s">
        <v>17</v>
      </c>
      <c r="C71" s="4"/>
      <c r="D71" s="4"/>
      <c r="E71" s="4"/>
      <c r="F71" s="4"/>
      <c r="G71" s="251">
        <f t="shared" si="0"/>
        <v>1.5</v>
      </c>
      <c r="H71" s="136">
        <f t="shared" si="1"/>
        <v>27.522935779816514</v>
      </c>
      <c r="I71" s="81" t="s">
        <v>485</v>
      </c>
      <c r="J71" s="279">
        <v>1.5</v>
      </c>
      <c r="K71" s="81"/>
      <c r="L71" s="279"/>
      <c r="M71" s="81"/>
      <c r="N71" s="279"/>
      <c r="O71" s="81"/>
      <c r="P71" s="279"/>
      <c r="Q71" s="81"/>
      <c r="R71" s="279"/>
      <c r="S71" s="81"/>
      <c r="T71" s="279"/>
      <c r="U71" s="81"/>
      <c r="V71" s="279"/>
      <c r="W71" s="81"/>
      <c r="X71" s="279"/>
      <c r="Y71" s="81"/>
      <c r="Z71" s="279"/>
      <c r="AA71" s="81"/>
      <c r="AB71" s="279"/>
      <c r="AC71" s="81"/>
      <c r="AD71" s="279"/>
      <c r="AE71" s="81"/>
      <c r="AF71" s="279"/>
      <c r="AG71" s="81"/>
      <c r="AH71" s="279"/>
      <c r="AI71" s="81"/>
      <c r="AJ71" s="279"/>
      <c r="AK71" s="81"/>
      <c r="AL71" s="279"/>
      <c r="AM71" s="81"/>
      <c r="AN71" s="279"/>
      <c r="AO71" s="81"/>
      <c r="AP71" s="279"/>
      <c r="AQ71" s="81"/>
      <c r="AR71" s="279"/>
      <c r="AS71" s="81"/>
      <c r="AT71" s="279"/>
      <c r="AU71" s="81"/>
      <c r="AV71" s="50">
        <f>IFERROR(VLOOKUP(A71,'Site check'!A:Q,14,0),0)</f>
        <v>0</v>
      </c>
    </row>
    <row r="72" spans="1:48">
      <c r="A72" s="38" t="s">
        <v>88</v>
      </c>
      <c r="B72" s="96"/>
      <c r="C72" s="30" t="s">
        <v>18</v>
      </c>
      <c r="D72" s="30" t="s">
        <v>19</v>
      </c>
      <c r="E72" s="4"/>
      <c r="F72" s="30" t="s">
        <v>321</v>
      </c>
      <c r="G72" s="251">
        <f t="shared" si="0"/>
        <v>7.6</v>
      </c>
      <c r="H72" s="136">
        <f t="shared" si="1"/>
        <v>139.44954128440367</v>
      </c>
      <c r="I72" s="87"/>
      <c r="J72" s="281"/>
      <c r="K72" s="81" t="s">
        <v>486</v>
      </c>
      <c r="L72" s="279">
        <v>0.6</v>
      </c>
      <c r="M72" s="81" t="s">
        <v>487</v>
      </c>
      <c r="N72" s="279">
        <v>1.25</v>
      </c>
      <c r="O72" s="81" t="s">
        <v>488</v>
      </c>
      <c r="P72" s="279">
        <v>0.35</v>
      </c>
      <c r="Q72" s="81" t="s">
        <v>489</v>
      </c>
      <c r="R72" s="279">
        <v>1.05</v>
      </c>
      <c r="S72" s="89" t="s">
        <v>490</v>
      </c>
      <c r="T72" s="282">
        <v>0.35</v>
      </c>
      <c r="U72" s="87" t="s">
        <v>418</v>
      </c>
      <c r="V72" s="281">
        <v>4</v>
      </c>
      <c r="W72" s="81"/>
      <c r="X72" s="279"/>
      <c r="Y72" s="81"/>
      <c r="Z72" s="279"/>
      <c r="AA72" s="81"/>
      <c r="AB72" s="279"/>
      <c r="AC72" s="81"/>
      <c r="AD72" s="279"/>
      <c r="AE72" s="81"/>
      <c r="AF72" s="279"/>
      <c r="AG72" s="81"/>
      <c r="AH72" s="279"/>
      <c r="AI72" s="81"/>
      <c r="AJ72" s="279"/>
      <c r="AK72" s="81"/>
      <c r="AL72" s="279"/>
      <c r="AM72" s="81"/>
      <c r="AN72" s="279"/>
      <c r="AO72" s="81"/>
      <c r="AP72" s="279"/>
      <c r="AQ72" s="81"/>
      <c r="AR72" s="279"/>
      <c r="AS72" s="81"/>
      <c r="AT72" s="279"/>
      <c r="AU72" s="81"/>
      <c r="AV72" s="50">
        <f>IFERROR(VLOOKUP(A72,'Site check'!A:Q,14,0),0)</f>
        <v>0</v>
      </c>
    </row>
    <row r="73" spans="1:48">
      <c r="A73" s="38" t="s">
        <v>89</v>
      </c>
      <c r="B73" s="96"/>
      <c r="C73" s="4"/>
      <c r="D73" s="4"/>
      <c r="E73" s="4"/>
      <c r="F73" s="4"/>
      <c r="G73" s="251">
        <f t="shared" ref="G73" si="4">SUM(J73,L73,N73,P73,R73,T73,V73,X73,Z73,AB73,AD73,AF73,AH73,AJ73,AL73,AN73,AP73,AR73,AT73,AV73)</f>
        <v>7.8999999999999995</v>
      </c>
      <c r="H73" s="136">
        <f t="shared" ref="H73" si="5">SUM(G73*1000)/54.5</f>
        <v>144.95412844036696</v>
      </c>
      <c r="I73" s="87"/>
      <c r="J73" s="281"/>
      <c r="K73" s="81" t="s">
        <v>486</v>
      </c>
      <c r="L73" s="279">
        <v>0.7</v>
      </c>
      <c r="M73" s="81" t="s">
        <v>487</v>
      </c>
      <c r="N73" s="279">
        <v>1.1499999999999999</v>
      </c>
      <c r="O73" s="81" t="s">
        <v>488</v>
      </c>
      <c r="P73" s="279">
        <v>0.35</v>
      </c>
      <c r="Q73" s="81" t="s">
        <v>489</v>
      </c>
      <c r="R73" s="279">
        <v>1.1499999999999999</v>
      </c>
      <c r="S73" s="89" t="s">
        <v>490</v>
      </c>
      <c r="T73" s="282">
        <v>0.55000000000000004</v>
      </c>
      <c r="U73" s="87" t="s">
        <v>418</v>
      </c>
      <c r="V73" s="281">
        <v>4</v>
      </c>
      <c r="W73" s="81"/>
      <c r="X73" s="279"/>
      <c r="Y73" s="81"/>
      <c r="Z73" s="279"/>
      <c r="AA73" s="81"/>
      <c r="AB73" s="279"/>
      <c r="AC73" s="81"/>
      <c r="AD73" s="279"/>
      <c r="AE73" s="81"/>
      <c r="AF73" s="279"/>
      <c r="AG73" s="81"/>
      <c r="AH73" s="279"/>
      <c r="AI73" s="81"/>
      <c r="AJ73" s="279"/>
      <c r="AK73" s="81"/>
      <c r="AL73" s="279"/>
      <c r="AM73" s="81"/>
      <c r="AN73" s="279"/>
      <c r="AO73" s="81"/>
      <c r="AP73" s="279"/>
      <c r="AQ73" s="81"/>
      <c r="AR73" s="279"/>
      <c r="AS73" s="81"/>
      <c r="AT73" s="279"/>
      <c r="AU73" s="81"/>
      <c r="AV73" s="50">
        <f>IFERROR(VLOOKUP(A73,'Site check'!A:Q,14,0),0)</f>
        <v>0</v>
      </c>
    </row>
    <row r="74" spans="1:48">
      <c r="A74" s="37" t="s">
        <v>90</v>
      </c>
      <c r="B74" s="96"/>
      <c r="C74" s="96"/>
      <c r="D74" s="4"/>
      <c r="E74" s="30" t="s">
        <v>449</v>
      </c>
      <c r="F74" s="4"/>
      <c r="G74" s="251">
        <f t="shared" ref="G74:G141" si="6">SUM(J74,L74,N74,P74,R74,T74,V74,X74,Z74,AB74,AD74,AF74,AH74,AJ74,AL74,AN74,AP74,AR74,AT74,AV74)</f>
        <v>6.9</v>
      </c>
      <c r="H74" s="136">
        <f t="shared" si="1"/>
        <v>126.60550458715596</v>
      </c>
      <c r="I74" s="81" t="s">
        <v>491</v>
      </c>
      <c r="J74" s="279">
        <v>5.9</v>
      </c>
      <c r="K74" s="253" t="s">
        <v>492</v>
      </c>
      <c r="L74" s="299">
        <v>1</v>
      </c>
      <c r="M74" s="105"/>
      <c r="N74" s="299"/>
      <c r="O74" s="81"/>
      <c r="P74" s="279"/>
      <c r="Q74" s="81"/>
      <c r="R74" s="279"/>
      <c r="S74" s="81"/>
      <c r="T74" s="279"/>
      <c r="U74" s="81"/>
      <c r="V74" s="279"/>
      <c r="W74" s="81"/>
      <c r="X74" s="279"/>
      <c r="Y74" s="81"/>
      <c r="Z74" s="279"/>
      <c r="AA74" s="81"/>
      <c r="AB74" s="279"/>
      <c r="AC74" s="81"/>
      <c r="AD74" s="279"/>
      <c r="AE74" s="81"/>
      <c r="AF74" s="279"/>
      <c r="AG74" s="81"/>
      <c r="AH74" s="279"/>
      <c r="AI74" s="81"/>
      <c r="AJ74" s="279"/>
      <c r="AK74" s="81"/>
      <c r="AL74" s="279"/>
      <c r="AM74" s="81"/>
      <c r="AN74" s="279"/>
      <c r="AO74" s="81"/>
      <c r="AP74" s="279"/>
      <c r="AQ74" s="81"/>
      <c r="AR74" s="279"/>
      <c r="AS74" s="81"/>
      <c r="AT74" s="279"/>
      <c r="AU74" s="81"/>
      <c r="AV74" s="50">
        <f>IFERROR(VLOOKUP(A74,'Site check'!A:Q,14,0),0)</f>
        <v>0</v>
      </c>
    </row>
    <row r="75" spans="1:48">
      <c r="A75" s="37" t="s">
        <v>91</v>
      </c>
      <c r="B75" s="96"/>
      <c r="C75" s="96"/>
      <c r="D75" s="4"/>
      <c r="E75" s="4"/>
      <c r="F75" s="4"/>
      <c r="G75" s="251">
        <f t="shared" si="6"/>
        <v>6.8</v>
      </c>
      <c r="H75" s="136">
        <f t="shared" ref="H75:H142" si="7">SUM(G75*1000)/54.5</f>
        <v>124.77064220183486</v>
      </c>
      <c r="I75" s="81" t="s">
        <v>491</v>
      </c>
      <c r="J75" s="279">
        <v>5.8</v>
      </c>
      <c r="K75" s="253" t="s">
        <v>492</v>
      </c>
      <c r="L75" s="299">
        <v>1</v>
      </c>
      <c r="M75" s="105"/>
      <c r="N75" s="299"/>
      <c r="O75" s="81"/>
      <c r="P75" s="279"/>
      <c r="Q75" s="81"/>
      <c r="R75" s="279"/>
      <c r="S75" s="81"/>
      <c r="T75" s="279"/>
      <c r="U75" s="81"/>
      <c r="V75" s="279"/>
      <c r="W75" s="81"/>
      <c r="X75" s="279"/>
      <c r="Y75" s="81"/>
      <c r="Z75" s="279"/>
      <c r="AA75" s="81"/>
      <c r="AB75" s="279"/>
      <c r="AC75" s="81"/>
      <c r="AD75" s="279"/>
      <c r="AE75" s="81"/>
      <c r="AF75" s="279"/>
      <c r="AG75" s="81"/>
      <c r="AH75" s="279"/>
      <c r="AI75" s="81"/>
      <c r="AJ75" s="279"/>
      <c r="AK75" s="81"/>
      <c r="AL75" s="279"/>
      <c r="AM75" s="81"/>
      <c r="AN75" s="279"/>
      <c r="AO75" s="81"/>
      <c r="AP75" s="279"/>
      <c r="AQ75" s="81"/>
      <c r="AR75" s="279"/>
      <c r="AS75" s="81"/>
      <c r="AT75" s="279"/>
      <c r="AU75" s="81"/>
      <c r="AV75" s="50">
        <f>IFERROR(VLOOKUP(A75,'Site check'!A:Q,14,0),0)</f>
        <v>0</v>
      </c>
    </row>
    <row r="76" spans="1:48">
      <c r="A76" s="38" t="s">
        <v>92</v>
      </c>
      <c r="B76" s="96"/>
      <c r="C76" s="96"/>
      <c r="D76" s="4"/>
      <c r="E76" s="4"/>
      <c r="F76" s="30" t="s">
        <v>321</v>
      </c>
      <c r="G76" s="251">
        <f t="shared" si="6"/>
        <v>9.35</v>
      </c>
      <c r="H76" s="136">
        <f t="shared" si="7"/>
        <v>171.55963302752295</v>
      </c>
      <c r="I76" s="81" t="s">
        <v>493</v>
      </c>
      <c r="J76" s="279">
        <v>2.25</v>
      </c>
      <c r="K76" s="81" t="s">
        <v>494</v>
      </c>
      <c r="L76" s="279">
        <v>2.25</v>
      </c>
      <c r="M76" s="81" t="s">
        <v>495</v>
      </c>
      <c r="N76" s="279">
        <v>2.25</v>
      </c>
      <c r="O76" s="260" t="s">
        <v>496</v>
      </c>
      <c r="P76" s="283">
        <v>1</v>
      </c>
      <c r="Q76" s="101" t="s">
        <v>497</v>
      </c>
      <c r="R76" s="289">
        <v>0.5</v>
      </c>
      <c r="S76" s="83" t="s">
        <v>498</v>
      </c>
      <c r="T76" s="284">
        <v>1.1000000000000001</v>
      </c>
      <c r="U76" s="81"/>
      <c r="V76" s="279"/>
      <c r="W76" s="81"/>
      <c r="X76" s="279"/>
      <c r="Y76" s="81"/>
      <c r="Z76" s="279"/>
      <c r="AA76" s="81"/>
      <c r="AB76" s="279"/>
      <c r="AC76" s="81"/>
      <c r="AD76" s="279"/>
      <c r="AE76" s="81"/>
      <c r="AF76" s="279"/>
      <c r="AG76" s="81"/>
      <c r="AH76" s="279"/>
      <c r="AI76" s="81"/>
      <c r="AJ76" s="279"/>
      <c r="AK76" s="81"/>
      <c r="AL76" s="279"/>
      <c r="AM76" s="81"/>
      <c r="AN76" s="279"/>
      <c r="AO76" s="81"/>
      <c r="AP76" s="279"/>
      <c r="AQ76" s="81"/>
      <c r="AR76" s="279"/>
      <c r="AS76" s="81"/>
      <c r="AT76" s="279"/>
      <c r="AU76" s="81"/>
      <c r="AV76" s="50">
        <f>IFERROR(VLOOKUP(A76,'Site check'!A:Q,14,0),0)</f>
        <v>0</v>
      </c>
    </row>
    <row r="77" spans="1:48">
      <c r="A77" s="38" t="s">
        <v>93</v>
      </c>
      <c r="B77" s="96"/>
      <c r="C77" s="96"/>
      <c r="D77" s="4"/>
      <c r="E77" s="4"/>
      <c r="F77" s="30"/>
      <c r="G77" s="251">
        <f t="shared" si="6"/>
        <v>9.35</v>
      </c>
      <c r="H77" s="136">
        <f t="shared" si="7"/>
        <v>171.55963302752295</v>
      </c>
      <c r="I77" s="81" t="s">
        <v>493</v>
      </c>
      <c r="J77" s="279">
        <v>2.25</v>
      </c>
      <c r="K77" s="81" t="s">
        <v>494</v>
      </c>
      <c r="L77" s="279">
        <v>2.25</v>
      </c>
      <c r="M77" s="81" t="s">
        <v>495</v>
      </c>
      <c r="N77" s="279">
        <v>2.25</v>
      </c>
      <c r="O77" s="260" t="s">
        <v>496</v>
      </c>
      <c r="P77" s="283">
        <v>1</v>
      </c>
      <c r="Q77" s="101" t="s">
        <v>497</v>
      </c>
      <c r="R77" s="289">
        <v>0.5</v>
      </c>
      <c r="S77" s="83" t="s">
        <v>498</v>
      </c>
      <c r="T77" s="284">
        <v>1.1000000000000001</v>
      </c>
      <c r="U77" s="81"/>
      <c r="V77" s="279"/>
      <c r="W77" s="81"/>
      <c r="X77" s="279"/>
      <c r="Y77" s="81"/>
      <c r="Z77" s="279"/>
      <c r="AA77" s="81"/>
      <c r="AB77" s="279"/>
      <c r="AC77" s="81"/>
      <c r="AD77" s="279"/>
      <c r="AE77" s="81"/>
      <c r="AF77" s="279"/>
      <c r="AG77" s="81"/>
      <c r="AH77" s="279"/>
      <c r="AI77" s="81"/>
      <c r="AJ77" s="279"/>
      <c r="AK77" s="81"/>
      <c r="AL77" s="279"/>
      <c r="AM77" s="81"/>
      <c r="AN77" s="279"/>
      <c r="AO77" s="81"/>
      <c r="AP77" s="279"/>
      <c r="AQ77" s="81"/>
      <c r="AR77" s="279"/>
      <c r="AS77" s="81"/>
      <c r="AT77" s="279"/>
      <c r="AU77" s="81"/>
      <c r="AV77" s="50">
        <f>IFERROR(VLOOKUP(A77,'Site check'!A:Q,14,0),0)</f>
        <v>0</v>
      </c>
    </row>
    <row r="78" spans="1:48">
      <c r="A78" s="35" t="s">
        <v>94</v>
      </c>
      <c r="B78" s="96"/>
      <c r="C78" s="4"/>
      <c r="D78" s="4"/>
      <c r="E78" s="4"/>
      <c r="F78" s="4"/>
      <c r="G78" s="251">
        <f t="shared" si="6"/>
        <v>0</v>
      </c>
      <c r="H78" s="136">
        <f t="shared" si="7"/>
        <v>0</v>
      </c>
      <c r="I78" s="81"/>
      <c r="J78" s="279"/>
      <c r="K78" s="81"/>
      <c r="L78" s="279"/>
      <c r="M78" s="81"/>
      <c r="N78" s="279"/>
      <c r="O78" s="81"/>
      <c r="P78" s="279"/>
      <c r="Q78" s="81"/>
      <c r="R78" s="279"/>
      <c r="S78" s="81"/>
      <c r="T78" s="279"/>
      <c r="U78" s="81"/>
      <c r="V78" s="279"/>
      <c r="W78" s="81"/>
      <c r="X78" s="279"/>
      <c r="Y78" s="81"/>
      <c r="Z78" s="279"/>
      <c r="AA78" s="81"/>
      <c r="AB78" s="279"/>
      <c r="AC78" s="81"/>
      <c r="AD78" s="279"/>
      <c r="AE78" s="81"/>
      <c r="AF78" s="279"/>
      <c r="AG78" s="81"/>
      <c r="AH78" s="279"/>
      <c r="AI78" s="81"/>
      <c r="AJ78" s="279"/>
      <c r="AK78" s="81"/>
      <c r="AL78" s="279"/>
      <c r="AM78" s="81"/>
      <c r="AN78" s="279"/>
      <c r="AO78" s="81"/>
      <c r="AP78" s="279"/>
      <c r="AQ78" s="81"/>
      <c r="AR78" s="279"/>
      <c r="AS78" s="81"/>
      <c r="AT78" s="279"/>
      <c r="AU78" s="81"/>
      <c r="AV78" s="50">
        <f>IFERROR(VLOOKUP(A78,'Site check'!A:Q,14,0),0)</f>
        <v>0</v>
      </c>
    </row>
    <row r="79" spans="1:48">
      <c r="A79" s="35" t="s">
        <v>95</v>
      </c>
      <c r="B79" s="96"/>
      <c r="C79" s="4"/>
      <c r="D79" s="4"/>
      <c r="E79" s="4"/>
      <c r="F79" s="4"/>
      <c r="G79" s="251">
        <f t="shared" si="6"/>
        <v>1</v>
      </c>
      <c r="H79" s="136">
        <f t="shared" si="7"/>
        <v>18.348623853211009</v>
      </c>
      <c r="I79" s="87" t="s">
        <v>499</v>
      </c>
      <c r="J79" s="281">
        <v>1</v>
      </c>
      <c r="K79" s="81"/>
      <c r="L79" s="279"/>
      <c r="M79" s="81"/>
      <c r="N79" s="279"/>
      <c r="O79" s="81"/>
      <c r="P79" s="279"/>
      <c r="Q79" s="81"/>
      <c r="R79" s="279"/>
      <c r="S79" s="81"/>
      <c r="T79" s="279"/>
      <c r="U79" s="81"/>
      <c r="V79" s="279"/>
      <c r="W79" s="81"/>
      <c r="X79" s="279"/>
      <c r="Y79" s="81"/>
      <c r="Z79" s="279"/>
      <c r="AA79" s="81"/>
      <c r="AB79" s="279"/>
      <c r="AC79" s="81"/>
      <c r="AD79" s="279"/>
      <c r="AE79" s="81"/>
      <c r="AF79" s="279"/>
      <c r="AG79" s="81"/>
      <c r="AH79" s="279"/>
      <c r="AI79" s="81"/>
      <c r="AJ79" s="279"/>
      <c r="AK79" s="81"/>
      <c r="AL79" s="279"/>
      <c r="AM79" s="81"/>
      <c r="AN79" s="279"/>
      <c r="AO79" s="81"/>
      <c r="AP79" s="279"/>
      <c r="AQ79" s="81"/>
      <c r="AR79" s="279"/>
      <c r="AS79" s="81"/>
      <c r="AT79" s="279"/>
      <c r="AU79" s="81"/>
      <c r="AV79" s="50">
        <f>IFERROR(VLOOKUP(A79,'Site check'!A:Q,14,0),0)</f>
        <v>0</v>
      </c>
    </row>
    <row r="80" spans="1:48">
      <c r="A80" s="37" t="s">
        <v>96</v>
      </c>
      <c r="B80" s="96"/>
      <c r="C80" s="4"/>
      <c r="D80" s="4"/>
      <c r="E80" s="30" t="s">
        <v>449</v>
      </c>
      <c r="F80" s="4"/>
      <c r="G80" s="251">
        <f t="shared" si="6"/>
        <v>6.9</v>
      </c>
      <c r="H80" s="136">
        <f t="shared" si="7"/>
        <v>126.60550458715596</v>
      </c>
      <c r="I80" s="81" t="s">
        <v>500</v>
      </c>
      <c r="J80" s="279">
        <v>5.9</v>
      </c>
      <c r="K80" s="253" t="s">
        <v>501</v>
      </c>
      <c r="L80" s="300">
        <v>1</v>
      </c>
      <c r="M80" s="253"/>
      <c r="N80" s="300"/>
      <c r="O80" s="81"/>
      <c r="P80" s="279"/>
      <c r="Q80" s="81"/>
      <c r="R80" s="279"/>
      <c r="S80" s="81"/>
      <c r="T80" s="279"/>
      <c r="U80" s="81"/>
      <c r="V80" s="279"/>
      <c r="W80" s="81"/>
      <c r="X80" s="279"/>
      <c r="Y80" s="81"/>
      <c r="Z80" s="279"/>
      <c r="AA80" s="81"/>
      <c r="AB80" s="279"/>
      <c r="AC80" s="81"/>
      <c r="AD80" s="279"/>
      <c r="AE80" s="81"/>
      <c r="AF80" s="279"/>
      <c r="AG80" s="81"/>
      <c r="AH80" s="279"/>
      <c r="AI80" s="81"/>
      <c r="AJ80" s="279"/>
      <c r="AK80" s="81"/>
      <c r="AL80" s="279"/>
      <c r="AM80" s="81"/>
      <c r="AN80" s="279"/>
      <c r="AO80" s="81"/>
      <c r="AP80" s="279"/>
      <c r="AQ80" s="81"/>
      <c r="AR80" s="279"/>
      <c r="AS80" s="81"/>
      <c r="AT80" s="279"/>
      <c r="AU80" s="81"/>
      <c r="AV80" s="50">
        <f>IFERROR(VLOOKUP(A80,'Site check'!A:Q,14,0),0)</f>
        <v>0</v>
      </c>
    </row>
    <row r="81" spans="1:48">
      <c r="A81" s="37" t="s">
        <v>97</v>
      </c>
      <c r="B81" s="96"/>
      <c r="C81" s="4"/>
      <c r="D81" s="4"/>
      <c r="E81" s="4"/>
      <c r="F81" s="4"/>
      <c r="G81" s="251">
        <f t="shared" si="6"/>
        <v>6.8</v>
      </c>
      <c r="H81" s="136">
        <f t="shared" si="7"/>
        <v>124.77064220183486</v>
      </c>
      <c r="I81" s="81" t="s">
        <v>500</v>
      </c>
      <c r="J81" s="279">
        <v>5.8</v>
      </c>
      <c r="K81" s="253" t="s">
        <v>501</v>
      </c>
      <c r="L81" s="300">
        <v>1</v>
      </c>
      <c r="M81" s="253"/>
      <c r="N81" s="300"/>
      <c r="O81" s="81"/>
      <c r="P81" s="279"/>
      <c r="Q81" s="81"/>
      <c r="R81" s="279"/>
      <c r="S81" s="81"/>
      <c r="T81" s="279"/>
      <c r="U81" s="81"/>
      <c r="V81" s="279"/>
      <c r="W81" s="81"/>
      <c r="X81" s="279"/>
      <c r="Y81" s="81"/>
      <c r="Z81" s="279"/>
      <c r="AA81" s="81"/>
      <c r="AB81" s="279"/>
      <c r="AC81" s="81"/>
      <c r="AD81" s="279"/>
      <c r="AE81" s="81"/>
      <c r="AF81" s="279"/>
      <c r="AG81" s="81"/>
      <c r="AH81" s="279"/>
      <c r="AI81" s="81"/>
      <c r="AJ81" s="279"/>
      <c r="AK81" s="81"/>
      <c r="AL81" s="279"/>
      <c r="AM81" s="81"/>
      <c r="AN81" s="279"/>
      <c r="AO81" s="81"/>
      <c r="AP81" s="279"/>
      <c r="AQ81" s="81"/>
      <c r="AR81" s="279"/>
      <c r="AS81" s="81"/>
      <c r="AT81" s="279"/>
      <c r="AU81" s="81"/>
      <c r="AV81" s="50">
        <f>IFERROR(VLOOKUP(A81,'Site check'!A:Q,14,0),0)</f>
        <v>0</v>
      </c>
    </row>
    <row r="82" spans="1:48">
      <c r="A82" s="35" t="s">
        <v>98</v>
      </c>
      <c r="B82" s="96"/>
      <c r="C82" s="4"/>
      <c r="D82" s="4"/>
      <c r="E82" s="4"/>
      <c r="F82" s="4"/>
      <c r="G82" s="251">
        <f t="shared" si="6"/>
        <v>0</v>
      </c>
      <c r="H82" s="136">
        <f t="shared" si="7"/>
        <v>0</v>
      </c>
      <c r="I82" s="81"/>
      <c r="J82" s="279"/>
      <c r="K82" s="81"/>
      <c r="L82" s="279"/>
      <c r="M82" s="81"/>
      <c r="N82" s="279"/>
      <c r="O82" s="81"/>
      <c r="P82" s="279"/>
      <c r="Q82" s="81"/>
      <c r="R82" s="279"/>
      <c r="S82" s="81"/>
      <c r="T82" s="279"/>
      <c r="U82" s="81"/>
      <c r="V82" s="279"/>
      <c r="W82" s="81"/>
      <c r="X82" s="279"/>
      <c r="Y82" s="81"/>
      <c r="Z82" s="279"/>
      <c r="AA82" s="81"/>
      <c r="AB82" s="279"/>
      <c r="AC82" s="81"/>
      <c r="AD82" s="279"/>
      <c r="AE82" s="81"/>
      <c r="AF82" s="279"/>
      <c r="AG82" s="81"/>
      <c r="AH82" s="279"/>
      <c r="AI82" s="81"/>
      <c r="AJ82" s="279"/>
      <c r="AK82" s="81"/>
      <c r="AL82" s="279"/>
      <c r="AM82" s="81"/>
      <c r="AN82" s="279"/>
      <c r="AO82" s="81"/>
      <c r="AP82" s="279"/>
      <c r="AQ82" s="81"/>
      <c r="AR82" s="279"/>
      <c r="AS82" s="81"/>
      <c r="AT82" s="279"/>
      <c r="AU82" s="81"/>
      <c r="AV82" s="50">
        <f>IFERROR(VLOOKUP(A82,'Site check'!A:Q,14,0),0)</f>
        <v>0</v>
      </c>
    </row>
    <row r="83" spans="1:48">
      <c r="A83" s="35" t="s">
        <v>99</v>
      </c>
      <c r="B83" s="96"/>
      <c r="C83" s="30" t="s">
        <v>18</v>
      </c>
      <c r="D83" s="4"/>
      <c r="E83" s="4"/>
      <c r="F83" s="4"/>
      <c r="G83" s="251">
        <f t="shared" si="6"/>
        <v>4</v>
      </c>
      <c r="H83" s="136">
        <f t="shared" si="7"/>
        <v>73.394495412844037</v>
      </c>
      <c r="I83" s="81" t="s">
        <v>502</v>
      </c>
      <c r="J83" s="279">
        <v>3</v>
      </c>
      <c r="K83" s="263" t="s">
        <v>503</v>
      </c>
      <c r="L83" s="283">
        <v>1</v>
      </c>
      <c r="M83" s="81"/>
      <c r="N83" s="279"/>
      <c r="O83" s="81"/>
      <c r="P83" s="279"/>
      <c r="Q83" s="81"/>
      <c r="R83" s="279"/>
      <c r="S83" s="81"/>
      <c r="T83" s="279"/>
      <c r="U83" s="81"/>
      <c r="V83" s="279"/>
      <c r="W83" s="81"/>
      <c r="X83" s="279"/>
      <c r="Y83" s="81"/>
      <c r="Z83" s="279"/>
      <c r="AA83" s="81"/>
      <c r="AB83" s="279"/>
      <c r="AC83" s="81"/>
      <c r="AD83" s="279"/>
      <c r="AE83" s="81"/>
      <c r="AF83" s="279"/>
      <c r="AG83" s="81"/>
      <c r="AH83" s="279"/>
      <c r="AI83" s="81"/>
      <c r="AJ83" s="279"/>
      <c r="AK83" s="81"/>
      <c r="AL83" s="279"/>
      <c r="AM83" s="81"/>
      <c r="AN83" s="279"/>
      <c r="AO83" s="81"/>
      <c r="AP83" s="279"/>
      <c r="AQ83" s="81"/>
      <c r="AR83" s="279"/>
      <c r="AS83" s="81"/>
      <c r="AT83" s="279"/>
      <c r="AU83" s="81"/>
      <c r="AV83" s="50">
        <f>IFERROR(VLOOKUP(A83,'Site check'!A:Q,14,0),0)</f>
        <v>0</v>
      </c>
    </row>
    <row r="84" spans="1:48">
      <c r="A84" s="35" t="s">
        <v>100</v>
      </c>
      <c r="B84" s="96"/>
      <c r="C84" s="4"/>
      <c r="D84" s="4"/>
      <c r="E84" s="4"/>
      <c r="F84" s="4"/>
      <c r="G84" s="251">
        <f t="shared" si="6"/>
        <v>3</v>
      </c>
      <c r="H84" s="136">
        <f t="shared" si="7"/>
        <v>55.045871559633028</v>
      </c>
      <c r="I84" s="81" t="s">
        <v>504</v>
      </c>
      <c r="J84" s="279">
        <v>2</v>
      </c>
      <c r="K84" s="260" t="s">
        <v>505</v>
      </c>
      <c r="L84" s="283">
        <v>1</v>
      </c>
      <c r="M84" s="81"/>
      <c r="N84" s="279"/>
      <c r="O84" s="81"/>
      <c r="P84" s="279"/>
      <c r="Q84" s="81"/>
      <c r="R84" s="279"/>
      <c r="S84" s="81"/>
      <c r="T84" s="279"/>
      <c r="U84" s="81"/>
      <c r="V84" s="279"/>
      <c r="W84" s="81"/>
      <c r="X84" s="279"/>
      <c r="Y84" s="81"/>
      <c r="Z84" s="279"/>
      <c r="AA84" s="81"/>
      <c r="AB84" s="279"/>
      <c r="AC84" s="81"/>
      <c r="AD84" s="279"/>
      <c r="AE84" s="81"/>
      <c r="AF84" s="279"/>
      <c r="AG84" s="81"/>
      <c r="AH84" s="279"/>
      <c r="AI84" s="81"/>
      <c r="AJ84" s="279"/>
      <c r="AK84" s="81"/>
      <c r="AL84" s="279"/>
      <c r="AM84" s="81"/>
      <c r="AN84" s="279"/>
      <c r="AO84" s="81"/>
      <c r="AP84" s="279"/>
      <c r="AQ84" s="81"/>
      <c r="AR84" s="279"/>
      <c r="AS84" s="81"/>
      <c r="AT84" s="279"/>
      <c r="AU84" s="81"/>
      <c r="AV84" s="50">
        <f>IFERROR(VLOOKUP(A84,'Site check'!A:Q,14,0),0)</f>
        <v>0</v>
      </c>
    </row>
    <row r="85" spans="1:48">
      <c r="A85" s="35" t="s">
        <v>101</v>
      </c>
      <c r="B85" s="96"/>
      <c r="C85" s="4"/>
      <c r="D85" s="4"/>
      <c r="E85" s="4"/>
      <c r="F85" s="4"/>
      <c r="G85" s="251">
        <f t="shared" si="6"/>
        <v>1</v>
      </c>
      <c r="H85" s="136">
        <f t="shared" si="7"/>
        <v>18.348623853211009</v>
      </c>
      <c r="I85" s="81"/>
      <c r="J85" s="279"/>
      <c r="K85" s="260" t="s">
        <v>506</v>
      </c>
      <c r="L85" s="283">
        <v>1</v>
      </c>
      <c r="M85" s="81"/>
      <c r="N85" s="279"/>
      <c r="O85" s="81"/>
      <c r="P85" s="279"/>
      <c r="Q85" s="81"/>
      <c r="R85" s="279"/>
      <c r="S85" s="81"/>
      <c r="T85" s="279"/>
      <c r="U85" s="81"/>
      <c r="V85" s="279"/>
      <c r="W85" s="81"/>
      <c r="X85" s="279"/>
      <c r="Y85" s="81"/>
      <c r="Z85" s="279"/>
      <c r="AA85" s="81"/>
      <c r="AB85" s="279"/>
      <c r="AC85" s="81"/>
      <c r="AD85" s="279"/>
      <c r="AE85" s="81"/>
      <c r="AF85" s="279"/>
      <c r="AG85" s="81"/>
      <c r="AH85" s="279"/>
      <c r="AI85" s="81"/>
      <c r="AJ85" s="279"/>
      <c r="AK85" s="81"/>
      <c r="AL85" s="279"/>
      <c r="AM85" s="81"/>
      <c r="AN85" s="279"/>
      <c r="AO85" s="81"/>
      <c r="AP85" s="279"/>
      <c r="AQ85" s="81"/>
      <c r="AR85" s="279"/>
      <c r="AS85" s="81"/>
      <c r="AT85" s="279"/>
      <c r="AU85" s="81"/>
      <c r="AV85" s="50">
        <f>IFERROR(VLOOKUP(A85,'Site check'!A:Q,14,0),0)</f>
        <v>0</v>
      </c>
    </row>
    <row r="86" spans="1:48">
      <c r="A86" s="35" t="s">
        <v>102</v>
      </c>
      <c r="B86" s="96"/>
      <c r="C86" s="4"/>
      <c r="D86" s="4"/>
      <c r="E86" s="4"/>
      <c r="F86" s="4"/>
      <c r="G86" s="251">
        <f t="shared" si="6"/>
        <v>4.4000000000000004</v>
      </c>
      <c r="H86" s="136">
        <f t="shared" si="7"/>
        <v>80.733944954128447</v>
      </c>
      <c r="I86" s="83" t="s">
        <v>507</v>
      </c>
      <c r="J86" s="284">
        <v>4.4000000000000004</v>
      </c>
      <c r="K86" s="81"/>
      <c r="L86" s="279"/>
      <c r="M86" s="81"/>
      <c r="N86" s="279"/>
      <c r="O86" s="81"/>
      <c r="P86" s="279"/>
      <c r="Q86" s="81"/>
      <c r="R86" s="279"/>
      <c r="S86" s="81"/>
      <c r="T86" s="279"/>
      <c r="U86" s="81"/>
      <c r="V86" s="279"/>
      <c r="W86" s="81"/>
      <c r="X86" s="279"/>
      <c r="Y86" s="81"/>
      <c r="Z86" s="279"/>
      <c r="AA86" s="81"/>
      <c r="AB86" s="279"/>
      <c r="AC86" s="81"/>
      <c r="AD86" s="279"/>
      <c r="AE86" s="81"/>
      <c r="AF86" s="279"/>
      <c r="AG86" s="81"/>
      <c r="AH86" s="279"/>
      <c r="AI86" s="81"/>
      <c r="AJ86" s="279"/>
      <c r="AK86" s="81"/>
      <c r="AL86" s="279"/>
      <c r="AM86" s="81"/>
      <c r="AN86" s="279"/>
      <c r="AO86" s="81"/>
      <c r="AP86" s="279"/>
      <c r="AQ86" s="81"/>
      <c r="AR86" s="279"/>
      <c r="AS86" s="81"/>
      <c r="AT86" s="279"/>
      <c r="AU86" s="81"/>
      <c r="AV86" s="50">
        <f>IFERROR(VLOOKUP(A86,'Site check'!A:Q,14,0),0)</f>
        <v>0</v>
      </c>
    </row>
    <row r="87" spans="1:48">
      <c r="A87" s="39" t="s">
        <v>103</v>
      </c>
      <c r="B87" s="96"/>
      <c r="C87" s="4"/>
      <c r="D87" s="4"/>
      <c r="E87" s="4"/>
      <c r="F87" s="4"/>
      <c r="G87" s="251">
        <f t="shared" si="6"/>
        <v>1</v>
      </c>
      <c r="H87" s="136">
        <f t="shared" si="7"/>
        <v>18.348623853211009</v>
      </c>
      <c r="I87" s="87"/>
      <c r="J87" s="281"/>
      <c r="K87" s="87" t="s">
        <v>508</v>
      </c>
      <c r="L87" s="281">
        <v>1</v>
      </c>
      <c r="M87" s="81"/>
      <c r="N87" s="279"/>
      <c r="O87" s="81"/>
      <c r="P87" s="279"/>
      <c r="Q87" s="81"/>
      <c r="R87" s="279"/>
      <c r="S87" s="81"/>
      <c r="T87" s="279"/>
      <c r="U87" s="81"/>
      <c r="V87" s="279"/>
      <c r="W87" s="81"/>
      <c r="X87" s="279"/>
      <c r="Y87" s="81"/>
      <c r="Z87" s="279"/>
      <c r="AA87" s="81"/>
      <c r="AB87" s="279"/>
      <c r="AC87" s="81"/>
      <c r="AD87" s="279"/>
      <c r="AE87" s="81"/>
      <c r="AF87" s="279"/>
      <c r="AG87" s="81"/>
      <c r="AH87" s="279"/>
      <c r="AI87" s="81"/>
      <c r="AJ87" s="279"/>
      <c r="AK87" s="81"/>
      <c r="AL87" s="279"/>
      <c r="AM87" s="81"/>
      <c r="AN87" s="279"/>
      <c r="AO87" s="81"/>
      <c r="AP87" s="279"/>
      <c r="AQ87" s="81"/>
      <c r="AR87" s="279"/>
      <c r="AS87" s="81"/>
      <c r="AT87" s="279"/>
      <c r="AU87" s="81"/>
      <c r="AV87" s="50">
        <f>IFERROR(VLOOKUP(A87,'Site check'!A:Q,14,0),0)</f>
        <v>0</v>
      </c>
    </row>
    <row r="88" spans="1:48">
      <c r="A88" s="39" t="s">
        <v>104</v>
      </c>
      <c r="B88" s="96"/>
      <c r="C88" s="4"/>
      <c r="D88" s="4"/>
      <c r="E88" s="4"/>
      <c r="F88" s="4"/>
      <c r="G88" s="251">
        <f t="shared" si="6"/>
        <v>0</v>
      </c>
      <c r="H88" s="136">
        <f t="shared" si="7"/>
        <v>0</v>
      </c>
      <c r="I88" s="87"/>
      <c r="J88" s="281"/>
      <c r="K88" s="81"/>
      <c r="L88" s="279"/>
      <c r="M88" s="81"/>
      <c r="N88" s="279"/>
      <c r="O88" s="81"/>
      <c r="P88" s="279"/>
      <c r="Q88" s="81"/>
      <c r="R88" s="279"/>
      <c r="S88" s="81"/>
      <c r="T88" s="279"/>
      <c r="U88" s="81"/>
      <c r="V88" s="279"/>
      <c r="W88" s="81"/>
      <c r="X88" s="279"/>
      <c r="Y88" s="81"/>
      <c r="Z88" s="279"/>
      <c r="AA88" s="81"/>
      <c r="AB88" s="279"/>
      <c r="AC88" s="81"/>
      <c r="AD88" s="279"/>
      <c r="AE88" s="81"/>
      <c r="AF88" s="279"/>
      <c r="AG88" s="81"/>
      <c r="AH88" s="279"/>
      <c r="AI88" s="81"/>
      <c r="AJ88" s="279"/>
      <c r="AK88" s="81"/>
      <c r="AL88" s="279"/>
      <c r="AM88" s="81"/>
      <c r="AN88" s="279"/>
      <c r="AO88" s="81"/>
      <c r="AP88" s="279"/>
      <c r="AQ88" s="81"/>
      <c r="AR88" s="279"/>
      <c r="AS88" s="81"/>
      <c r="AT88" s="279"/>
      <c r="AU88" s="81"/>
      <c r="AV88" s="50">
        <f>IFERROR(VLOOKUP(A88,'Site check'!A:Q,14,0),0)</f>
        <v>0</v>
      </c>
    </row>
    <row r="89" spans="1:48">
      <c r="A89" s="35" t="s">
        <v>105</v>
      </c>
      <c r="B89" s="96"/>
      <c r="C89" s="4"/>
      <c r="D89" s="4"/>
      <c r="E89" s="4"/>
      <c r="F89" s="4"/>
      <c r="G89" s="251">
        <f t="shared" si="6"/>
        <v>0</v>
      </c>
      <c r="H89" s="136">
        <f t="shared" si="7"/>
        <v>0</v>
      </c>
      <c r="I89" s="87"/>
      <c r="J89" s="281"/>
      <c r="K89" s="81"/>
      <c r="L89" s="279"/>
      <c r="M89" s="81"/>
      <c r="N89" s="279"/>
      <c r="O89" s="81"/>
      <c r="P89" s="279"/>
      <c r="Q89" s="81"/>
      <c r="R89" s="279"/>
      <c r="S89" s="81"/>
      <c r="T89" s="279"/>
      <c r="U89" s="81"/>
      <c r="V89" s="279"/>
      <c r="W89" s="81"/>
      <c r="X89" s="279"/>
      <c r="Y89" s="81"/>
      <c r="Z89" s="279"/>
      <c r="AA89" s="81"/>
      <c r="AB89" s="279"/>
      <c r="AC89" s="81"/>
      <c r="AD89" s="279"/>
      <c r="AE89" s="81"/>
      <c r="AF89" s="279"/>
      <c r="AG89" s="81"/>
      <c r="AH89" s="279"/>
      <c r="AI89" s="81"/>
      <c r="AJ89" s="279"/>
      <c r="AK89" s="81"/>
      <c r="AL89" s="279"/>
      <c r="AM89" s="81"/>
      <c r="AN89" s="279"/>
      <c r="AO89" s="81"/>
      <c r="AP89" s="279"/>
      <c r="AQ89" s="81"/>
      <c r="AR89" s="279"/>
      <c r="AS89" s="81"/>
      <c r="AT89" s="279"/>
      <c r="AU89" s="81"/>
      <c r="AV89" s="50">
        <f>IFERROR(VLOOKUP(A89,'Site check'!A:Q,14,0),0)</f>
        <v>0</v>
      </c>
    </row>
    <row r="90" spans="1:48">
      <c r="A90" s="35" t="s">
        <v>106</v>
      </c>
      <c r="B90" s="96"/>
      <c r="C90" s="4"/>
      <c r="D90" s="4"/>
      <c r="E90" s="4"/>
      <c r="F90" s="4"/>
      <c r="G90" s="251">
        <f t="shared" si="6"/>
        <v>0</v>
      </c>
      <c r="H90" s="136">
        <f t="shared" si="7"/>
        <v>0</v>
      </c>
      <c r="I90" s="87"/>
      <c r="J90" s="281"/>
      <c r="K90" s="81"/>
      <c r="L90" s="279"/>
      <c r="M90" s="81"/>
      <c r="N90" s="279"/>
      <c r="O90" s="81"/>
      <c r="P90" s="279"/>
      <c r="Q90" s="81"/>
      <c r="R90" s="279"/>
      <c r="S90" s="81"/>
      <c r="T90" s="279"/>
      <c r="U90" s="81"/>
      <c r="V90" s="279"/>
      <c r="W90" s="81"/>
      <c r="X90" s="279"/>
      <c r="Y90" s="81"/>
      <c r="Z90" s="279"/>
      <c r="AA90" s="81"/>
      <c r="AB90" s="279"/>
      <c r="AC90" s="81"/>
      <c r="AD90" s="279"/>
      <c r="AE90" s="81"/>
      <c r="AF90" s="279"/>
      <c r="AG90" s="81"/>
      <c r="AH90" s="279"/>
      <c r="AI90" s="81"/>
      <c r="AJ90" s="279"/>
      <c r="AK90" s="81"/>
      <c r="AL90" s="279"/>
      <c r="AM90" s="81"/>
      <c r="AN90" s="279"/>
      <c r="AO90" s="81"/>
      <c r="AP90" s="279"/>
      <c r="AQ90" s="81"/>
      <c r="AR90" s="279"/>
      <c r="AS90" s="81"/>
      <c r="AT90" s="279"/>
      <c r="AU90" s="81"/>
      <c r="AV90" s="50">
        <f>IFERROR(VLOOKUP(A90,'Site check'!A:Q,14,0),0)</f>
        <v>0</v>
      </c>
    </row>
    <row r="91" spans="1:48">
      <c r="A91" s="35" t="s">
        <v>107</v>
      </c>
      <c r="B91" s="96"/>
      <c r="C91" s="30" t="s">
        <v>18</v>
      </c>
      <c r="D91" s="4"/>
      <c r="E91" s="4"/>
      <c r="F91" s="4"/>
      <c r="G91" s="251">
        <f t="shared" si="6"/>
        <v>7.4</v>
      </c>
      <c r="H91" s="136">
        <f t="shared" si="7"/>
        <v>135.77981651376146</v>
      </c>
      <c r="I91" s="87" t="s">
        <v>509</v>
      </c>
      <c r="J91" s="281">
        <v>2.4</v>
      </c>
      <c r="K91" s="263" t="s">
        <v>510</v>
      </c>
      <c r="L91" s="283">
        <v>2</v>
      </c>
      <c r="M91" s="260" t="s">
        <v>511</v>
      </c>
      <c r="N91" s="283">
        <v>2</v>
      </c>
      <c r="O91" s="101" t="s">
        <v>512</v>
      </c>
      <c r="P91" s="289">
        <v>1</v>
      </c>
      <c r="Q91" s="81"/>
      <c r="R91" s="279"/>
      <c r="S91" s="81"/>
      <c r="T91" s="279"/>
      <c r="U91" s="81"/>
      <c r="V91" s="279"/>
      <c r="W91" s="81"/>
      <c r="X91" s="279"/>
      <c r="Y91" s="81"/>
      <c r="Z91" s="279"/>
      <c r="AA91" s="81"/>
      <c r="AB91" s="279"/>
      <c r="AC91" s="81"/>
      <c r="AD91" s="279"/>
      <c r="AE91" s="81"/>
      <c r="AF91" s="279"/>
      <c r="AG91" s="81"/>
      <c r="AH91" s="279"/>
      <c r="AI91" s="81"/>
      <c r="AJ91" s="279"/>
      <c r="AK91" s="81"/>
      <c r="AL91" s="279"/>
      <c r="AM91" s="81"/>
      <c r="AN91" s="279"/>
      <c r="AO91" s="81"/>
      <c r="AP91" s="279"/>
      <c r="AQ91" s="81"/>
      <c r="AR91" s="279"/>
      <c r="AS91" s="81"/>
      <c r="AT91" s="279"/>
      <c r="AU91" s="81"/>
      <c r="AV91" s="50">
        <f>IFERROR(VLOOKUP(A91,'Site check'!A:Q,14,0),0)</f>
        <v>0</v>
      </c>
    </row>
    <row r="92" spans="1:48">
      <c r="A92" s="35" t="s">
        <v>108</v>
      </c>
      <c r="B92" s="96"/>
      <c r="C92" s="4"/>
      <c r="D92" s="4"/>
      <c r="E92" s="4"/>
      <c r="F92" s="4"/>
      <c r="G92" s="251">
        <f t="shared" si="6"/>
        <v>0</v>
      </c>
      <c r="H92" s="136">
        <f t="shared" si="7"/>
        <v>0</v>
      </c>
      <c r="I92" s="87"/>
      <c r="J92" s="281"/>
      <c r="K92" s="81"/>
      <c r="L92" s="279"/>
      <c r="M92" s="81"/>
      <c r="N92" s="279"/>
      <c r="O92" s="81"/>
      <c r="P92" s="279"/>
      <c r="Q92" s="81"/>
      <c r="R92" s="279"/>
      <c r="S92" s="81"/>
      <c r="T92" s="279"/>
      <c r="U92" s="81"/>
      <c r="V92" s="279"/>
      <c r="W92" s="81"/>
      <c r="X92" s="279"/>
      <c r="Y92" s="81"/>
      <c r="Z92" s="279"/>
      <c r="AA92" s="81"/>
      <c r="AB92" s="279"/>
      <c r="AC92" s="81"/>
      <c r="AD92" s="279"/>
      <c r="AE92" s="81"/>
      <c r="AF92" s="279"/>
      <c r="AG92" s="81"/>
      <c r="AH92" s="279"/>
      <c r="AI92" s="81"/>
      <c r="AJ92" s="279"/>
      <c r="AK92" s="81"/>
      <c r="AL92" s="279"/>
      <c r="AM92" s="81"/>
      <c r="AN92" s="279"/>
      <c r="AO92" s="81"/>
      <c r="AP92" s="279"/>
      <c r="AQ92" s="81"/>
      <c r="AR92" s="279"/>
      <c r="AS92" s="81"/>
      <c r="AT92" s="279"/>
      <c r="AU92" s="81"/>
      <c r="AV92" s="50">
        <f>IFERROR(VLOOKUP(A92,'Site check'!A:Q,14,0),0)</f>
        <v>0</v>
      </c>
    </row>
    <row r="93" spans="1:48">
      <c r="A93" s="35" t="s">
        <v>109</v>
      </c>
      <c r="B93" s="96"/>
      <c r="C93" s="4"/>
      <c r="D93" s="4"/>
      <c r="E93" s="4"/>
      <c r="F93" s="4"/>
      <c r="G93" s="251">
        <f t="shared" si="6"/>
        <v>0</v>
      </c>
      <c r="H93" s="136">
        <f t="shared" si="7"/>
        <v>0</v>
      </c>
      <c r="I93" s="87"/>
      <c r="J93" s="281"/>
      <c r="K93" s="104"/>
      <c r="L93" s="286"/>
      <c r="M93" s="81"/>
      <c r="N93" s="279"/>
      <c r="O93" s="81"/>
      <c r="P93" s="279"/>
      <c r="Q93" s="81"/>
      <c r="R93" s="279"/>
      <c r="S93" s="81"/>
      <c r="T93" s="279"/>
      <c r="U93" s="81"/>
      <c r="V93" s="279"/>
      <c r="W93" s="81"/>
      <c r="X93" s="279"/>
      <c r="Y93" s="81"/>
      <c r="Z93" s="279"/>
      <c r="AA93" s="81"/>
      <c r="AB93" s="279"/>
      <c r="AC93" s="81"/>
      <c r="AD93" s="279"/>
      <c r="AE93" s="81"/>
      <c r="AF93" s="279"/>
      <c r="AG93" s="81"/>
      <c r="AH93" s="279"/>
      <c r="AI93" s="81"/>
      <c r="AJ93" s="279"/>
      <c r="AK93" s="81"/>
      <c r="AL93" s="279"/>
      <c r="AM93" s="81"/>
      <c r="AN93" s="279"/>
      <c r="AO93" s="81"/>
      <c r="AP93" s="279"/>
      <c r="AQ93" s="81"/>
      <c r="AR93" s="279"/>
      <c r="AS93" s="81"/>
      <c r="AT93" s="279"/>
      <c r="AU93" s="81"/>
      <c r="AV93" s="50">
        <f>IFERROR(VLOOKUP(A93,'Site check'!A:Q,14,0),0)</f>
        <v>0</v>
      </c>
    </row>
    <row r="94" spans="1:48">
      <c r="A94" s="35" t="s">
        <v>110</v>
      </c>
      <c r="B94" s="96"/>
      <c r="C94" s="30" t="s">
        <v>18</v>
      </c>
      <c r="D94" s="4"/>
      <c r="E94" s="4"/>
      <c r="F94" s="4"/>
      <c r="G94" s="251">
        <f t="shared" si="6"/>
        <v>2.7</v>
      </c>
      <c r="H94" s="136">
        <f t="shared" si="7"/>
        <v>49.541284403669728</v>
      </c>
      <c r="I94" s="81" t="s">
        <v>513</v>
      </c>
      <c r="J94" s="279">
        <v>1.7</v>
      </c>
      <c r="K94" s="83" t="s">
        <v>514</v>
      </c>
      <c r="L94" s="284">
        <v>1</v>
      </c>
      <c r="M94" s="83"/>
      <c r="N94" s="284"/>
      <c r="O94" s="87"/>
      <c r="P94" s="281"/>
      <c r="Q94" s="83"/>
      <c r="R94" s="284"/>
      <c r="S94" s="81"/>
      <c r="T94" s="279"/>
      <c r="U94" s="81"/>
      <c r="V94" s="279"/>
      <c r="W94" s="81"/>
      <c r="X94" s="279"/>
      <c r="Y94" s="81"/>
      <c r="Z94" s="279"/>
      <c r="AA94" s="81"/>
      <c r="AB94" s="279"/>
      <c r="AC94" s="81"/>
      <c r="AD94" s="279"/>
      <c r="AE94" s="81"/>
      <c r="AF94" s="279"/>
      <c r="AG94" s="81"/>
      <c r="AH94" s="279"/>
      <c r="AI94" s="81"/>
      <c r="AJ94" s="279"/>
      <c r="AK94" s="81"/>
      <c r="AL94" s="279"/>
      <c r="AM94" s="81"/>
      <c r="AN94" s="279"/>
      <c r="AO94" s="81"/>
      <c r="AP94" s="279"/>
      <c r="AQ94" s="81"/>
      <c r="AR94" s="279"/>
      <c r="AS94" s="81"/>
      <c r="AT94" s="279"/>
      <c r="AU94" s="81"/>
      <c r="AV94" s="50">
        <f>IFERROR(VLOOKUP(A94,'Site check'!A:Q,14,0),0)</f>
        <v>0</v>
      </c>
    </row>
    <row r="95" spans="1:48">
      <c r="A95" s="35" t="s">
        <v>111</v>
      </c>
      <c r="B95" s="96"/>
      <c r="C95" s="4"/>
      <c r="D95" s="4"/>
      <c r="E95" s="4"/>
      <c r="F95" s="4"/>
      <c r="G95" s="251">
        <f t="shared" si="6"/>
        <v>0</v>
      </c>
      <c r="H95" s="136">
        <f t="shared" si="7"/>
        <v>0</v>
      </c>
      <c r="I95" s="81"/>
      <c r="J95" s="279"/>
      <c r="K95" s="81"/>
      <c r="L95" s="279"/>
      <c r="M95" s="81"/>
      <c r="N95" s="279"/>
      <c r="O95" s="81"/>
      <c r="P95" s="279"/>
      <c r="Q95" s="81"/>
      <c r="R95" s="279"/>
      <c r="S95" s="81"/>
      <c r="T95" s="279"/>
      <c r="U95" s="81"/>
      <c r="V95" s="279"/>
      <c r="W95" s="81"/>
      <c r="X95" s="279"/>
      <c r="Y95" s="81"/>
      <c r="Z95" s="279"/>
      <c r="AA95" s="81"/>
      <c r="AB95" s="279"/>
      <c r="AC95" s="81"/>
      <c r="AD95" s="279"/>
      <c r="AE95" s="81"/>
      <c r="AF95" s="279"/>
      <c r="AG95" s="81"/>
      <c r="AH95" s="279"/>
      <c r="AI95" s="81"/>
      <c r="AJ95" s="279"/>
      <c r="AK95" s="81"/>
      <c r="AL95" s="279"/>
      <c r="AM95" s="81"/>
      <c r="AN95" s="279"/>
      <c r="AO95" s="81"/>
      <c r="AP95" s="279"/>
      <c r="AQ95" s="81"/>
      <c r="AR95" s="279"/>
      <c r="AS95" s="81"/>
      <c r="AT95" s="279"/>
      <c r="AU95" s="81"/>
      <c r="AV95" s="50">
        <f>IFERROR(VLOOKUP(A95,'Site check'!A:Q,14,0),0)</f>
        <v>0</v>
      </c>
    </row>
    <row r="96" spans="1:48">
      <c r="A96" s="35" t="s">
        <v>112</v>
      </c>
      <c r="B96" s="96"/>
      <c r="C96" s="4"/>
      <c r="D96" s="4"/>
      <c r="E96" s="4"/>
      <c r="F96" s="4"/>
      <c r="G96" s="251">
        <f t="shared" si="6"/>
        <v>0.5</v>
      </c>
      <c r="H96" s="136">
        <f t="shared" si="7"/>
        <v>9.1743119266055047</v>
      </c>
      <c r="I96" s="81" t="s">
        <v>515</v>
      </c>
      <c r="J96" s="279">
        <v>0.5</v>
      </c>
      <c r="K96" s="81"/>
      <c r="L96" s="279"/>
      <c r="M96" s="81"/>
      <c r="N96" s="279"/>
      <c r="O96" s="81"/>
      <c r="P96" s="279"/>
      <c r="Q96" s="81"/>
      <c r="R96" s="279"/>
      <c r="S96" s="81"/>
      <c r="T96" s="279"/>
      <c r="U96" s="81"/>
      <c r="V96" s="279"/>
      <c r="W96" s="81"/>
      <c r="X96" s="279"/>
      <c r="Y96" s="81"/>
      <c r="Z96" s="279"/>
      <c r="AA96" s="81"/>
      <c r="AB96" s="279"/>
      <c r="AC96" s="81"/>
      <c r="AD96" s="279"/>
      <c r="AE96" s="81"/>
      <c r="AF96" s="279"/>
      <c r="AG96" s="81"/>
      <c r="AH96" s="279"/>
      <c r="AI96" s="81"/>
      <c r="AJ96" s="279"/>
      <c r="AK96" s="81"/>
      <c r="AL96" s="279"/>
      <c r="AM96" s="81"/>
      <c r="AN96" s="279"/>
      <c r="AO96" s="81"/>
      <c r="AP96" s="279"/>
      <c r="AQ96" s="81"/>
      <c r="AR96" s="279"/>
      <c r="AS96" s="81"/>
      <c r="AT96" s="279"/>
      <c r="AU96" s="81"/>
      <c r="AV96" s="50">
        <f>IFERROR(VLOOKUP(A96,'Site check'!A:Q,14,0),0)</f>
        <v>0</v>
      </c>
    </row>
    <row r="97" spans="1:48">
      <c r="A97" s="35" t="s">
        <v>113</v>
      </c>
      <c r="B97" s="96"/>
      <c r="C97" s="4"/>
      <c r="D97" s="4"/>
      <c r="E97" s="4"/>
      <c r="F97" s="4"/>
      <c r="G97" s="251">
        <f t="shared" si="6"/>
        <v>0</v>
      </c>
      <c r="H97" s="136">
        <f t="shared" si="7"/>
        <v>0</v>
      </c>
      <c r="I97" s="81"/>
      <c r="J97" s="279"/>
      <c r="K97" s="81"/>
      <c r="L97" s="279"/>
      <c r="M97" s="81"/>
      <c r="N97" s="279"/>
      <c r="O97" s="81"/>
      <c r="P97" s="279"/>
      <c r="Q97" s="81"/>
      <c r="R97" s="279"/>
      <c r="S97" s="81"/>
      <c r="T97" s="279"/>
      <c r="U97" s="81"/>
      <c r="V97" s="279"/>
      <c r="W97" s="81"/>
      <c r="X97" s="279"/>
      <c r="Y97" s="81"/>
      <c r="Z97" s="279"/>
      <c r="AA97" s="81"/>
      <c r="AB97" s="279"/>
      <c r="AC97" s="81"/>
      <c r="AD97" s="279"/>
      <c r="AE97" s="81"/>
      <c r="AF97" s="279"/>
      <c r="AG97" s="81"/>
      <c r="AH97" s="279"/>
      <c r="AI97" s="81"/>
      <c r="AJ97" s="279"/>
      <c r="AK97" s="81"/>
      <c r="AL97" s="279"/>
      <c r="AM97" s="81"/>
      <c r="AN97" s="279"/>
      <c r="AO97" s="81"/>
      <c r="AP97" s="279"/>
      <c r="AQ97" s="81"/>
      <c r="AR97" s="279"/>
      <c r="AS97" s="81"/>
      <c r="AT97" s="279"/>
      <c r="AU97" s="81"/>
      <c r="AV97" s="50">
        <f>IFERROR(VLOOKUP(A97,'Site check'!A:Q,14,0),0)</f>
        <v>0</v>
      </c>
    </row>
    <row r="98" spans="1:48">
      <c r="A98" s="35" t="s">
        <v>114</v>
      </c>
      <c r="B98" s="96"/>
      <c r="C98" s="4"/>
      <c r="D98" s="4"/>
      <c r="E98" s="4"/>
      <c r="F98" s="4"/>
      <c r="G98" s="251">
        <f t="shared" si="6"/>
        <v>0</v>
      </c>
      <c r="H98" s="136">
        <f t="shared" si="7"/>
        <v>0</v>
      </c>
      <c r="I98" s="81"/>
      <c r="J98" s="279"/>
      <c r="K98" s="81"/>
      <c r="L98" s="279"/>
      <c r="M98" s="81"/>
      <c r="N98" s="279"/>
      <c r="O98" s="81"/>
      <c r="P98" s="279"/>
      <c r="Q98" s="81"/>
      <c r="R98" s="279"/>
      <c r="S98" s="81"/>
      <c r="T98" s="279"/>
      <c r="U98" s="81"/>
      <c r="V98" s="279"/>
      <c r="W98" s="81"/>
      <c r="X98" s="279"/>
      <c r="Y98" s="81"/>
      <c r="Z98" s="279"/>
      <c r="AA98" s="81"/>
      <c r="AB98" s="279"/>
      <c r="AC98" s="81"/>
      <c r="AD98" s="279"/>
      <c r="AE98" s="81"/>
      <c r="AF98" s="279"/>
      <c r="AG98" s="81"/>
      <c r="AH98" s="279"/>
      <c r="AI98" s="81"/>
      <c r="AJ98" s="279"/>
      <c r="AK98" s="81"/>
      <c r="AL98" s="279"/>
      <c r="AM98" s="81"/>
      <c r="AN98" s="279"/>
      <c r="AO98" s="81"/>
      <c r="AP98" s="279"/>
      <c r="AQ98" s="81"/>
      <c r="AR98" s="279"/>
      <c r="AS98" s="81"/>
      <c r="AT98" s="279"/>
      <c r="AU98" s="81"/>
      <c r="AV98" s="50">
        <f>IFERROR(VLOOKUP(A98,'Site check'!A:Q,14,0),0)</f>
        <v>0</v>
      </c>
    </row>
    <row r="99" spans="1:48">
      <c r="A99" s="35" t="s">
        <v>115</v>
      </c>
      <c r="B99" s="96"/>
      <c r="C99" s="4"/>
      <c r="D99" s="4"/>
      <c r="E99" s="4"/>
      <c r="F99" s="4"/>
      <c r="G99" s="251">
        <f t="shared" si="6"/>
        <v>4</v>
      </c>
      <c r="H99" s="136">
        <f t="shared" si="7"/>
        <v>73.394495412844037</v>
      </c>
      <c r="I99" s="85" t="s">
        <v>516</v>
      </c>
      <c r="J99" s="280">
        <v>4</v>
      </c>
      <c r="K99" s="81"/>
      <c r="L99" s="279"/>
      <c r="M99" s="81"/>
      <c r="N99" s="279"/>
      <c r="O99" s="81"/>
      <c r="P99" s="279"/>
      <c r="Q99" s="81"/>
      <c r="R99" s="279"/>
      <c r="S99" s="81"/>
      <c r="T99" s="279"/>
      <c r="U99" s="81"/>
      <c r="V99" s="279"/>
      <c r="W99" s="81"/>
      <c r="X99" s="279"/>
      <c r="Y99" s="81"/>
      <c r="Z99" s="279"/>
      <c r="AA99" s="81"/>
      <c r="AB99" s="279"/>
      <c r="AC99" s="81"/>
      <c r="AD99" s="279"/>
      <c r="AE99" s="81"/>
      <c r="AF99" s="279"/>
      <c r="AG99" s="81"/>
      <c r="AH99" s="279"/>
      <c r="AI99" s="81"/>
      <c r="AJ99" s="279"/>
      <c r="AK99" s="81"/>
      <c r="AL99" s="279"/>
      <c r="AM99" s="81"/>
      <c r="AN99" s="279"/>
      <c r="AO99" s="81"/>
      <c r="AP99" s="279"/>
      <c r="AQ99" s="81"/>
      <c r="AR99" s="279"/>
      <c r="AS99" s="81"/>
      <c r="AT99" s="279"/>
      <c r="AU99" s="81"/>
      <c r="AV99" s="50">
        <f>IFERROR(VLOOKUP(A99,'Site check'!A:Q,14,0),0)</f>
        <v>0</v>
      </c>
    </row>
    <row r="100" spans="1:48">
      <c r="A100" s="35" t="s">
        <v>116</v>
      </c>
      <c r="B100" s="96"/>
      <c r="C100" s="4"/>
      <c r="D100" s="4"/>
      <c r="E100" s="4"/>
      <c r="F100" s="4"/>
      <c r="G100" s="251">
        <f t="shared" si="6"/>
        <v>1</v>
      </c>
      <c r="H100" s="136">
        <f t="shared" si="7"/>
        <v>18.348623853211009</v>
      </c>
      <c r="I100" s="87" t="s">
        <v>517</v>
      </c>
      <c r="J100" s="281">
        <v>1</v>
      </c>
      <c r="K100" s="81"/>
      <c r="L100" s="279"/>
      <c r="M100" s="81"/>
      <c r="N100" s="279"/>
      <c r="O100" s="81"/>
      <c r="P100" s="279"/>
      <c r="Q100" s="81"/>
      <c r="R100" s="279"/>
      <c r="S100" s="81"/>
      <c r="T100" s="279"/>
      <c r="U100" s="81"/>
      <c r="V100" s="279"/>
      <c r="W100" s="81"/>
      <c r="X100" s="279"/>
      <c r="Y100" s="81"/>
      <c r="Z100" s="279"/>
      <c r="AA100" s="81"/>
      <c r="AB100" s="279"/>
      <c r="AC100" s="81"/>
      <c r="AD100" s="279"/>
      <c r="AE100" s="81"/>
      <c r="AF100" s="279"/>
      <c r="AG100" s="81"/>
      <c r="AH100" s="279"/>
      <c r="AI100" s="81"/>
      <c r="AJ100" s="279"/>
      <c r="AK100" s="81"/>
      <c r="AL100" s="279"/>
      <c r="AM100" s="81"/>
      <c r="AN100" s="279"/>
      <c r="AO100" s="81"/>
      <c r="AP100" s="279"/>
      <c r="AQ100" s="81"/>
      <c r="AR100" s="279"/>
      <c r="AS100" s="81"/>
      <c r="AT100" s="279"/>
      <c r="AU100" s="81"/>
      <c r="AV100" s="50">
        <f>IFERROR(VLOOKUP(A100,'Site check'!A:Q,14,0),0)</f>
        <v>0</v>
      </c>
    </row>
    <row r="101" spans="1:48">
      <c r="A101" s="35" t="s">
        <v>117</v>
      </c>
      <c r="B101" s="96"/>
      <c r="C101" s="4"/>
      <c r="D101" s="4"/>
      <c r="E101" s="4"/>
      <c r="F101" s="4"/>
      <c r="G101" s="251">
        <f t="shared" si="6"/>
        <v>0</v>
      </c>
      <c r="H101" s="136">
        <f t="shared" si="7"/>
        <v>0</v>
      </c>
      <c r="I101" s="87"/>
      <c r="J101" s="281"/>
      <c r="K101" s="81"/>
      <c r="L101" s="279"/>
      <c r="M101" s="81"/>
      <c r="N101" s="279"/>
      <c r="O101" s="81"/>
      <c r="P101" s="279"/>
      <c r="Q101" s="81"/>
      <c r="R101" s="279"/>
      <c r="S101" s="81"/>
      <c r="T101" s="279"/>
      <c r="U101" s="81"/>
      <c r="V101" s="279"/>
      <c r="W101" s="81"/>
      <c r="X101" s="279"/>
      <c r="Y101" s="81"/>
      <c r="Z101" s="279"/>
      <c r="AA101" s="81"/>
      <c r="AB101" s="279"/>
      <c r="AC101" s="81"/>
      <c r="AD101" s="279"/>
      <c r="AE101" s="81"/>
      <c r="AF101" s="279"/>
      <c r="AG101" s="81"/>
      <c r="AH101" s="279"/>
      <c r="AI101" s="81"/>
      <c r="AJ101" s="279"/>
      <c r="AK101" s="81"/>
      <c r="AL101" s="284"/>
      <c r="AM101" s="81"/>
      <c r="AN101" s="279"/>
      <c r="AO101" s="81"/>
      <c r="AP101" s="279"/>
      <c r="AQ101" s="81"/>
      <c r="AR101" s="279"/>
      <c r="AS101" s="81"/>
      <c r="AT101" s="279"/>
      <c r="AU101" s="81"/>
      <c r="AV101" s="50">
        <f>IFERROR(VLOOKUP(A101,'Site check'!A:Q,14,0),0)</f>
        <v>0</v>
      </c>
    </row>
    <row r="102" spans="1:48" ht="13.5" customHeight="1">
      <c r="A102" s="38" t="s">
        <v>118</v>
      </c>
      <c r="B102" s="96"/>
      <c r="C102" s="30" t="s">
        <v>18</v>
      </c>
      <c r="D102" s="30" t="s">
        <v>19</v>
      </c>
      <c r="E102" s="4"/>
      <c r="F102" s="30" t="s">
        <v>321</v>
      </c>
      <c r="G102" s="251">
        <f>SUM(J102,L102,N102,P102,R102,T102,V102,X102,Z102,AB102,AD102,AF102,AH102,AJ102,AL102,AN102,AP102,AR102,AT102,AV102)</f>
        <v>23.05</v>
      </c>
      <c r="H102" s="136">
        <f t="shared" si="7"/>
        <v>422.93577981651379</v>
      </c>
      <c r="I102" s="87" t="s">
        <v>518</v>
      </c>
      <c r="J102" s="281">
        <v>1.4</v>
      </c>
      <c r="K102" s="81" t="s">
        <v>519</v>
      </c>
      <c r="L102" s="279">
        <v>0.5</v>
      </c>
      <c r="M102" s="81" t="s">
        <v>520</v>
      </c>
      <c r="N102" s="279">
        <v>1.3</v>
      </c>
      <c r="O102" s="81" t="s">
        <v>521</v>
      </c>
      <c r="P102" s="279">
        <v>1.6</v>
      </c>
      <c r="Q102" s="260" t="s">
        <v>505</v>
      </c>
      <c r="R102" s="283">
        <v>0.3</v>
      </c>
      <c r="S102" s="260" t="s">
        <v>522</v>
      </c>
      <c r="T102" s="283">
        <v>1.8</v>
      </c>
      <c r="U102" s="260" t="s">
        <v>523</v>
      </c>
      <c r="V102" s="279">
        <v>1.7</v>
      </c>
      <c r="W102" s="83" t="s">
        <v>524</v>
      </c>
      <c r="X102" s="284"/>
      <c r="Y102" s="83" t="s">
        <v>525</v>
      </c>
      <c r="Z102" s="284">
        <v>3.25</v>
      </c>
      <c r="AA102" s="85" t="s">
        <v>526</v>
      </c>
      <c r="AB102" s="280">
        <v>2.75</v>
      </c>
      <c r="AC102" s="85" t="s">
        <v>527</v>
      </c>
      <c r="AD102" s="280">
        <v>2.75</v>
      </c>
      <c r="AE102" s="85" t="s">
        <v>528</v>
      </c>
      <c r="AF102" s="280">
        <v>0.7</v>
      </c>
      <c r="AG102" s="85" t="s">
        <v>529</v>
      </c>
      <c r="AH102" s="280">
        <v>2</v>
      </c>
      <c r="AI102" s="85" t="s">
        <v>530</v>
      </c>
      <c r="AJ102" s="280">
        <v>2</v>
      </c>
      <c r="AK102" s="85" t="s">
        <v>531</v>
      </c>
      <c r="AL102" s="280">
        <v>1</v>
      </c>
      <c r="AM102" s="81"/>
      <c r="AN102" s="279"/>
      <c r="AO102" s="81"/>
      <c r="AP102" s="279"/>
      <c r="AQ102" s="81"/>
      <c r="AR102" s="279"/>
      <c r="AS102" s="81"/>
      <c r="AT102" s="279"/>
      <c r="AU102" s="81"/>
      <c r="AV102" s="50">
        <f>IFERROR(VLOOKUP(A102,'Site check'!A:Q,14,0),0)</f>
        <v>0</v>
      </c>
    </row>
    <row r="103" spans="1:48">
      <c r="A103" s="38" t="s">
        <v>119</v>
      </c>
      <c r="B103" s="96"/>
      <c r="C103" s="4"/>
      <c r="D103" s="4"/>
      <c r="E103" s="4"/>
      <c r="F103" s="4"/>
      <c r="G103" s="251">
        <f>SUM(J103,L103,N103,P103,R103,T103,V103,X103,Z103,AB103,AD103,AF103,AH103,AJ103,AL103,AN103,AP103,AR103,AT103,AV103)</f>
        <v>22.45</v>
      </c>
      <c r="H103" s="136">
        <f t="shared" si="7"/>
        <v>411.92660550458714</v>
      </c>
      <c r="I103" s="87" t="s">
        <v>518</v>
      </c>
      <c r="J103" s="281">
        <v>0.6</v>
      </c>
      <c r="K103" s="81" t="s">
        <v>519</v>
      </c>
      <c r="L103" s="279">
        <v>0.5</v>
      </c>
      <c r="M103" s="81" t="s">
        <v>520</v>
      </c>
      <c r="N103" s="279">
        <v>1.2</v>
      </c>
      <c r="O103" s="81" t="s">
        <v>521</v>
      </c>
      <c r="P103" s="279">
        <v>1.3</v>
      </c>
      <c r="Q103" s="260" t="s">
        <v>505</v>
      </c>
      <c r="R103" s="283">
        <v>0.3</v>
      </c>
      <c r="S103" s="263" t="s">
        <v>522</v>
      </c>
      <c r="T103" s="283">
        <v>1.8</v>
      </c>
      <c r="U103" s="260" t="s">
        <v>523</v>
      </c>
      <c r="V103" s="279">
        <v>1.8</v>
      </c>
      <c r="W103" s="83" t="s">
        <v>524</v>
      </c>
      <c r="X103" s="284"/>
      <c r="Y103" s="83" t="s">
        <v>525</v>
      </c>
      <c r="Z103" s="284">
        <v>3.25</v>
      </c>
      <c r="AA103" s="85" t="s">
        <v>526</v>
      </c>
      <c r="AB103" s="280">
        <v>2.75</v>
      </c>
      <c r="AC103" s="85" t="s">
        <v>527</v>
      </c>
      <c r="AD103" s="280">
        <v>2.75</v>
      </c>
      <c r="AE103" s="85" t="s">
        <v>528</v>
      </c>
      <c r="AF103" s="280">
        <v>1.2</v>
      </c>
      <c r="AG103" s="85" t="s">
        <v>529</v>
      </c>
      <c r="AH103" s="280">
        <v>2</v>
      </c>
      <c r="AI103" s="85" t="s">
        <v>530</v>
      </c>
      <c r="AJ103" s="280">
        <v>2</v>
      </c>
      <c r="AK103" s="85" t="s">
        <v>531</v>
      </c>
      <c r="AL103" s="280">
        <v>1</v>
      </c>
      <c r="AM103" s="81"/>
      <c r="AN103" s="279"/>
      <c r="AO103" s="81"/>
      <c r="AP103" s="279"/>
      <c r="AQ103" s="81"/>
      <c r="AR103" s="279"/>
      <c r="AS103" s="81"/>
      <c r="AT103" s="279"/>
      <c r="AU103" s="81"/>
      <c r="AV103" s="50">
        <f>IFERROR(VLOOKUP(A103,'Site check'!A:Q,14,0),0)</f>
        <v>0</v>
      </c>
    </row>
    <row r="104" spans="1:48">
      <c r="A104" s="37" t="s">
        <v>120</v>
      </c>
      <c r="B104" s="45" t="s">
        <v>17</v>
      </c>
      <c r="C104" s="4"/>
      <c r="D104" s="4"/>
      <c r="E104" s="4"/>
      <c r="F104" s="4"/>
      <c r="G104" s="251">
        <f t="shared" si="6"/>
        <v>7.7515000000000001</v>
      </c>
      <c r="H104" s="136">
        <f t="shared" si="7"/>
        <v>142.22935779816513</v>
      </c>
      <c r="I104" s="87" t="s">
        <v>532</v>
      </c>
      <c r="J104" s="281">
        <v>1</v>
      </c>
      <c r="K104" s="81" t="s">
        <v>533</v>
      </c>
      <c r="L104" s="279">
        <v>2.2999999999999998</v>
      </c>
      <c r="M104" s="87" t="s">
        <v>425</v>
      </c>
      <c r="N104" s="281">
        <v>0.9</v>
      </c>
      <c r="O104" s="87" t="s">
        <v>534</v>
      </c>
      <c r="P104" s="281">
        <v>1.5</v>
      </c>
      <c r="Q104" s="263" t="s">
        <v>535</v>
      </c>
      <c r="R104" s="283">
        <v>1</v>
      </c>
      <c r="S104" s="87" t="s">
        <v>536</v>
      </c>
      <c r="T104" s="281">
        <v>0.30149999999999999</v>
      </c>
      <c r="U104" s="87" t="s">
        <v>459</v>
      </c>
      <c r="V104" s="281">
        <v>0.25</v>
      </c>
      <c r="W104" s="81" t="s">
        <v>537</v>
      </c>
      <c r="X104" s="279">
        <v>0.5</v>
      </c>
      <c r="Y104" s="81"/>
      <c r="Z104" s="279"/>
      <c r="AA104" s="81"/>
      <c r="AB104" s="279"/>
      <c r="AC104" s="81"/>
      <c r="AD104" s="279"/>
      <c r="AE104" s="81"/>
      <c r="AF104" s="279"/>
      <c r="AG104" s="81"/>
      <c r="AH104" s="279"/>
      <c r="AI104" s="81"/>
      <c r="AJ104" s="279"/>
      <c r="AK104" s="81"/>
      <c r="AL104" s="279"/>
      <c r="AM104" s="81"/>
      <c r="AN104" s="279"/>
      <c r="AO104" s="81"/>
      <c r="AP104" s="279"/>
      <c r="AQ104" s="81"/>
      <c r="AR104" s="279"/>
      <c r="AS104" s="81"/>
      <c r="AT104" s="279"/>
      <c r="AU104" s="81"/>
      <c r="AV104" s="50">
        <f>IFERROR(VLOOKUP(A104,'Site check'!A:Q,14,0),0)</f>
        <v>0</v>
      </c>
    </row>
    <row r="105" spans="1:48">
      <c r="A105" s="37" t="s">
        <v>121</v>
      </c>
      <c r="B105" s="4"/>
      <c r="C105" s="4"/>
      <c r="D105" s="4"/>
      <c r="E105" s="4"/>
      <c r="F105" s="4"/>
      <c r="G105" s="251">
        <f t="shared" si="6"/>
        <v>7.7515000000000001</v>
      </c>
      <c r="H105" s="136">
        <f t="shared" si="7"/>
        <v>142.22935779816513</v>
      </c>
      <c r="I105" s="87" t="s">
        <v>538</v>
      </c>
      <c r="J105" s="281">
        <v>1</v>
      </c>
      <c r="K105" s="81" t="s">
        <v>533</v>
      </c>
      <c r="L105" s="279">
        <v>2.2999999999999998</v>
      </c>
      <c r="M105" s="87" t="s">
        <v>425</v>
      </c>
      <c r="N105" s="281">
        <v>0.9</v>
      </c>
      <c r="O105" s="87" t="s">
        <v>534</v>
      </c>
      <c r="P105" s="281">
        <v>1.5</v>
      </c>
      <c r="Q105" s="263" t="s">
        <v>535</v>
      </c>
      <c r="R105" s="283">
        <v>1</v>
      </c>
      <c r="S105" s="87" t="s">
        <v>536</v>
      </c>
      <c r="T105" s="281">
        <v>0.30149999999999999</v>
      </c>
      <c r="U105" s="87" t="s">
        <v>459</v>
      </c>
      <c r="V105" s="281">
        <v>0.25</v>
      </c>
      <c r="W105" s="81" t="s">
        <v>537</v>
      </c>
      <c r="X105" s="279">
        <v>0.5</v>
      </c>
      <c r="Y105" s="81"/>
      <c r="Z105" s="279"/>
      <c r="AA105" s="81"/>
      <c r="AB105" s="279"/>
      <c r="AC105" s="81"/>
      <c r="AD105" s="279"/>
      <c r="AE105" s="81"/>
      <c r="AF105" s="279"/>
      <c r="AG105" s="81"/>
      <c r="AH105" s="279"/>
      <c r="AI105" s="81"/>
      <c r="AJ105" s="279"/>
      <c r="AK105" s="81"/>
      <c r="AL105" s="279"/>
      <c r="AM105" s="81"/>
      <c r="AN105" s="279"/>
      <c r="AO105" s="81"/>
      <c r="AP105" s="279"/>
      <c r="AQ105" s="81"/>
      <c r="AR105" s="279"/>
      <c r="AS105" s="81"/>
      <c r="AT105" s="279"/>
      <c r="AU105" s="81"/>
      <c r="AV105" s="50">
        <f>IFERROR(VLOOKUP(A105,'Site check'!A:Q,14,0),0)</f>
        <v>0</v>
      </c>
    </row>
    <row r="106" spans="1:48">
      <c r="A106" s="35" t="s">
        <v>122</v>
      </c>
      <c r="B106" s="96"/>
      <c r="C106" s="4"/>
      <c r="D106" s="4"/>
      <c r="E106" s="4"/>
      <c r="F106" s="4"/>
      <c r="G106" s="251">
        <f t="shared" si="6"/>
        <v>1</v>
      </c>
      <c r="H106" s="136">
        <f t="shared" si="7"/>
        <v>18.348623853211009</v>
      </c>
      <c r="I106" s="87" t="s">
        <v>539</v>
      </c>
      <c r="J106" s="281">
        <v>1</v>
      </c>
      <c r="K106" s="81"/>
      <c r="L106" s="279"/>
      <c r="M106" s="81"/>
      <c r="N106" s="279"/>
      <c r="O106" s="81"/>
      <c r="P106" s="279"/>
      <c r="Q106" s="81"/>
      <c r="R106" s="279"/>
      <c r="S106" s="81"/>
      <c r="T106" s="279"/>
      <c r="U106" s="81"/>
      <c r="V106" s="279"/>
      <c r="W106" s="81"/>
      <c r="X106" s="279"/>
      <c r="Y106" s="81"/>
      <c r="Z106" s="279"/>
      <c r="AA106" s="81"/>
      <c r="AB106" s="279"/>
      <c r="AC106" s="81"/>
      <c r="AD106" s="279"/>
      <c r="AE106" s="81"/>
      <c r="AF106" s="279"/>
      <c r="AG106" s="81"/>
      <c r="AH106" s="279"/>
      <c r="AI106" s="81"/>
      <c r="AJ106" s="279"/>
      <c r="AK106" s="81"/>
      <c r="AL106" s="279"/>
      <c r="AM106" s="81"/>
      <c r="AN106" s="279"/>
      <c r="AO106" s="81"/>
      <c r="AP106" s="279"/>
      <c r="AQ106" s="81"/>
      <c r="AR106" s="279"/>
      <c r="AS106" s="81"/>
      <c r="AT106" s="279"/>
      <c r="AU106" s="81"/>
      <c r="AV106" s="50">
        <f>IFERROR(VLOOKUP(A106,'Site check'!A:Q,14,0),0)</f>
        <v>0</v>
      </c>
    </row>
    <row r="107" spans="1:48">
      <c r="A107" s="35" t="s">
        <v>123</v>
      </c>
      <c r="B107" s="96"/>
      <c r="C107" s="4"/>
      <c r="D107" s="4"/>
      <c r="E107" s="4"/>
      <c r="F107" s="4"/>
      <c r="G107" s="251">
        <f t="shared" si="6"/>
        <v>1</v>
      </c>
      <c r="H107" s="136">
        <f t="shared" si="7"/>
        <v>18.348623853211009</v>
      </c>
      <c r="I107" s="87" t="s">
        <v>540</v>
      </c>
      <c r="J107" s="281">
        <v>1</v>
      </c>
      <c r="K107" s="81"/>
      <c r="L107" s="279"/>
      <c r="M107" s="81"/>
      <c r="N107" s="279"/>
      <c r="O107" s="81"/>
      <c r="P107" s="279"/>
      <c r="Q107" s="81"/>
      <c r="R107" s="279"/>
      <c r="S107" s="81"/>
      <c r="T107" s="279"/>
      <c r="U107" s="81"/>
      <c r="V107" s="279"/>
      <c r="W107" s="81"/>
      <c r="X107" s="279"/>
      <c r="Y107" s="81"/>
      <c r="Z107" s="279"/>
      <c r="AA107" s="81"/>
      <c r="AB107" s="279"/>
      <c r="AC107" s="81"/>
      <c r="AD107" s="279"/>
      <c r="AE107" s="81"/>
      <c r="AF107" s="279"/>
      <c r="AG107" s="81"/>
      <c r="AH107" s="279"/>
      <c r="AI107" s="81"/>
      <c r="AJ107" s="279"/>
      <c r="AK107" s="81"/>
      <c r="AL107" s="279"/>
      <c r="AM107" s="81"/>
      <c r="AN107" s="279"/>
      <c r="AO107" s="81"/>
      <c r="AP107" s="279"/>
      <c r="AQ107" s="81"/>
      <c r="AR107" s="279"/>
      <c r="AS107" s="81"/>
      <c r="AT107" s="279"/>
      <c r="AU107" s="81"/>
      <c r="AV107" s="50">
        <f>IFERROR(VLOOKUP(A107,'Site check'!A:Q,14,0),0)</f>
        <v>0</v>
      </c>
    </row>
    <row r="108" spans="1:48">
      <c r="A108" s="35" t="s">
        <v>124</v>
      </c>
      <c r="B108" s="96"/>
      <c r="C108" s="4"/>
      <c r="D108" s="4"/>
      <c r="E108" s="4"/>
      <c r="F108" s="4"/>
      <c r="G108" s="251">
        <f t="shared" si="6"/>
        <v>3</v>
      </c>
      <c r="H108" s="136">
        <f t="shared" si="7"/>
        <v>55.045871559633028</v>
      </c>
      <c r="I108" s="85" t="s">
        <v>541</v>
      </c>
      <c r="J108" s="280">
        <v>2</v>
      </c>
      <c r="K108" s="81" t="s">
        <v>542</v>
      </c>
      <c r="L108" s="279">
        <v>1</v>
      </c>
      <c r="M108" s="81"/>
      <c r="N108" s="279"/>
      <c r="O108" s="81"/>
      <c r="P108" s="279"/>
      <c r="Q108" s="81"/>
      <c r="R108" s="279"/>
      <c r="S108" s="81"/>
      <c r="T108" s="279"/>
      <c r="U108" s="81"/>
      <c r="V108" s="279"/>
      <c r="W108" s="81"/>
      <c r="X108" s="279"/>
      <c r="Y108" s="81"/>
      <c r="Z108" s="279"/>
      <c r="AA108" s="81"/>
      <c r="AB108" s="279"/>
      <c r="AC108" s="81"/>
      <c r="AD108" s="279"/>
      <c r="AE108" s="81"/>
      <c r="AF108" s="279"/>
      <c r="AG108" s="81"/>
      <c r="AH108" s="279"/>
      <c r="AI108" s="81"/>
      <c r="AJ108" s="279"/>
      <c r="AK108" s="81"/>
      <c r="AL108" s="279"/>
      <c r="AM108" s="81"/>
      <c r="AN108" s="279"/>
      <c r="AO108" s="81"/>
      <c r="AP108" s="279"/>
      <c r="AQ108" s="81"/>
      <c r="AR108" s="279"/>
      <c r="AS108" s="81"/>
      <c r="AT108" s="279"/>
      <c r="AU108" s="81"/>
      <c r="AV108" s="50">
        <f>IFERROR(VLOOKUP(A108,'Site check'!A:Q,14,0),0)</f>
        <v>0</v>
      </c>
    </row>
    <row r="109" spans="1:48">
      <c r="A109" s="38" t="s">
        <v>125</v>
      </c>
      <c r="B109" s="96"/>
      <c r="C109" s="4"/>
      <c r="D109" s="4"/>
      <c r="E109" s="30" t="s">
        <v>449</v>
      </c>
      <c r="F109" s="4"/>
      <c r="G109" s="251">
        <f t="shared" ref="G109:G110" si="8">SUM(J109,L109,N109,P109,R109,T109,V109,X109,Z109,AB109,AD109,AF109,AH109,AJ109,AL109,AN109,AP109,AR109,AT109,AV109)</f>
        <v>5.8</v>
      </c>
      <c r="H109" s="136">
        <f t="shared" ref="H109:H110" si="9">SUM(G109*1000)/54.5</f>
        <v>106.42201834862385</v>
      </c>
      <c r="I109" s="81" t="s">
        <v>543</v>
      </c>
      <c r="J109" s="279">
        <v>5.8</v>
      </c>
      <c r="K109" s="81"/>
      <c r="L109" s="279"/>
      <c r="M109" s="81"/>
      <c r="N109" s="279"/>
      <c r="O109" s="81"/>
      <c r="P109" s="279"/>
      <c r="Q109" s="81"/>
      <c r="R109" s="279"/>
      <c r="S109" s="81"/>
      <c r="T109" s="279"/>
      <c r="U109" s="81"/>
      <c r="V109" s="279"/>
      <c r="W109" s="81"/>
      <c r="X109" s="279"/>
      <c r="Y109" s="81"/>
      <c r="Z109" s="279"/>
      <c r="AA109" s="81"/>
      <c r="AB109" s="279"/>
      <c r="AC109" s="81"/>
      <c r="AD109" s="279"/>
      <c r="AE109" s="81"/>
      <c r="AF109" s="279"/>
      <c r="AG109" s="81"/>
      <c r="AH109" s="279"/>
      <c r="AI109" s="81"/>
      <c r="AJ109" s="279"/>
      <c r="AK109" s="81"/>
      <c r="AL109" s="279"/>
      <c r="AM109" s="81"/>
      <c r="AN109" s="279"/>
      <c r="AO109" s="81"/>
      <c r="AP109" s="279"/>
      <c r="AQ109" s="81"/>
      <c r="AR109" s="279"/>
      <c r="AS109" s="81"/>
      <c r="AT109" s="279"/>
      <c r="AU109" s="81"/>
      <c r="AV109" s="50">
        <f>IFERROR(VLOOKUP(A109,'Site check'!A:Q,14,0),0)</f>
        <v>0</v>
      </c>
    </row>
    <row r="110" spans="1:48">
      <c r="A110" s="38" t="s">
        <v>126</v>
      </c>
      <c r="B110" s="96"/>
      <c r="C110" s="4"/>
      <c r="D110" s="4"/>
      <c r="E110" s="4"/>
      <c r="F110" s="4"/>
      <c r="G110" s="251">
        <f t="shared" si="8"/>
        <v>5.8</v>
      </c>
      <c r="H110" s="136">
        <f t="shared" si="9"/>
        <v>106.42201834862385</v>
      </c>
      <c r="I110" s="81" t="s">
        <v>543</v>
      </c>
      <c r="J110" s="279">
        <v>5.8</v>
      </c>
      <c r="K110" s="81"/>
      <c r="L110" s="279"/>
      <c r="M110" s="81"/>
      <c r="N110" s="279"/>
      <c r="O110" s="81"/>
      <c r="P110" s="279"/>
      <c r="Q110" s="81"/>
      <c r="R110" s="279"/>
      <c r="S110" s="81"/>
      <c r="T110" s="279"/>
      <c r="U110" s="81"/>
      <c r="V110" s="279"/>
      <c r="W110" s="81"/>
      <c r="X110" s="279"/>
      <c r="Y110" s="81"/>
      <c r="Z110" s="279"/>
      <c r="AA110" s="81"/>
      <c r="AB110" s="279"/>
      <c r="AC110" s="81"/>
      <c r="AD110" s="279"/>
      <c r="AE110" s="81"/>
      <c r="AF110" s="279"/>
      <c r="AG110" s="81"/>
      <c r="AH110" s="279"/>
      <c r="AI110" s="81"/>
      <c r="AJ110" s="279"/>
      <c r="AK110" s="81"/>
      <c r="AL110" s="279"/>
      <c r="AM110" s="81"/>
      <c r="AN110" s="279"/>
      <c r="AO110" s="81"/>
      <c r="AP110" s="279"/>
      <c r="AQ110" s="81"/>
      <c r="AR110" s="279"/>
      <c r="AS110" s="81"/>
      <c r="AT110" s="279"/>
      <c r="AU110" s="81"/>
      <c r="AV110" s="50">
        <f>IFERROR(VLOOKUP(A110,'Site check'!A:Q,14,0),0)</f>
        <v>0</v>
      </c>
    </row>
    <row r="111" spans="1:48">
      <c r="A111" s="35" t="s">
        <v>127</v>
      </c>
      <c r="B111" s="96"/>
      <c r="C111" s="4"/>
      <c r="D111" s="4"/>
      <c r="E111" s="4"/>
      <c r="F111" s="4"/>
      <c r="G111" s="251">
        <f t="shared" si="6"/>
        <v>0</v>
      </c>
      <c r="H111" s="136">
        <f t="shared" si="7"/>
        <v>0</v>
      </c>
      <c r="I111" s="81"/>
      <c r="J111" s="279"/>
      <c r="K111" s="81"/>
      <c r="L111" s="279"/>
      <c r="M111" s="81"/>
      <c r="N111" s="279"/>
      <c r="O111" s="81"/>
      <c r="P111" s="279"/>
      <c r="Q111" s="81"/>
      <c r="R111" s="279"/>
      <c r="S111" s="81"/>
      <c r="T111" s="279"/>
      <c r="U111" s="81"/>
      <c r="V111" s="279"/>
      <c r="W111" s="81"/>
      <c r="X111" s="279"/>
      <c r="Y111" s="81"/>
      <c r="Z111" s="279"/>
      <c r="AA111" s="81"/>
      <c r="AB111" s="279"/>
      <c r="AC111" s="81"/>
      <c r="AD111" s="279"/>
      <c r="AE111" s="81"/>
      <c r="AF111" s="279"/>
      <c r="AG111" s="81"/>
      <c r="AH111" s="279"/>
      <c r="AI111" s="81"/>
      <c r="AJ111" s="279"/>
      <c r="AK111" s="81"/>
      <c r="AL111" s="279"/>
      <c r="AM111" s="81"/>
      <c r="AN111" s="279"/>
      <c r="AO111" s="81"/>
      <c r="AP111" s="279"/>
      <c r="AQ111" s="81"/>
      <c r="AR111" s="279"/>
      <c r="AS111" s="81"/>
      <c r="AT111" s="279"/>
      <c r="AU111" s="81"/>
      <c r="AV111" s="50">
        <f>IFERROR(VLOOKUP(A111,'Site check'!A:Q,14,0),0)</f>
        <v>0</v>
      </c>
    </row>
    <row r="112" spans="1:48">
      <c r="A112" s="35" t="s">
        <v>128</v>
      </c>
      <c r="B112" s="96"/>
      <c r="C112" s="4"/>
      <c r="D112" s="4"/>
      <c r="E112" s="4"/>
      <c r="F112" s="4"/>
      <c r="G112" s="251">
        <f t="shared" si="6"/>
        <v>0</v>
      </c>
      <c r="H112" s="136">
        <f t="shared" si="7"/>
        <v>0</v>
      </c>
      <c r="I112" s="81"/>
      <c r="J112" s="279"/>
      <c r="K112" s="81"/>
      <c r="L112" s="279"/>
      <c r="M112" s="81"/>
      <c r="N112" s="279"/>
      <c r="O112" s="81"/>
      <c r="P112" s="279"/>
      <c r="Q112" s="81"/>
      <c r="R112" s="279"/>
      <c r="S112" s="81"/>
      <c r="T112" s="279"/>
      <c r="U112" s="81"/>
      <c r="V112" s="279"/>
      <c r="W112" s="81"/>
      <c r="X112" s="279"/>
      <c r="Y112" s="81"/>
      <c r="Z112" s="279"/>
      <c r="AA112" s="81"/>
      <c r="AB112" s="279"/>
      <c r="AC112" s="81"/>
      <c r="AD112" s="279"/>
      <c r="AE112" s="81"/>
      <c r="AF112" s="279"/>
      <c r="AG112" s="81"/>
      <c r="AH112" s="279"/>
      <c r="AI112" s="81"/>
      <c r="AJ112" s="279"/>
      <c r="AK112" s="81"/>
      <c r="AL112" s="279"/>
      <c r="AM112" s="81"/>
      <c r="AN112" s="279"/>
      <c r="AO112" s="81"/>
      <c r="AP112" s="279"/>
      <c r="AQ112" s="81"/>
      <c r="AR112" s="279"/>
      <c r="AS112" s="81"/>
      <c r="AT112" s="279"/>
      <c r="AU112" s="81"/>
      <c r="AV112" s="50">
        <f>IFERROR(VLOOKUP(A112,'Site check'!A:Q,14,0),0)</f>
        <v>0</v>
      </c>
    </row>
    <row r="113" spans="1:48">
      <c r="A113" s="35" t="s">
        <v>129</v>
      </c>
      <c r="B113" s="96"/>
      <c r="C113" s="4"/>
      <c r="D113" s="4"/>
      <c r="E113" s="4"/>
      <c r="F113" s="4"/>
      <c r="G113" s="251">
        <f t="shared" si="6"/>
        <v>0</v>
      </c>
      <c r="H113" s="136">
        <f t="shared" si="7"/>
        <v>0</v>
      </c>
      <c r="I113" s="81"/>
      <c r="J113" s="279"/>
      <c r="K113" s="81"/>
      <c r="L113" s="279"/>
      <c r="M113" s="81"/>
      <c r="N113" s="279"/>
      <c r="O113" s="81"/>
      <c r="P113" s="279"/>
      <c r="Q113" s="81"/>
      <c r="R113" s="279"/>
      <c r="S113" s="81"/>
      <c r="T113" s="279"/>
      <c r="U113" s="81"/>
      <c r="V113" s="279"/>
      <c r="W113" s="81"/>
      <c r="X113" s="279"/>
      <c r="Y113" s="81"/>
      <c r="Z113" s="279"/>
      <c r="AA113" s="81"/>
      <c r="AB113" s="279"/>
      <c r="AC113" s="81"/>
      <c r="AD113" s="279"/>
      <c r="AE113" s="81"/>
      <c r="AF113" s="279"/>
      <c r="AG113" s="81"/>
      <c r="AH113" s="279"/>
      <c r="AI113" s="81"/>
      <c r="AJ113" s="279"/>
      <c r="AK113" s="81"/>
      <c r="AL113" s="279"/>
      <c r="AM113" s="81"/>
      <c r="AN113" s="279"/>
      <c r="AO113" s="81"/>
      <c r="AP113" s="279"/>
      <c r="AQ113" s="81"/>
      <c r="AR113" s="279"/>
      <c r="AS113" s="81"/>
      <c r="AT113" s="279"/>
      <c r="AU113" s="81"/>
      <c r="AV113" s="50">
        <f>IFERROR(VLOOKUP(A113,'Site check'!A:Q,14,0),0)</f>
        <v>0</v>
      </c>
    </row>
    <row r="114" spans="1:48">
      <c r="A114" s="37" t="s">
        <v>130</v>
      </c>
      <c r="B114" s="96"/>
      <c r="C114" s="4"/>
      <c r="D114" s="4"/>
      <c r="E114" s="30" t="s">
        <v>449</v>
      </c>
      <c r="F114" s="4"/>
      <c r="G114" s="251">
        <f t="shared" si="6"/>
        <v>6.4</v>
      </c>
      <c r="H114" s="136">
        <f t="shared" si="7"/>
        <v>117.43119266055047</v>
      </c>
      <c r="I114" s="81" t="s">
        <v>544</v>
      </c>
      <c r="J114" s="279">
        <v>5.9</v>
      </c>
      <c r="K114" s="89" t="s">
        <v>545</v>
      </c>
      <c r="L114" s="282">
        <v>0.5</v>
      </c>
      <c r="M114" s="81"/>
      <c r="N114" s="279"/>
      <c r="O114" s="81" t="s">
        <v>546</v>
      </c>
      <c r="P114" s="279"/>
      <c r="Q114" s="81"/>
      <c r="R114" s="279"/>
      <c r="S114" s="81"/>
      <c r="T114" s="279"/>
      <c r="U114" s="81"/>
      <c r="V114" s="279"/>
      <c r="W114" s="81"/>
      <c r="X114" s="279"/>
      <c r="Y114" s="81"/>
      <c r="Z114" s="279"/>
      <c r="AA114" s="81"/>
      <c r="AB114" s="279"/>
      <c r="AC114" s="81"/>
      <c r="AD114" s="279"/>
      <c r="AE114" s="81"/>
      <c r="AF114" s="279"/>
      <c r="AG114" s="81"/>
      <c r="AH114" s="279"/>
      <c r="AI114" s="81"/>
      <c r="AJ114" s="279"/>
      <c r="AK114" s="81"/>
      <c r="AL114" s="279"/>
      <c r="AM114" s="81"/>
      <c r="AN114" s="279"/>
      <c r="AO114" s="81"/>
      <c r="AP114" s="279"/>
      <c r="AQ114" s="81"/>
      <c r="AR114" s="279"/>
      <c r="AS114" s="81"/>
      <c r="AT114" s="279"/>
      <c r="AU114" s="81"/>
      <c r="AV114" s="50">
        <f>IFERROR(VLOOKUP(A114,'Site check'!A:Q,14,0),0)</f>
        <v>0</v>
      </c>
    </row>
    <row r="115" spans="1:48">
      <c r="A115" s="37" t="s">
        <v>131</v>
      </c>
      <c r="B115" s="96"/>
      <c r="C115" s="4"/>
      <c r="D115" s="4"/>
      <c r="E115" s="4"/>
      <c r="F115" s="4"/>
      <c r="G115" s="251">
        <f t="shared" si="6"/>
        <v>6.3</v>
      </c>
      <c r="H115" s="136">
        <f t="shared" si="7"/>
        <v>115.59633027522936</v>
      </c>
      <c r="I115" s="81" t="s">
        <v>544</v>
      </c>
      <c r="J115" s="279">
        <v>5.8</v>
      </c>
      <c r="K115" s="89" t="s">
        <v>545</v>
      </c>
      <c r="L115" s="282">
        <v>0.5</v>
      </c>
      <c r="M115" s="81"/>
      <c r="N115" s="279"/>
      <c r="O115" s="81"/>
      <c r="P115" s="279"/>
      <c r="Q115" s="81"/>
      <c r="R115" s="279"/>
      <c r="S115" s="81"/>
      <c r="T115" s="279"/>
      <c r="U115" s="81"/>
      <c r="V115" s="279"/>
      <c r="W115" s="81"/>
      <c r="X115" s="279"/>
      <c r="Y115" s="81"/>
      <c r="Z115" s="279"/>
      <c r="AA115" s="81"/>
      <c r="AB115" s="279"/>
      <c r="AC115" s="81"/>
      <c r="AD115" s="279"/>
      <c r="AE115" s="81"/>
      <c r="AF115" s="279"/>
      <c r="AG115" s="81"/>
      <c r="AH115" s="279"/>
      <c r="AI115" s="81"/>
      <c r="AJ115" s="279"/>
      <c r="AK115" s="81"/>
      <c r="AL115" s="279"/>
      <c r="AM115" s="81"/>
      <c r="AN115" s="279"/>
      <c r="AO115" s="81"/>
      <c r="AP115" s="279"/>
      <c r="AQ115" s="81"/>
      <c r="AR115" s="279"/>
      <c r="AS115" s="81"/>
      <c r="AT115" s="279"/>
      <c r="AU115" s="81"/>
      <c r="AV115" s="50">
        <f>IFERROR(VLOOKUP(A115,'Site check'!A:Q,14,0),0)</f>
        <v>0</v>
      </c>
    </row>
    <row r="116" spans="1:48">
      <c r="A116" s="35" t="s">
        <v>132</v>
      </c>
      <c r="B116" s="96"/>
      <c r="C116" s="30" t="s">
        <v>18</v>
      </c>
      <c r="D116" s="4"/>
      <c r="E116" s="4"/>
      <c r="F116" s="4"/>
      <c r="G116" s="251">
        <f t="shared" si="6"/>
        <v>3.9</v>
      </c>
      <c r="H116" s="136">
        <f t="shared" si="7"/>
        <v>71.559633027522935</v>
      </c>
      <c r="I116" s="87" t="s">
        <v>547</v>
      </c>
      <c r="J116" s="281">
        <v>2.4</v>
      </c>
      <c r="K116" s="87" t="s">
        <v>548</v>
      </c>
      <c r="L116" s="281">
        <v>1</v>
      </c>
      <c r="M116" s="83" t="s">
        <v>549</v>
      </c>
      <c r="N116" s="284">
        <v>0.5</v>
      </c>
      <c r="O116" s="81"/>
      <c r="P116" s="279"/>
      <c r="Q116" s="81"/>
      <c r="R116" s="279"/>
      <c r="S116" s="81"/>
      <c r="T116" s="279"/>
      <c r="U116" s="81"/>
      <c r="V116" s="279"/>
      <c r="W116" s="81"/>
      <c r="X116" s="279"/>
      <c r="Y116" s="81"/>
      <c r="Z116" s="279"/>
      <c r="AA116" s="81"/>
      <c r="AB116" s="279"/>
      <c r="AC116" s="81"/>
      <c r="AD116" s="279"/>
      <c r="AE116" s="81"/>
      <c r="AF116" s="279"/>
      <c r="AG116" s="81"/>
      <c r="AH116" s="279"/>
      <c r="AI116" s="81"/>
      <c r="AJ116" s="279"/>
      <c r="AK116" s="81"/>
      <c r="AL116" s="279"/>
      <c r="AM116" s="81"/>
      <c r="AN116" s="279"/>
      <c r="AO116" s="81"/>
      <c r="AP116" s="279"/>
      <c r="AQ116" s="81"/>
      <c r="AR116" s="279"/>
      <c r="AS116" s="81"/>
      <c r="AT116" s="279"/>
      <c r="AU116" s="81"/>
      <c r="AV116" s="50">
        <f>IFERROR(VLOOKUP(A116,'Site check'!A:Q,14,0),0)</f>
        <v>0</v>
      </c>
    </row>
    <row r="117" spans="1:48">
      <c r="A117" s="257" t="s">
        <v>133</v>
      </c>
      <c r="B117" s="96"/>
      <c r="C117" s="30" t="s">
        <v>18</v>
      </c>
      <c r="D117" s="4"/>
      <c r="E117" s="4"/>
      <c r="F117" s="4"/>
      <c r="G117" s="251">
        <f t="shared" si="6"/>
        <v>7.1</v>
      </c>
      <c r="H117" s="136">
        <f t="shared" si="7"/>
        <v>130.27522935779817</v>
      </c>
      <c r="I117" s="81" t="s">
        <v>550</v>
      </c>
      <c r="J117" s="279">
        <v>2.2000000000000002</v>
      </c>
      <c r="K117" s="81" t="s">
        <v>551</v>
      </c>
      <c r="L117" s="279">
        <v>2.4</v>
      </c>
      <c r="M117" s="81" t="s">
        <v>552</v>
      </c>
      <c r="N117" s="279">
        <v>1.4</v>
      </c>
      <c r="O117" s="263" t="s">
        <v>553</v>
      </c>
      <c r="P117" s="291">
        <v>0.8</v>
      </c>
      <c r="Q117" s="309" t="s">
        <v>554</v>
      </c>
      <c r="R117" s="317">
        <v>0.3</v>
      </c>
      <c r="S117" s="83"/>
      <c r="T117" s="284"/>
      <c r="U117" s="81"/>
      <c r="V117" s="279"/>
      <c r="W117" s="81"/>
      <c r="X117" s="279"/>
      <c r="Y117" s="81"/>
      <c r="Z117" s="279"/>
      <c r="AA117" s="81"/>
      <c r="AB117" s="279"/>
      <c r="AC117" s="81"/>
      <c r="AD117" s="279"/>
      <c r="AE117" s="81"/>
      <c r="AF117" s="279"/>
      <c r="AG117" s="81"/>
      <c r="AH117" s="279"/>
      <c r="AI117" s="81"/>
      <c r="AJ117" s="279"/>
      <c r="AK117" s="81"/>
      <c r="AL117" s="279"/>
      <c r="AM117" s="81"/>
      <c r="AN117" s="279"/>
      <c r="AO117" s="81"/>
      <c r="AP117" s="279"/>
      <c r="AQ117" s="81"/>
      <c r="AR117" s="279"/>
      <c r="AS117" s="81"/>
      <c r="AT117" s="279"/>
      <c r="AU117" s="81"/>
      <c r="AV117" s="50">
        <f>IFERROR(VLOOKUP(A117,'Site check'!A:Q,14,0),0)</f>
        <v>0</v>
      </c>
    </row>
    <row r="118" spans="1:48">
      <c r="A118" s="257" t="s">
        <v>134</v>
      </c>
      <c r="B118" s="96"/>
      <c r="C118" s="30"/>
      <c r="D118" s="4"/>
      <c r="E118" s="4"/>
      <c r="F118" s="4"/>
      <c r="G118" s="251">
        <f t="shared" ref="G118" si="10">SUM(J118,L118,N118,P118,R118,T118,V118,X118,Z118,AB118,AD118,AF118,AH118,AJ118,AL118,AN118,AP118,AR118,AT118,AV118)</f>
        <v>6.7</v>
      </c>
      <c r="H118" s="136">
        <f t="shared" ref="H118" si="11">SUM(G118*1000)/54.5</f>
        <v>122.93577981651376</v>
      </c>
      <c r="I118" s="81" t="s">
        <v>550</v>
      </c>
      <c r="J118" s="279">
        <v>2.1</v>
      </c>
      <c r="K118" s="81" t="s">
        <v>551</v>
      </c>
      <c r="L118" s="279">
        <v>2.2999999999999998</v>
      </c>
      <c r="M118" s="81" t="s">
        <v>552</v>
      </c>
      <c r="N118" s="279">
        <v>1.2</v>
      </c>
      <c r="O118" s="263" t="s">
        <v>553</v>
      </c>
      <c r="P118" s="291">
        <v>0.8</v>
      </c>
      <c r="Q118" s="309" t="s">
        <v>554</v>
      </c>
      <c r="R118" s="317">
        <v>0.3</v>
      </c>
      <c r="S118" s="83"/>
      <c r="T118" s="284"/>
      <c r="U118" s="81"/>
      <c r="V118" s="279"/>
      <c r="W118" s="81"/>
      <c r="X118" s="279"/>
      <c r="Y118" s="81"/>
      <c r="Z118" s="279"/>
      <c r="AA118" s="81"/>
      <c r="AB118" s="279"/>
      <c r="AC118" s="81"/>
      <c r="AD118" s="279"/>
      <c r="AE118" s="81"/>
      <c r="AF118" s="279"/>
      <c r="AG118" s="81"/>
      <c r="AH118" s="279"/>
      <c r="AI118" s="81"/>
      <c r="AJ118" s="279"/>
      <c r="AK118" s="81"/>
      <c r="AL118" s="279"/>
      <c r="AM118" s="81"/>
      <c r="AN118" s="279"/>
      <c r="AO118" s="81"/>
      <c r="AP118" s="279"/>
      <c r="AQ118" s="81"/>
      <c r="AR118" s="279"/>
      <c r="AS118" s="81"/>
      <c r="AT118" s="279"/>
      <c r="AU118" s="81"/>
      <c r="AV118" s="50">
        <f>IFERROR(VLOOKUP(A118,'Site check'!A:Q,14,0),0)</f>
        <v>0</v>
      </c>
    </row>
    <row r="119" spans="1:48">
      <c r="A119" s="37" t="s">
        <v>135</v>
      </c>
      <c r="B119" s="24" t="s">
        <v>17</v>
      </c>
      <c r="C119" s="30" t="s">
        <v>18</v>
      </c>
      <c r="D119" s="30" t="s">
        <v>19</v>
      </c>
      <c r="E119" s="4"/>
      <c r="F119" s="30" t="s">
        <v>321</v>
      </c>
      <c r="G119" s="251">
        <f t="shared" si="6"/>
        <v>11.649999999999999</v>
      </c>
      <c r="H119" s="136">
        <f t="shared" si="7"/>
        <v>213.76146788990823</v>
      </c>
      <c r="I119" s="81" t="s">
        <v>555</v>
      </c>
      <c r="J119" s="279">
        <v>0.75</v>
      </c>
      <c r="K119" s="89" t="s">
        <v>556</v>
      </c>
      <c r="L119" s="282">
        <v>1</v>
      </c>
      <c r="M119" s="81" t="s">
        <v>557</v>
      </c>
      <c r="N119" s="282">
        <v>1.4</v>
      </c>
      <c r="O119" s="87" t="s">
        <v>558</v>
      </c>
      <c r="P119" s="281">
        <v>0.3</v>
      </c>
      <c r="Q119" s="260" t="s">
        <v>559</v>
      </c>
      <c r="R119" s="283">
        <v>0.9</v>
      </c>
      <c r="S119" s="260" t="s">
        <v>560</v>
      </c>
      <c r="T119" s="283">
        <v>0.8</v>
      </c>
      <c r="U119" s="105" t="s">
        <v>561</v>
      </c>
      <c r="V119" s="290">
        <v>1.8</v>
      </c>
      <c r="W119" s="92" t="s">
        <v>562</v>
      </c>
      <c r="X119" s="290">
        <v>0.5</v>
      </c>
      <c r="Y119" s="89" t="s">
        <v>563</v>
      </c>
      <c r="Z119" s="282">
        <v>2</v>
      </c>
      <c r="AA119" s="89" t="s">
        <v>564</v>
      </c>
      <c r="AB119" s="282">
        <v>2.2000000000000002</v>
      </c>
      <c r="AC119" s="81"/>
      <c r="AD119" s="279"/>
      <c r="AE119" s="81"/>
      <c r="AF119" s="279"/>
      <c r="AG119" s="81"/>
      <c r="AH119" s="279"/>
      <c r="AI119" s="81"/>
      <c r="AJ119" s="279"/>
      <c r="AK119" s="81"/>
      <c r="AL119" s="279"/>
      <c r="AM119" s="81"/>
      <c r="AN119" s="279"/>
      <c r="AO119" s="81"/>
      <c r="AP119" s="279"/>
      <c r="AQ119" s="81"/>
      <c r="AR119" s="279"/>
      <c r="AS119" s="81"/>
      <c r="AT119" s="279"/>
      <c r="AU119" s="81"/>
      <c r="AV119" s="50">
        <f>IFERROR(VLOOKUP(A119,'Site check'!A:Q,14,0),0)</f>
        <v>0</v>
      </c>
    </row>
    <row r="120" spans="1:48">
      <c r="A120" s="37" t="s">
        <v>136</v>
      </c>
      <c r="B120" s="4"/>
      <c r="C120" s="4"/>
      <c r="D120" s="4"/>
      <c r="E120" s="4"/>
      <c r="F120" s="4"/>
      <c r="G120" s="251">
        <f t="shared" si="6"/>
        <v>13.849999999999998</v>
      </c>
      <c r="H120" s="136">
        <f t="shared" si="7"/>
        <v>254.12844036697246</v>
      </c>
      <c r="I120" s="81" t="s">
        <v>555</v>
      </c>
      <c r="J120" s="279">
        <v>0.75</v>
      </c>
      <c r="K120" s="89" t="s">
        <v>556</v>
      </c>
      <c r="L120" s="282">
        <v>1.2</v>
      </c>
      <c r="M120" s="81" t="s">
        <v>557</v>
      </c>
      <c r="N120" s="282">
        <v>1.5</v>
      </c>
      <c r="O120" s="87" t="s">
        <v>558</v>
      </c>
      <c r="P120" s="281">
        <v>1.8</v>
      </c>
      <c r="Q120" s="260" t="s">
        <v>559</v>
      </c>
      <c r="R120" s="283">
        <v>0.9</v>
      </c>
      <c r="S120" s="260" t="s">
        <v>565</v>
      </c>
      <c r="T120" s="283">
        <v>0.8</v>
      </c>
      <c r="U120" s="105" t="s">
        <v>561</v>
      </c>
      <c r="V120" s="290">
        <v>1.9</v>
      </c>
      <c r="W120" s="92" t="s">
        <v>562</v>
      </c>
      <c r="X120" s="290">
        <v>0.7</v>
      </c>
      <c r="Y120" s="89" t="s">
        <v>563</v>
      </c>
      <c r="Z120" s="282">
        <v>2.1</v>
      </c>
      <c r="AA120" s="89" t="s">
        <v>564</v>
      </c>
      <c r="AB120" s="282">
        <v>2.2000000000000002</v>
      </c>
      <c r="AC120" s="81"/>
      <c r="AD120" s="279"/>
      <c r="AE120" s="81"/>
      <c r="AF120" s="279"/>
      <c r="AG120" s="81"/>
      <c r="AH120" s="279"/>
      <c r="AI120" s="81"/>
      <c r="AJ120" s="279"/>
      <c r="AK120" s="81"/>
      <c r="AL120" s="279"/>
      <c r="AM120" s="81"/>
      <c r="AN120" s="279"/>
      <c r="AO120" s="81"/>
      <c r="AP120" s="279"/>
      <c r="AQ120" s="81"/>
      <c r="AR120" s="279"/>
      <c r="AS120" s="81"/>
      <c r="AT120" s="279"/>
      <c r="AU120" s="81"/>
      <c r="AV120" s="50">
        <f>IFERROR(VLOOKUP(A120,'Site check'!A:Q,14,0),0)</f>
        <v>0</v>
      </c>
    </row>
    <row r="121" spans="1:48">
      <c r="A121" s="35" t="s">
        <v>137</v>
      </c>
      <c r="B121" s="96"/>
      <c r="C121" s="30" t="s">
        <v>18</v>
      </c>
      <c r="D121" s="4"/>
      <c r="E121" s="4"/>
      <c r="F121" s="4"/>
      <c r="G121" s="251">
        <f t="shared" si="6"/>
        <v>4.4000000000000004</v>
      </c>
      <c r="H121" s="136">
        <f t="shared" si="7"/>
        <v>80.733944954128447</v>
      </c>
      <c r="I121" s="81" t="s">
        <v>566</v>
      </c>
      <c r="J121" s="279">
        <v>2.4</v>
      </c>
      <c r="K121" s="263" t="s">
        <v>567</v>
      </c>
      <c r="L121" s="283">
        <v>2</v>
      </c>
      <c r="M121" s="87"/>
      <c r="N121" s="281"/>
      <c r="O121" s="81"/>
      <c r="P121" s="279"/>
      <c r="Q121" s="81"/>
      <c r="R121" s="279"/>
      <c r="S121" s="81"/>
      <c r="T121" s="279"/>
      <c r="U121" s="81"/>
      <c r="V121" s="279"/>
      <c r="W121" s="81"/>
      <c r="X121" s="279"/>
      <c r="Y121" s="81"/>
      <c r="Z121" s="279"/>
      <c r="AA121" s="81"/>
      <c r="AB121" s="279"/>
      <c r="AC121" s="81"/>
      <c r="AD121" s="279"/>
      <c r="AE121" s="81"/>
      <c r="AF121" s="279"/>
      <c r="AG121" s="81"/>
      <c r="AH121" s="279"/>
      <c r="AI121" s="81"/>
      <c r="AJ121" s="279"/>
      <c r="AK121" s="81"/>
      <c r="AL121" s="279"/>
      <c r="AM121" s="81"/>
      <c r="AN121" s="279"/>
      <c r="AO121" s="81"/>
      <c r="AP121" s="279"/>
      <c r="AQ121" s="81"/>
      <c r="AR121" s="279"/>
      <c r="AS121" s="81"/>
      <c r="AT121" s="279"/>
      <c r="AU121" s="81"/>
      <c r="AV121" s="50">
        <f>IFERROR(VLOOKUP(A121,'Site check'!A:Q,14,0),0)</f>
        <v>0</v>
      </c>
    </row>
    <row r="122" spans="1:48">
      <c r="A122" s="35" t="s">
        <v>138</v>
      </c>
      <c r="B122" s="96"/>
      <c r="C122" s="4"/>
      <c r="D122" s="4"/>
      <c r="E122" s="4"/>
      <c r="F122" s="4"/>
      <c r="G122" s="251">
        <f t="shared" si="6"/>
        <v>3</v>
      </c>
      <c r="H122" s="136">
        <f t="shared" si="7"/>
        <v>55.045871559633028</v>
      </c>
      <c r="I122" s="260" t="s">
        <v>568</v>
      </c>
      <c r="J122" s="283">
        <v>2</v>
      </c>
      <c r="K122" s="83" t="s">
        <v>569</v>
      </c>
      <c r="L122" s="284">
        <v>1</v>
      </c>
      <c r="M122" s="87"/>
      <c r="N122" s="281"/>
      <c r="O122" s="81"/>
      <c r="P122" s="279"/>
      <c r="Q122" s="81"/>
      <c r="R122" s="279"/>
      <c r="S122" s="81"/>
      <c r="T122" s="279"/>
      <c r="U122" s="81"/>
      <c r="V122" s="279"/>
      <c r="W122" s="81"/>
      <c r="X122" s="279"/>
      <c r="Y122" s="81"/>
      <c r="Z122" s="279"/>
      <c r="AA122" s="81"/>
      <c r="AB122" s="279"/>
      <c r="AC122" s="81"/>
      <c r="AD122" s="279"/>
      <c r="AE122" s="81"/>
      <c r="AF122" s="279"/>
      <c r="AG122" s="81"/>
      <c r="AH122" s="279"/>
      <c r="AI122" s="81"/>
      <c r="AJ122" s="279"/>
      <c r="AK122" s="81"/>
      <c r="AL122" s="279"/>
      <c r="AM122" s="81"/>
      <c r="AN122" s="279"/>
      <c r="AO122" s="81"/>
      <c r="AP122" s="279"/>
      <c r="AQ122" s="81"/>
      <c r="AR122" s="279"/>
      <c r="AS122" s="81"/>
      <c r="AT122" s="279"/>
      <c r="AU122" s="81"/>
      <c r="AV122" s="50">
        <f>IFERROR(VLOOKUP(A122,'Site check'!A:Q,14,0),0)</f>
        <v>0</v>
      </c>
    </row>
    <row r="123" spans="1:48">
      <c r="A123" s="35" t="s">
        <v>139</v>
      </c>
      <c r="B123" s="96"/>
      <c r="C123" s="4"/>
      <c r="D123" s="4"/>
      <c r="E123" s="4"/>
      <c r="F123" s="4"/>
      <c r="G123" s="251">
        <f t="shared" si="6"/>
        <v>2.7</v>
      </c>
      <c r="H123" s="136">
        <f t="shared" si="7"/>
        <v>49.541284403669728</v>
      </c>
      <c r="I123" s="87" t="s">
        <v>570</v>
      </c>
      <c r="J123" s="281">
        <v>0.5</v>
      </c>
      <c r="K123" s="81" t="s">
        <v>571</v>
      </c>
      <c r="L123" s="279">
        <v>2.2000000000000002</v>
      </c>
      <c r="M123" s="81"/>
      <c r="N123" s="279"/>
      <c r="O123" s="81"/>
      <c r="P123" s="279"/>
      <c r="Q123" s="81"/>
      <c r="R123" s="279"/>
      <c r="S123" s="81"/>
      <c r="T123" s="279"/>
      <c r="U123" s="81"/>
      <c r="V123" s="279"/>
      <c r="W123" s="81"/>
      <c r="X123" s="279"/>
      <c r="Y123" s="81"/>
      <c r="Z123" s="279"/>
      <c r="AA123" s="81"/>
      <c r="AB123" s="279"/>
      <c r="AC123" s="81"/>
      <c r="AD123" s="279"/>
      <c r="AE123" s="81"/>
      <c r="AF123" s="279"/>
      <c r="AG123" s="81"/>
      <c r="AH123" s="279"/>
      <c r="AI123" s="81"/>
      <c r="AJ123" s="279"/>
      <c r="AK123" s="81"/>
      <c r="AL123" s="279"/>
      <c r="AM123" s="81"/>
      <c r="AN123" s="279"/>
      <c r="AO123" s="81"/>
      <c r="AP123" s="279"/>
      <c r="AQ123" s="81"/>
      <c r="AR123" s="279"/>
      <c r="AS123" s="81"/>
      <c r="AT123" s="279"/>
      <c r="AU123" s="81"/>
      <c r="AV123" s="50">
        <f>IFERROR(VLOOKUP(A123,'Site check'!A:Q,14,0),0)</f>
        <v>0</v>
      </c>
    </row>
    <row r="124" spans="1:48">
      <c r="A124" s="35" t="s">
        <v>140</v>
      </c>
      <c r="B124" s="96"/>
      <c r="C124" s="4"/>
      <c r="D124" s="4"/>
      <c r="E124" s="4"/>
      <c r="F124" s="4"/>
      <c r="G124" s="251">
        <f t="shared" si="6"/>
        <v>0.5</v>
      </c>
      <c r="H124" s="136">
        <f t="shared" si="7"/>
        <v>9.1743119266055047</v>
      </c>
      <c r="I124" s="87" t="s">
        <v>572</v>
      </c>
      <c r="J124" s="281">
        <v>0.5</v>
      </c>
      <c r="K124" s="81"/>
      <c r="L124" s="279"/>
      <c r="M124" s="81"/>
      <c r="N124" s="279"/>
      <c r="O124" s="81"/>
      <c r="P124" s="279"/>
      <c r="Q124" s="81"/>
      <c r="R124" s="279"/>
      <c r="S124" s="81"/>
      <c r="T124" s="279"/>
      <c r="U124" s="81"/>
      <c r="V124" s="279"/>
      <c r="W124" s="81"/>
      <c r="X124" s="279"/>
      <c r="Y124" s="81"/>
      <c r="Z124" s="279"/>
      <c r="AA124" s="81"/>
      <c r="AB124" s="279"/>
      <c r="AC124" s="81"/>
      <c r="AD124" s="279"/>
      <c r="AE124" s="81"/>
      <c r="AF124" s="279"/>
      <c r="AG124" s="81"/>
      <c r="AH124" s="279"/>
      <c r="AI124" s="81"/>
      <c r="AJ124" s="279"/>
      <c r="AK124" s="81"/>
      <c r="AL124" s="279"/>
      <c r="AM124" s="81"/>
      <c r="AN124" s="279"/>
      <c r="AO124" s="81"/>
      <c r="AP124" s="279"/>
      <c r="AQ124" s="81"/>
      <c r="AR124" s="279"/>
      <c r="AS124" s="81"/>
      <c r="AT124" s="279"/>
      <c r="AU124" s="81"/>
      <c r="AV124" s="50">
        <f>IFERROR(VLOOKUP(A124,'Site check'!A:Q,14,0),0)</f>
        <v>0</v>
      </c>
    </row>
    <row r="125" spans="1:48">
      <c r="A125" s="35" t="s">
        <v>141</v>
      </c>
      <c r="B125" s="96"/>
      <c r="C125" s="4"/>
      <c r="D125" s="4"/>
      <c r="E125" s="4"/>
      <c r="F125" s="4"/>
      <c r="G125" s="251">
        <f t="shared" si="6"/>
        <v>2</v>
      </c>
      <c r="H125" s="136">
        <f t="shared" si="7"/>
        <v>36.697247706422019</v>
      </c>
      <c r="I125" s="87" t="s">
        <v>573</v>
      </c>
      <c r="J125" s="281">
        <v>1</v>
      </c>
      <c r="K125" s="83" t="s">
        <v>574</v>
      </c>
      <c r="L125" s="284">
        <v>1</v>
      </c>
      <c r="M125" s="81"/>
      <c r="N125" s="279"/>
      <c r="O125" s="81"/>
      <c r="P125" s="279"/>
      <c r="Q125" s="81"/>
      <c r="R125" s="279"/>
      <c r="S125" s="81"/>
      <c r="T125" s="279"/>
      <c r="U125" s="81"/>
      <c r="V125" s="279"/>
      <c r="W125" s="81"/>
      <c r="X125" s="279"/>
      <c r="Y125" s="81"/>
      <c r="Z125" s="279"/>
      <c r="AA125" s="81"/>
      <c r="AB125" s="279"/>
      <c r="AC125" s="81"/>
      <c r="AD125" s="279"/>
      <c r="AE125" s="81"/>
      <c r="AF125" s="279"/>
      <c r="AG125" s="81"/>
      <c r="AH125" s="279"/>
      <c r="AI125" s="81"/>
      <c r="AJ125" s="279"/>
      <c r="AK125" s="81"/>
      <c r="AL125" s="279"/>
      <c r="AM125" s="81"/>
      <c r="AN125" s="279"/>
      <c r="AO125" s="81"/>
      <c r="AP125" s="279"/>
      <c r="AQ125" s="81"/>
      <c r="AR125" s="279"/>
      <c r="AS125" s="81"/>
      <c r="AT125" s="279"/>
      <c r="AU125" s="81"/>
      <c r="AV125" s="50">
        <f>IFERROR(VLOOKUP(A125,'Site check'!A:Q,14,0),0)</f>
        <v>0</v>
      </c>
    </row>
    <row r="126" spans="1:48">
      <c r="A126" s="35" t="s">
        <v>142</v>
      </c>
      <c r="B126" s="96"/>
      <c r="C126" s="4"/>
      <c r="D126" s="4"/>
      <c r="E126" s="4"/>
      <c r="F126" s="4"/>
      <c r="G126" s="251">
        <f t="shared" si="6"/>
        <v>0</v>
      </c>
      <c r="H126" s="136">
        <f t="shared" si="7"/>
        <v>0</v>
      </c>
      <c r="I126" s="87"/>
      <c r="J126" s="281"/>
      <c r="K126" s="81"/>
      <c r="L126" s="279"/>
      <c r="M126" s="81"/>
      <c r="N126" s="279"/>
      <c r="O126" s="81"/>
      <c r="P126" s="279"/>
      <c r="Q126" s="81"/>
      <c r="R126" s="279"/>
      <c r="S126" s="81"/>
      <c r="T126" s="279"/>
      <c r="U126" s="81"/>
      <c r="V126" s="279"/>
      <c r="W126" s="81"/>
      <c r="X126" s="279"/>
      <c r="Y126" s="81"/>
      <c r="Z126" s="279"/>
      <c r="AA126" s="81"/>
      <c r="AB126" s="279"/>
      <c r="AC126" s="81"/>
      <c r="AD126" s="279"/>
      <c r="AE126" s="81"/>
      <c r="AF126" s="279"/>
      <c r="AG126" s="81"/>
      <c r="AH126" s="279"/>
      <c r="AI126" s="81"/>
      <c r="AJ126" s="279"/>
      <c r="AK126" s="81"/>
      <c r="AL126" s="279"/>
      <c r="AM126" s="81"/>
      <c r="AN126" s="279"/>
      <c r="AO126" s="81"/>
      <c r="AP126" s="279"/>
      <c r="AQ126" s="81"/>
      <c r="AR126" s="279"/>
      <c r="AS126" s="81"/>
      <c r="AT126" s="279"/>
      <c r="AU126" s="81"/>
      <c r="AV126" s="50">
        <f>IFERROR(VLOOKUP(A126,'Site check'!A:Q,14,0),0)</f>
        <v>0</v>
      </c>
    </row>
    <row r="127" spans="1:48">
      <c r="A127" s="35" t="s">
        <v>143</v>
      </c>
      <c r="B127" s="96"/>
      <c r="C127" s="4"/>
      <c r="D127" s="4"/>
      <c r="E127" s="4"/>
      <c r="F127" s="4"/>
      <c r="G127" s="251">
        <f t="shared" si="6"/>
        <v>0</v>
      </c>
      <c r="H127" s="136">
        <f t="shared" si="7"/>
        <v>0</v>
      </c>
      <c r="I127" s="87"/>
      <c r="J127" s="281"/>
      <c r="K127" s="81"/>
      <c r="L127" s="279"/>
      <c r="M127" s="81"/>
      <c r="N127" s="279"/>
      <c r="O127" s="81"/>
      <c r="P127" s="279"/>
      <c r="Q127" s="81"/>
      <c r="R127" s="279"/>
      <c r="S127" s="81"/>
      <c r="T127" s="279"/>
      <c r="U127" s="81"/>
      <c r="V127" s="279"/>
      <c r="W127" s="81"/>
      <c r="X127" s="279"/>
      <c r="Y127" s="81"/>
      <c r="Z127" s="279"/>
      <c r="AA127" s="81"/>
      <c r="AB127" s="279"/>
      <c r="AC127" s="81"/>
      <c r="AD127" s="279"/>
      <c r="AE127" s="81"/>
      <c r="AF127" s="279"/>
      <c r="AG127" s="81"/>
      <c r="AH127" s="279"/>
      <c r="AI127" s="81"/>
      <c r="AJ127" s="279"/>
      <c r="AK127" s="81"/>
      <c r="AL127" s="279"/>
      <c r="AM127" s="81"/>
      <c r="AN127" s="279"/>
      <c r="AO127" s="81"/>
      <c r="AP127" s="279"/>
      <c r="AQ127" s="81"/>
      <c r="AR127" s="279"/>
      <c r="AS127" s="81"/>
      <c r="AT127" s="279"/>
      <c r="AU127" s="81"/>
      <c r="AV127" s="50">
        <f>IFERROR(VLOOKUP(A127,'Site check'!A:Q,14,0),0)</f>
        <v>0</v>
      </c>
    </row>
    <row r="128" spans="1:48">
      <c r="A128" s="35" t="s">
        <v>144</v>
      </c>
      <c r="B128" s="96"/>
      <c r="C128" s="4"/>
      <c r="D128" s="4"/>
      <c r="E128" s="4"/>
      <c r="F128" s="4"/>
      <c r="G128" s="251">
        <f t="shared" si="6"/>
        <v>1</v>
      </c>
      <c r="H128" s="136">
        <f t="shared" si="7"/>
        <v>18.348623853211009</v>
      </c>
      <c r="I128" s="260" t="s">
        <v>575</v>
      </c>
      <c r="J128" s="283">
        <v>1</v>
      </c>
      <c r="K128" s="81"/>
      <c r="L128" s="279"/>
      <c r="M128" s="81"/>
      <c r="N128" s="279"/>
      <c r="O128" s="81"/>
      <c r="P128" s="279"/>
      <c r="Q128" s="81"/>
      <c r="R128" s="279"/>
      <c r="S128" s="81"/>
      <c r="T128" s="279"/>
      <c r="U128" s="81"/>
      <c r="V128" s="279"/>
      <c r="W128" s="81"/>
      <c r="X128" s="279"/>
      <c r="Y128" s="81"/>
      <c r="Z128" s="279"/>
      <c r="AA128" s="81"/>
      <c r="AB128" s="279"/>
      <c r="AC128" s="81"/>
      <c r="AD128" s="279"/>
      <c r="AE128" s="81"/>
      <c r="AF128" s="279"/>
      <c r="AG128" s="81"/>
      <c r="AH128" s="279"/>
      <c r="AI128" s="81"/>
      <c r="AJ128" s="279"/>
      <c r="AK128" s="81"/>
      <c r="AL128" s="279"/>
      <c r="AM128" s="81"/>
      <c r="AN128" s="279"/>
      <c r="AO128" s="81"/>
      <c r="AP128" s="279"/>
      <c r="AQ128" s="81"/>
      <c r="AR128" s="279"/>
      <c r="AS128" s="81"/>
      <c r="AT128" s="279"/>
      <c r="AU128" s="81"/>
      <c r="AV128" s="50">
        <f>IFERROR(VLOOKUP(A128,'Site check'!A:Q,14,0),0)</f>
        <v>0</v>
      </c>
    </row>
    <row r="129" spans="1:48">
      <c r="A129" s="35" t="s">
        <v>145</v>
      </c>
      <c r="B129" s="96"/>
      <c r="C129" s="30" t="s">
        <v>18</v>
      </c>
      <c r="D129" s="4"/>
      <c r="E129" s="4"/>
      <c r="F129" s="4"/>
      <c r="G129" s="251">
        <f t="shared" si="6"/>
        <v>10.100000000000001</v>
      </c>
      <c r="H129" s="136">
        <f t="shared" si="7"/>
        <v>185.32110091743124</v>
      </c>
      <c r="I129" s="87" t="s">
        <v>576</v>
      </c>
      <c r="J129" s="281">
        <v>2.4</v>
      </c>
      <c r="K129" s="81" t="s">
        <v>577</v>
      </c>
      <c r="L129" s="279">
        <v>2</v>
      </c>
      <c r="M129" s="263" t="s">
        <v>578</v>
      </c>
      <c r="N129" s="283">
        <v>1</v>
      </c>
      <c r="O129" s="99" t="s">
        <v>579</v>
      </c>
      <c r="P129" s="289">
        <v>0.5</v>
      </c>
      <c r="Q129" s="83" t="s">
        <v>580</v>
      </c>
      <c r="R129" s="284">
        <v>4.2</v>
      </c>
      <c r="S129" s="99" t="s">
        <v>579</v>
      </c>
      <c r="T129" s="279"/>
      <c r="U129" s="81"/>
      <c r="V129" s="279"/>
      <c r="W129" s="81"/>
      <c r="X129" s="279"/>
      <c r="Y129" s="81"/>
      <c r="Z129" s="279"/>
      <c r="AA129" s="81"/>
      <c r="AB129" s="279"/>
      <c r="AC129" s="81"/>
      <c r="AD129" s="279"/>
      <c r="AE129" s="81"/>
      <c r="AF129" s="279"/>
      <c r="AG129" s="81"/>
      <c r="AH129" s="279"/>
      <c r="AI129" s="81"/>
      <c r="AJ129" s="279"/>
      <c r="AK129" s="81"/>
      <c r="AL129" s="279"/>
      <c r="AM129" s="81"/>
      <c r="AN129" s="279"/>
      <c r="AO129" s="81"/>
      <c r="AP129" s="279"/>
      <c r="AQ129" s="81"/>
      <c r="AR129" s="279"/>
      <c r="AS129" s="81"/>
      <c r="AT129" s="279"/>
      <c r="AU129" s="81"/>
      <c r="AV129" s="50">
        <f>IFERROR(VLOOKUP(A129,'Site check'!A:Q,14,0),0)</f>
        <v>0</v>
      </c>
    </row>
    <row r="130" spans="1:48">
      <c r="A130" s="35" t="s">
        <v>146</v>
      </c>
      <c r="B130" s="96"/>
      <c r="C130" s="4"/>
      <c r="D130" s="4"/>
      <c r="E130" s="4"/>
      <c r="F130" s="4"/>
      <c r="G130" s="251">
        <f t="shared" si="6"/>
        <v>1</v>
      </c>
      <c r="H130" s="136">
        <f t="shared" si="7"/>
        <v>18.348623853211009</v>
      </c>
      <c r="I130" s="87" t="s">
        <v>581</v>
      </c>
      <c r="J130" s="281">
        <v>1</v>
      </c>
      <c r="K130" s="81"/>
      <c r="L130" s="279"/>
      <c r="M130" s="87"/>
      <c r="N130" s="281"/>
      <c r="O130" s="81"/>
      <c r="P130" s="279"/>
      <c r="Q130" s="81"/>
      <c r="R130" s="279"/>
      <c r="S130" s="81"/>
      <c r="T130" s="279"/>
      <c r="U130" s="81"/>
      <c r="V130" s="279"/>
      <c r="W130" s="81"/>
      <c r="X130" s="279"/>
      <c r="Y130" s="81"/>
      <c r="Z130" s="279"/>
      <c r="AA130" s="81"/>
      <c r="AB130" s="279"/>
      <c r="AC130" s="81"/>
      <c r="AD130" s="279"/>
      <c r="AE130" s="81"/>
      <c r="AF130" s="279"/>
      <c r="AG130" s="81"/>
      <c r="AH130" s="279"/>
      <c r="AI130" s="81"/>
      <c r="AJ130" s="279"/>
      <c r="AK130" s="81"/>
      <c r="AL130" s="279"/>
      <c r="AM130" s="81"/>
      <c r="AN130" s="279"/>
      <c r="AO130" s="81"/>
      <c r="AP130" s="279"/>
      <c r="AQ130" s="81"/>
      <c r="AR130" s="279"/>
      <c r="AS130" s="81"/>
      <c r="AT130" s="279"/>
      <c r="AU130" s="81"/>
      <c r="AV130" s="50">
        <f>IFERROR(VLOOKUP(A130,'Site check'!A:Q,14,0),0)</f>
        <v>0</v>
      </c>
    </row>
    <row r="131" spans="1:48">
      <c r="A131" s="35" t="s">
        <v>147</v>
      </c>
      <c r="B131" s="96"/>
      <c r="C131" s="30" t="s">
        <v>18</v>
      </c>
      <c r="D131" s="4"/>
      <c r="E131" s="4"/>
      <c r="F131" s="4"/>
      <c r="G131" s="251">
        <f t="shared" si="6"/>
        <v>4.4000000000000004</v>
      </c>
      <c r="H131" s="136">
        <f t="shared" si="7"/>
        <v>80.733944954128447</v>
      </c>
      <c r="I131" s="87" t="s">
        <v>582</v>
      </c>
      <c r="J131" s="281">
        <v>2.4</v>
      </c>
      <c r="K131" s="81" t="s">
        <v>583</v>
      </c>
      <c r="L131" s="279">
        <v>1</v>
      </c>
      <c r="M131" s="263" t="s">
        <v>584</v>
      </c>
      <c r="N131" s="283">
        <v>1</v>
      </c>
      <c r="O131" s="81"/>
      <c r="P131" s="279"/>
      <c r="Q131" s="81"/>
      <c r="R131" s="279"/>
      <c r="S131" s="81"/>
      <c r="T131" s="279"/>
      <c r="U131" s="81"/>
      <c r="V131" s="279"/>
      <c r="W131" s="81"/>
      <c r="X131" s="279"/>
      <c r="Y131" s="81"/>
      <c r="Z131" s="279"/>
      <c r="AA131" s="81"/>
      <c r="AB131" s="279"/>
      <c r="AC131" s="81"/>
      <c r="AD131" s="279"/>
      <c r="AE131" s="81"/>
      <c r="AF131" s="279"/>
      <c r="AG131" s="81"/>
      <c r="AH131" s="279"/>
      <c r="AI131" s="81"/>
      <c r="AJ131" s="279"/>
      <c r="AK131" s="81"/>
      <c r="AL131" s="279"/>
      <c r="AM131" s="81"/>
      <c r="AN131" s="279"/>
      <c r="AO131" s="81"/>
      <c r="AP131" s="279"/>
      <c r="AQ131" s="81"/>
      <c r="AR131" s="279"/>
      <c r="AS131" s="81"/>
      <c r="AT131" s="279"/>
      <c r="AU131" s="81"/>
      <c r="AV131" s="50">
        <f>IFERROR(VLOOKUP(A131,'Site check'!A:Q,14,0),0)</f>
        <v>0</v>
      </c>
    </row>
    <row r="132" spans="1:48">
      <c r="A132" s="35" t="s">
        <v>148</v>
      </c>
      <c r="B132" s="96"/>
      <c r="C132" s="30" t="s">
        <v>18</v>
      </c>
      <c r="D132" s="4"/>
      <c r="E132" s="4"/>
      <c r="F132" s="4"/>
      <c r="G132" s="251">
        <f t="shared" si="6"/>
        <v>6.4</v>
      </c>
      <c r="H132" s="136">
        <f t="shared" si="7"/>
        <v>117.43119266055047</v>
      </c>
      <c r="I132" s="87" t="s">
        <v>585</v>
      </c>
      <c r="J132" s="281">
        <v>2.4</v>
      </c>
      <c r="K132" s="85" t="s">
        <v>586</v>
      </c>
      <c r="L132" s="280">
        <v>4</v>
      </c>
      <c r="M132" s="81"/>
      <c r="N132" s="279"/>
      <c r="O132" s="81"/>
      <c r="P132" s="279"/>
      <c r="Q132" s="81"/>
      <c r="R132" s="279"/>
      <c r="S132" s="81"/>
      <c r="T132" s="279"/>
      <c r="U132" s="81"/>
      <c r="V132" s="279"/>
      <c r="W132" s="81"/>
      <c r="X132" s="279"/>
      <c r="Y132" s="81"/>
      <c r="Z132" s="279"/>
      <c r="AA132" s="81"/>
      <c r="AB132" s="279"/>
      <c r="AC132" s="81"/>
      <c r="AD132" s="279"/>
      <c r="AE132" s="81"/>
      <c r="AF132" s="279"/>
      <c r="AG132" s="81"/>
      <c r="AH132" s="279"/>
      <c r="AI132" s="81"/>
      <c r="AJ132" s="279"/>
      <c r="AK132" s="81"/>
      <c r="AL132" s="279"/>
      <c r="AM132" s="81"/>
      <c r="AN132" s="279"/>
      <c r="AO132" s="81"/>
      <c r="AP132" s="279"/>
      <c r="AQ132" s="81"/>
      <c r="AR132" s="279"/>
      <c r="AS132" s="81"/>
      <c r="AT132" s="279"/>
      <c r="AU132" s="81"/>
      <c r="AV132" s="50">
        <f>IFERROR(VLOOKUP(A132,'Site check'!A:Q,14,0),0)</f>
        <v>0</v>
      </c>
    </row>
    <row r="133" spans="1:48">
      <c r="A133" s="35" t="s">
        <v>149</v>
      </c>
      <c r="B133" s="96"/>
      <c r="C133" s="4"/>
      <c r="D133" s="4"/>
      <c r="E133" s="4"/>
      <c r="F133" s="4"/>
      <c r="G133" s="251">
        <f t="shared" si="6"/>
        <v>4</v>
      </c>
      <c r="H133" s="136">
        <f t="shared" si="7"/>
        <v>73.394495412844037</v>
      </c>
      <c r="I133" s="83" t="s">
        <v>587</v>
      </c>
      <c r="J133" s="284">
        <v>4</v>
      </c>
      <c r="K133" s="81"/>
      <c r="L133" s="279"/>
      <c r="M133" s="81"/>
      <c r="N133" s="279"/>
      <c r="O133" s="81"/>
      <c r="P133" s="279"/>
      <c r="Q133" s="81"/>
      <c r="R133" s="279"/>
      <c r="S133" s="81"/>
      <c r="T133" s="279"/>
      <c r="U133" s="81"/>
      <c r="V133" s="279"/>
      <c r="W133" s="81"/>
      <c r="X133" s="279"/>
      <c r="Y133" s="81"/>
      <c r="Z133" s="279"/>
      <c r="AA133" s="81"/>
      <c r="AB133" s="279"/>
      <c r="AC133" s="81"/>
      <c r="AD133" s="279"/>
      <c r="AE133" s="81"/>
      <c r="AF133" s="279"/>
      <c r="AG133" s="81"/>
      <c r="AH133" s="279"/>
      <c r="AI133" s="81"/>
      <c r="AJ133" s="279"/>
      <c r="AK133" s="81"/>
      <c r="AL133" s="279"/>
      <c r="AM133" s="81"/>
      <c r="AN133" s="279"/>
      <c r="AO133" s="81"/>
      <c r="AP133" s="279"/>
      <c r="AQ133" s="81"/>
      <c r="AR133" s="279"/>
      <c r="AS133" s="81"/>
      <c r="AT133" s="279"/>
      <c r="AU133" s="81"/>
      <c r="AV133" s="50">
        <f>IFERROR(VLOOKUP(A133,'Site check'!A:Q,14,0),0)</f>
        <v>0</v>
      </c>
    </row>
    <row r="134" spans="1:48">
      <c r="A134" s="35" t="s">
        <v>150</v>
      </c>
      <c r="B134" s="96"/>
      <c r="C134" s="30" t="s">
        <v>18</v>
      </c>
      <c r="D134" s="4"/>
      <c r="E134" s="4"/>
      <c r="F134" s="30" t="s">
        <v>321</v>
      </c>
      <c r="G134" s="251">
        <f t="shared" si="6"/>
        <v>10.4</v>
      </c>
      <c r="H134" s="136">
        <f t="shared" si="7"/>
        <v>190.8256880733945</v>
      </c>
      <c r="I134" s="87" t="s">
        <v>588</v>
      </c>
      <c r="J134" s="281">
        <v>2.4</v>
      </c>
      <c r="K134" s="87" t="s">
        <v>589</v>
      </c>
      <c r="L134" s="281">
        <v>2</v>
      </c>
      <c r="M134" s="87" t="s">
        <v>590</v>
      </c>
      <c r="N134" s="281">
        <v>1</v>
      </c>
      <c r="O134" s="89" t="s">
        <v>591</v>
      </c>
      <c r="P134" s="282">
        <v>5</v>
      </c>
      <c r="Q134" s="81"/>
      <c r="R134" s="279"/>
      <c r="S134" s="81"/>
      <c r="T134" s="279"/>
      <c r="U134" s="81"/>
      <c r="V134" s="279"/>
      <c r="W134" s="81"/>
      <c r="X134" s="279"/>
      <c r="Y134" s="81"/>
      <c r="Z134" s="279"/>
      <c r="AA134" s="81"/>
      <c r="AB134" s="279"/>
      <c r="AC134" s="81"/>
      <c r="AD134" s="279"/>
      <c r="AE134" s="81"/>
      <c r="AF134" s="279"/>
      <c r="AG134" s="81"/>
      <c r="AH134" s="279"/>
      <c r="AI134" s="81"/>
      <c r="AJ134" s="279"/>
      <c r="AK134" s="81"/>
      <c r="AL134" s="279"/>
      <c r="AM134" s="81"/>
      <c r="AN134" s="279"/>
      <c r="AO134" s="81"/>
      <c r="AP134" s="279"/>
      <c r="AQ134" s="81"/>
      <c r="AR134" s="279"/>
      <c r="AS134" s="81"/>
      <c r="AT134" s="279"/>
      <c r="AU134" s="81"/>
      <c r="AV134" s="50">
        <f>IFERROR(VLOOKUP(A134,'Site check'!A:Q,14,0),0)</f>
        <v>0</v>
      </c>
    </row>
    <row r="135" spans="1:48">
      <c r="A135" s="35" t="s">
        <v>151</v>
      </c>
      <c r="B135" s="96"/>
      <c r="C135" s="4"/>
      <c r="D135" s="4"/>
      <c r="E135" s="4"/>
      <c r="F135" s="30" t="s">
        <v>321</v>
      </c>
      <c r="G135" s="251">
        <f>SUM(J135,L135,N135,P135,R135,T135,V135,X135,Z135,AB135,AD135,AF135,AH135,AJ135,AL135,AN135,AP135,AR135,AT135,AV135)</f>
        <v>1</v>
      </c>
      <c r="H135" s="136">
        <f>SUM(G135*1000)/54.5</f>
        <v>18.348623853211009</v>
      </c>
      <c r="I135" s="89" t="s">
        <v>592</v>
      </c>
      <c r="J135" s="282">
        <v>1</v>
      </c>
      <c r="K135" s="83"/>
      <c r="L135" s="284"/>
      <c r="M135" s="87"/>
      <c r="N135" s="281"/>
      <c r="O135" s="81"/>
      <c r="P135" s="279"/>
      <c r="Q135" s="81"/>
      <c r="R135" s="279"/>
      <c r="S135" s="81"/>
      <c r="T135" s="279"/>
      <c r="U135" s="81"/>
      <c r="V135" s="279"/>
      <c r="W135" s="81"/>
      <c r="X135" s="279"/>
      <c r="Y135" s="81"/>
      <c r="Z135" s="279"/>
      <c r="AA135" s="81"/>
      <c r="AB135" s="279"/>
      <c r="AC135" s="81"/>
      <c r="AD135" s="279"/>
      <c r="AE135" s="81"/>
      <c r="AF135" s="279"/>
      <c r="AG135" s="81"/>
      <c r="AH135" s="279"/>
      <c r="AI135" s="81"/>
      <c r="AJ135" s="279"/>
      <c r="AK135" s="81"/>
      <c r="AL135" s="279"/>
      <c r="AM135" s="81"/>
      <c r="AN135" s="279"/>
      <c r="AO135" s="81"/>
      <c r="AP135" s="279"/>
      <c r="AQ135" s="81"/>
      <c r="AR135" s="279"/>
      <c r="AS135" s="81"/>
      <c r="AT135" s="279"/>
      <c r="AU135" s="81"/>
      <c r="AV135" s="50">
        <f>IFERROR(VLOOKUP(A135,'Site check'!A:Q,14,0),0)</f>
        <v>0</v>
      </c>
    </row>
    <row r="136" spans="1:48">
      <c r="A136" s="35" t="s">
        <v>152</v>
      </c>
      <c r="B136" s="96"/>
      <c r="C136" s="30" t="s">
        <v>18</v>
      </c>
      <c r="D136" s="4"/>
      <c r="E136" s="4"/>
      <c r="F136" s="4"/>
      <c r="G136" s="251">
        <f t="shared" si="6"/>
        <v>6.7</v>
      </c>
      <c r="H136" s="136">
        <f t="shared" si="7"/>
        <v>122.93577981651376</v>
      </c>
      <c r="I136" s="87" t="s">
        <v>593</v>
      </c>
      <c r="J136" s="281">
        <v>1.7</v>
      </c>
      <c r="K136" s="265" t="s">
        <v>594</v>
      </c>
      <c r="L136" s="281">
        <v>1</v>
      </c>
      <c r="M136" s="87" t="s">
        <v>595</v>
      </c>
      <c r="N136" s="281">
        <v>4</v>
      </c>
      <c r="O136" s="81"/>
      <c r="P136" s="279"/>
      <c r="Q136" s="81"/>
      <c r="R136" s="279"/>
      <c r="S136" s="81"/>
      <c r="T136" s="279"/>
      <c r="U136" s="81"/>
      <c r="V136" s="279"/>
      <c r="W136" s="81"/>
      <c r="X136" s="279"/>
      <c r="Y136" s="81"/>
      <c r="Z136" s="279"/>
      <c r="AA136" s="81"/>
      <c r="AB136" s="279"/>
      <c r="AC136" s="81"/>
      <c r="AD136" s="279"/>
      <c r="AE136" s="81"/>
      <c r="AF136" s="279"/>
      <c r="AG136" s="81"/>
      <c r="AH136" s="279"/>
      <c r="AI136" s="81"/>
      <c r="AJ136" s="279"/>
      <c r="AK136" s="81"/>
      <c r="AL136" s="279"/>
      <c r="AM136" s="81"/>
      <c r="AN136" s="279"/>
      <c r="AO136" s="81"/>
      <c r="AP136" s="279"/>
      <c r="AQ136" s="81"/>
      <c r="AR136" s="279"/>
      <c r="AS136" s="81"/>
      <c r="AT136" s="279"/>
      <c r="AU136" s="81"/>
      <c r="AV136" s="50">
        <f>IFERROR(VLOOKUP(A136,'Site check'!A:Q,14,0),0)</f>
        <v>0</v>
      </c>
    </row>
    <row r="137" spans="1:48">
      <c r="A137" s="35" t="s">
        <v>153</v>
      </c>
      <c r="B137" s="96"/>
      <c r="C137" s="4"/>
      <c r="D137" s="4"/>
      <c r="E137" s="4"/>
      <c r="F137" s="4"/>
      <c r="G137" s="251">
        <f t="shared" si="6"/>
        <v>0</v>
      </c>
      <c r="H137" s="136">
        <f t="shared" si="7"/>
        <v>0</v>
      </c>
      <c r="I137" s="87"/>
      <c r="J137" s="281"/>
      <c r="K137" s="81"/>
      <c r="L137" s="279"/>
      <c r="M137" s="81"/>
      <c r="N137" s="279"/>
      <c r="O137" s="81"/>
      <c r="P137" s="279"/>
      <c r="Q137" s="81"/>
      <c r="R137" s="279"/>
      <c r="S137" s="81"/>
      <c r="T137" s="279"/>
      <c r="U137" s="81"/>
      <c r="V137" s="279"/>
      <c r="W137" s="81"/>
      <c r="X137" s="279"/>
      <c r="Y137" s="81"/>
      <c r="Z137" s="279"/>
      <c r="AA137" s="81"/>
      <c r="AB137" s="279"/>
      <c r="AC137" s="81"/>
      <c r="AD137" s="279"/>
      <c r="AE137" s="81"/>
      <c r="AF137" s="279"/>
      <c r="AG137" s="81"/>
      <c r="AH137" s="279"/>
      <c r="AI137" s="81"/>
      <c r="AJ137" s="279"/>
      <c r="AK137" s="81"/>
      <c r="AL137" s="279"/>
      <c r="AM137" s="81"/>
      <c r="AN137" s="279"/>
      <c r="AO137" s="81"/>
      <c r="AP137" s="279"/>
      <c r="AQ137" s="81"/>
      <c r="AR137" s="279"/>
      <c r="AS137" s="81"/>
      <c r="AT137" s="279"/>
      <c r="AU137" s="81"/>
      <c r="AV137" s="50">
        <f>IFERROR(VLOOKUP(A137,'Site check'!A:Q,14,0),0)</f>
        <v>0</v>
      </c>
    </row>
    <row r="138" spans="1:48">
      <c r="A138" s="35" t="s">
        <v>154</v>
      </c>
      <c r="B138" s="96"/>
      <c r="C138" s="4"/>
      <c r="D138" s="4"/>
      <c r="E138" s="4"/>
      <c r="F138" s="4"/>
      <c r="G138" s="251">
        <f t="shared" si="6"/>
        <v>0</v>
      </c>
      <c r="H138" s="136">
        <f t="shared" si="7"/>
        <v>0</v>
      </c>
      <c r="I138" s="87"/>
      <c r="J138" s="281"/>
      <c r="K138" s="81"/>
      <c r="L138" s="279"/>
      <c r="M138" s="81"/>
      <c r="N138" s="279"/>
      <c r="O138" s="81"/>
      <c r="P138" s="279"/>
      <c r="Q138" s="81"/>
      <c r="R138" s="279"/>
      <c r="S138" s="81"/>
      <c r="T138" s="279"/>
      <c r="U138" s="81"/>
      <c r="V138" s="279"/>
      <c r="W138" s="81"/>
      <c r="X138" s="279"/>
      <c r="Y138" s="81"/>
      <c r="Z138" s="279"/>
      <c r="AA138" s="81"/>
      <c r="AB138" s="279"/>
      <c r="AC138" s="81"/>
      <c r="AD138" s="279"/>
      <c r="AE138" s="81"/>
      <c r="AF138" s="279"/>
      <c r="AG138" s="81"/>
      <c r="AH138" s="279"/>
      <c r="AI138" s="81"/>
      <c r="AJ138" s="279"/>
      <c r="AK138" s="81"/>
      <c r="AL138" s="279"/>
      <c r="AM138" s="81"/>
      <c r="AN138" s="279"/>
      <c r="AO138" s="81"/>
      <c r="AP138" s="279"/>
      <c r="AQ138" s="81"/>
      <c r="AR138" s="279"/>
      <c r="AS138" s="81"/>
      <c r="AT138" s="279"/>
      <c r="AU138" s="81"/>
      <c r="AV138" s="50">
        <f>IFERROR(VLOOKUP(A138,'Site check'!A:Q,14,0),0)</f>
        <v>0</v>
      </c>
    </row>
    <row r="139" spans="1:48">
      <c r="A139" s="35" t="s">
        <v>155</v>
      </c>
      <c r="B139" s="96"/>
      <c r="C139" s="4"/>
      <c r="D139" s="4"/>
      <c r="E139" s="4"/>
      <c r="F139" s="4"/>
      <c r="G139" s="251">
        <f t="shared" si="6"/>
        <v>0.5</v>
      </c>
      <c r="H139" s="136">
        <f t="shared" si="7"/>
        <v>9.1743119266055047</v>
      </c>
      <c r="I139" s="328" t="s">
        <v>596</v>
      </c>
      <c r="J139" s="284">
        <v>0.5</v>
      </c>
      <c r="K139" s="81"/>
      <c r="L139" s="279"/>
      <c r="M139" s="81"/>
      <c r="N139" s="279"/>
      <c r="O139" s="81"/>
      <c r="P139" s="279"/>
      <c r="Q139" s="81"/>
      <c r="R139" s="279"/>
      <c r="S139" s="81"/>
      <c r="T139" s="279"/>
      <c r="U139" s="81"/>
      <c r="V139" s="279"/>
      <c r="W139" s="81"/>
      <c r="X139" s="279"/>
      <c r="Y139" s="81"/>
      <c r="Z139" s="279"/>
      <c r="AA139" s="81"/>
      <c r="AB139" s="279"/>
      <c r="AC139" s="81"/>
      <c r="AD139" s="279"/>
      <c r="AE139" s="81"/>
      <c r="AF139" s="279"/>
      <c r="AG139" s="81"/>
      <c r="AH139" s="279"/>
      <c r="AI139" s="81"/>
      <c r="AJ139" s="279"/>
      <c r="AK139" s="81"/>
      <c r="AL139" s="279"/>
      <c r="AM139" s="81"/>
      <c r="AN139" s="279"/>
      <c r="AO139" s="81"/>
      <c r="AP139" s="279"/>
      <c r="AQ139" s="81"/>
      <c r="AR139" s="279"/>
      <c r="AS139" s="81"/>
      <c r="AT139" s="279"/>
      <c r="AU139" s="81"/>
      <c r="AV139" s="50">
        <f>IFERROR(VLOOKUP(A139,'Site check'!A:Q,14,0),0)</f>
        <v>0</v>
      </c>
    </row>
    <row r="140" spans="1:48" ht="14.45">
      <c r="A140" s="35" t="s">
        <v>156</v>
      </c>
      <c r="B140" s="96"/>
      <c r="C140" s="30" t="s">
        <v>18</v>
      </c>
      <c r="D140" s="4"/>
      <c r="E140" s="4"/>
      <c r="F140" s="4"/>
      <c r="G140" s="251">
        <f t="shared" si="6"/>
        <v>17.7</v>
      </c>
      <c r="H140" s="136">
        <f t="shared" si="7"/>
        <v>324.77064220183485</v>
      </c>
      <c r="I140" s="81" t="s">
        <v>518</v>
      </c>
      <c r="J140" s="279">
        <v>1</v>
      </c>
      <c r="K140" s="81" t="s">
        <v>597</v>
      </c>
      <c r="L140" s="279">
        <v>4.9000000000000004</v>
      </c>
      <c r="M140" s="260" t="s">
        <v>598</v>
      </c>
      <c r="N140" s="283">
        <v>1</v>
      </c>
      <c r="O140" s="101" t="s">
        <v>599</v>
      </c>
      <c r="P140" s="289">
        <v>1</v>
      </c>
      <c r="Q140" s="105" t="s">
        <v>600</v>
      </c>
      <c r="R140" s="290">
        <v>2.8</v>
      </c>
      <c r="S140" s="329" t="s">
        <v>601</v>
      </c>
      <c r="T140" s="279">
        <v>2.8</v>
      </c>
      <c r="U140" s="83" t="s">
        <v>602</v>
      </c>
      <c r="V140" s="284">
        <v>4.2</v>
      </c>
      <c r="W140" s="81"/>
      <c r="X140" s="279"/>
      <c r="Y140" s="81"/>
      <c r="Z140" s="279"/>
      <c r="AA140" s="81"/>
      <c r="AB140" s="279"/>
      <c r="AC140" s="81"/>
      <c r="AD140" s="279"/>
      <c r="AE140" s="81"/>
      <c r="AF140" s="279"/>
      <c r="AG140" s="81"/>
      <c r="AH140" s="279"/>
      <c r="AI140" s="81"/>
      <c r="AJ140" s="279"/>
      <c r="AK140" s="81"/>
      <c r="AL140" s="279"/>
      <c r="AM140" s="81"/>
      <c r="AN140" s="279"/>
      <c r="AO140" s="81"/>
      <c r="AP140" s="279"/>
      <c r="AQ140" s="81"/>
      <c r="AR140" s="279"/>
      <c r="AS140" s="81"/>
      <c r="AT140" s="279"/>
      <c r="AU140" s="81"/>
      <c r="AV140" s="50">
        <f>IFERROR(VLOOKUP(A140,'Site check'!A:Q,14,0),0)</f>
        <v>0</v>
      </c>
    </row>
    <row r="141" spans="1:48">
      <c r="A141" s="37" t="s">
        <v>157</v>
      </c>
      <c r="B141" s="96"/>
      <c r="C141" s="4"/>
      <c r="D141" s="4"/>
      <c r="E141" s="4"/>
      <c r="F141" s="4"/>
      <c r="G141" s="251">
        <f t="shared" si="6"/>
        <v>0</v>
      </c>
      <c r="H141" s="136">
        <f t="shared" si="7"/>
        <v>0</v>
      </c>
      <c r="I141" s="81"/>
      <c r="J141" s="279"/>
      <c r="K141" s="81"/>
      <c r="L141" s="279"/>
      <c r="M141" s="81"/>
      <c r="N141" s="279"/>
      <c r="O141" s="81"/>
      <c r="P141" s="279"/>
      <c r="Q141" s="81"/>
      <c r="R141" s="279"/>
      <c r="S141" s="81"/>
      <c r="T141" s="279"/>
      <c r="U141" s="81"/>
      <c r="V141" s="279"/>
      <c r="W141" s="81"/>
      <c r="X141" s="279"/>
      <c r="Y141" s="81"/>
      <c r="Z141" s="279"/>
      <c r="AA141" s="81"/>
      <c r="AB141" s="279"/>
      <c r="AC141" s="81"/>
      <c r="AD141" s="279"/>
      <c r="AE141" s="81"/>
      <c r="AF141" s="279"/>
      <c r="AG141" s="81"/>
      <c r="AH141" s="279"/>
      <c r="AI141" s="81"/>
      <c r="AJ141" s="279"/>
      <c r="AK141" s="81"/>
      <c r="AL141" s="279"/>
      <c r="AM141" s="81"/>
      <c r="AN141" s="279"/>
      <c r="AO141" s="81"/>
      <c r="AP141" s="279"/>
      <c r="AQ141" s="81"/>
      <c r="AR141" s="279"/>
      <c r="AS141" s="81"/>
      <c r="AT141" s="279"/>
      <c r="AU141" s="81"/>
      <c r="AV141" s="50">
        <f>IFERROR(VLOOKUP(A141,'Site check'!A:Q,14,0),0)</f>
        <v>0</v>
      </c>
    </row>
    <row r="142" spans="1:48">
      <c r="A142" s="37" t="s">
        <v>158</v>
      </c>
      <c r="B142" s="96"/>
      <c r="C142" s="4"/>
      <c r="D142" s="4"/>
      <c r="E142" s="4"/>
      <c r="F142" s="4"/>
      <c r="G142" s="251">
        <f t="shared" ref="G142:G207" si="12">SUM(J142,L142,N142,P142,R142,T142,V142,X142,Z142,AB142,AD142,AF142,AH142,AJ142,AL142,AN142,AP142,AR142,AT142,AV142)</f>
        <v>0</v>
      </c>
      <c r="H142" s="136">
        <f t="shared" si="7"/>
        <v>0</v>
      </c>
      <c r="I142" s="81"/>
      <c r="J142" s="279"/>
      <c r="K142" s="81"/>
      <c r="L142" s="279"/>
      <c r="M142" s="81"/>
      <c r="N142" s="279"/>
      <c r="O142" s="81"/>
      <c r="P142" s="279"/>
      <c r="Q142" s="81"/>
      <c r="R142" s="279"/>
      <c r="S142" s="81"/>
      <c r="T142" s="279"/>
      <c r="U142" s="81"/>
      <c r="V142" s="279"/>
      <c r="W142" s="81"/>
      <c r="X142" s="279"/>
      <c r="Y142" s="81"/>
      <c r="Z142" s="279"/>
      <c r="AA142" s="81"/>
      <c r="AB142" s="279"/>
      <c r="AC142" s="81"/>
      <c r="AD142" s="279"/>
      <c r="AE142" s="81"/>
      <c r="AF142" s="279"/>
      <c r="AG142" s="81"/>
      <c r="AH142" s="279"/>
      <c r="AI142" s="81"/>
      <c r="AJ142" s="279"/>
      <c r="AK142" s="81"/>
      <c r="AL142" s="279"/>
      <c r="AM142" s="81"/>
      <c r="AN142" s="279"/>
      <c r="AO142" s="81"/>
      <c r="AP142" s="279"/>
      <c r="AQ142" s="81"/>
      <c r="AR142" s="279"/>
      <c r="AS142" s="81"/>
      <c r="AT142" s="279"/>
      <c r="AU142" s="81"/>
      <c r="AV142" s="50">
        <f>IFERROR(VLOOKUP(A142,'Site check'!A:Q,14,0),0)</f>
        <v>0</v>
      </c>
    </row>
    <row r="143" spans="1:48">
      <c r="A143" s="38" t="s">
        <v>159</v>
      </c>
      <c r="B143" s="24" t="s">
        <v>17</v>
      </c>
      <c r="C143" s="30" t="s">
        <v>18</v>
      </c>
      <c r="D143" s="30" t="s">
        <v>19</v>
      </c>
      <c r="E143" s="4"/>
      <c r="F143" s="30" t="s">
        <v>321</v>
      </c>
      <c r="G143" s="251">
        <f t="shared" si="12"/>
        <v>16.049999999999997</v>
      </c>
      <c r="H143" s="136">
        <f t="shared" ref="H143:H208" si="13">SUM(G143*1000)/54.5</f>
        <v>294.49541284403665</v>
      </c>
      <c r="I143" s="81"/>
      <c r="J143" s="279"/>
      <c r="K143" s="81"/>
      <c r="L143" s="279"/>
      <c r="M143" s="81" t="s">
        <v>603</v>
      </c>
      <c r="N143" s="279">
        <v>0.7</v>
      </c>
      <c r="O143" s="89" t="s">
        <v>604</v>
      </c>
      <c r="P143" s="279">
        <v>1.45</v>
      </c>
      <c r="Q143" s="81" t="s">
        <v>605</v>
      </c>
      <c r="R143" s="279">
        <v>0.9</v>
      </c>
      <c r="S143" s="81" t="s">
        <v>606</v>
      </c>
      <c r="T143" s="279">
        <v>1.5</v>
      </c>
      <c r="U143" s="85" t="s">
        <v>607</v>
      </c>
      <c r="V143" s="280">
        <v>1.8</v>
      </c>
      <c r="W143" s="260" t="s">
        <v>608</v>
      </c>
      <c r="X143" s="285">
        <v>0.3</v>
      </c>
      <c r="Y143" s="263" t="s">
        <v>609</v>
      </c>
      <c r="Z143" s="285">
        <v>0.2</v>
      </c>
      <c r="AA143" s="85" t="s">
        <v>610</v>
      </c>
      <c r="AB143" s="280">
        <v>1.7</v>
      </c>
      <c r="AC143" s="87" t="s">
        <v>459</v>
      </c>
      <c r="AD143" s="281">
        <v>0.25</v>
      </c>
      <c r="AE143" s="260" t="s">
        <v>611</v>
      </c>
      <c r="AF143" s="291">
        <v>0.5</v>
      </c>
      <c r="AG143" s="314" t="s">
        <v>612</v>
      </c>
      <c r="AH143" s="316"/>
      <c r="AI143" s="101" t="s">
        <v>613</v>
      </c>
      <c r="AJ143" s="284">
        <v>1.6</v>
      </c>
      <c r="AK143" s="260" t="s">
        <v>614</v>
      </c>
      <c r="AL143" s="291">
        <v>2.8</v>
      </c>
      <c r="AM143" s="260" t="s">
        <v>615</v>
      </c>
      <c r="AN143" s="281">
        <v>0.6</v>
      </c>
      <c r="AO143" s="101" t="s">
        <v>616</v>
      </c>
      <c r="AP143" s="327">
        <v>1.75</v>
      </c>
      <c r="AQ143" s="81"/>
      <c r="AR143" s="279"/>
      <c r="AS143" s="81"/>
      <c r="AT143" s="279"/>
      <c r="AU143" s="81"/>
      <c r="AV143" s="50">
        <f>IFERROR(VLOOKUP(A143,'Site check'!A:Q,14,0),0)</f>
        <v>0</v>
      </c>
    </row>
    <row r="144" spans="1:48">
      <c r="A144" s="38" t="s">
        <v>160</v>
      </c>
      <c r="B144" s="4"/>
      <c r="C144" s="4"/>
      <c r="D144" s="4"/>
      <c r="E144" s="4"/>
      <c r="F144" s="4"/>
      <c r="G144" s="251">
        <f t="shared" si="12"/>
        <v>19.350000000000001</v>
      </c>
      <c r="H144" s="136">
        <f t="shared" si="13"/>
        <v>355.04587155963304</v>
      </c>
      <c r="I144" s="81" t="s">
        <v>617</v>
      </c>
      <c r="J144" s="279">
        <v>2.1</v>
      </c>
      <c r="K144" s="81" t="s">
        <v>618</v>
      </c>
      <c r="L144" s="279">
        <v>0.5</v>
      </c>
      <c r="M144" s="81" t="s">
        <v>603</v>
      </c>
      <c r="N144" s="279">
        <v>1.4</v>
      </c>
      <c r="O144" s="89" t="s">
        <v>604</v>
      </c>
      <c r="P144" s="279">
        <v>1.45</v>
      </c>
      <c r="Q144" s="81" t="s">
        <v>605</v>
      </c>
      <c r="R144" s="279">
        <v>0.9</v>
      </c>
      <c r="S144" s="81" t="s">
        <v>606</v>
      </c>
      <c r="T144" s="279">
        <v>1.5</v>
      </c>
      <c r="U144" s="85" t="s">
        <v>607</v>
      </c>
      <c r="V144" s="280">
        <v>1.8</v>
      </c>
      <c r="W144" s="260" t="s">
        <v>608</v>
      </c>
      <c r="X144" s="281">
        <v>0.3</v>
      </c>
      <c r="Y144" s="263" t="s">
        <v>609</v>
      </c>
      <c r="Z144" s="281">
        <v>0.2</v>
      </c>
      <c r="AA144" s="85" t="s">
        <v>610</v>
      </c>
      <c r="AB144" s="280">
        <v>1.7</v>
      </c>
      <c r="AC144" s="87" t="s">
        <v>459</v>
      </c>
      <c r="AD144" s="281">
        <v>0.25</v>
      </c>
      <c r="AE144" s="260" t="s">
        <v>611</v>
      </c>
      <c r="AF144" s="281">
        <v>0.5</v>
      </c>
      <c r="AG144" s="314" t="s">
        <v>612</v>
      </c>
      <c r="AH144" s="316"/>
      <c r="AI144" s="101" t="s">
        <v>613</v>
      </c>
      <c r="AJ144" s="284">
        <v>1.6</v>
      </c>
      <c r="AK144" s="260" t="s">
        <v>614</v>
      </c>
      <c r="AL144" s="281">
        <v>2.8</v>
      </c>
      <c r="AM144" s="260" t="s">
        <v>615</v>
      </c>
      <c r="AN144" s="281">
        <v>0.6</v>
      </c>
      <c r="AO144" s="101" t="s">
        <v>616</v>
      </c>
      <c r="AP144" s="327">
        <v>1.75</v>
      </c>
      <c r="AQ144" s="81"/>
      <c r="AR144" s="279"/>
      <c r="AS144" s="81"/>
      <c r="AT144" s="279"/>
      <c r="AU144" s="81"/>
      <c r="AV144" s="50">
        <f>IFERROR(VLOOKUP(A144,'Site check'!A:Q,14,0),0)</f>
        <v>0</v>
      </c>
    </row>
    <row r="145" spans="1:48">
      <c r="A145" s="35" t="s">
        <v>161</v>
      </c>
      <c r="B145" s="96"/>
      <c r="C145" s="4"/>
      <c r="D145" s="4"/>
      <c r="E145" s="4"/>
      <c r="F145" s="4"/>
      <c r="G145" s="251">
        <f t="shared" si="12"/>
        <v>0.1</v>
      </c>
      <c r="H145" s="136">
        <f t="shared" si="13"/>
        <v>1.834862385321101</v>
      </c>
      <c r="I145" s="83" t="s">
        <v>619</v>
      </c>
      <c r="J145" s="284">
        <v>0.1</v>
      </c>
      <c r="K145" s="83"/>
      <c r="L145" s="284"/>
      <c r="M145" s="81"/>
      <c r="N145" s="279"/>
      <c r="O145" s="81"/>
      <c r="P145" s="279"/>
      <c r="Q145" s="81"/>
      <c r="R145" s="279"/>
      <c r="S145" s="81"/>
      <c r="T145" s="279"/>
      <c r="U145" s="81"/>
      <c r="V145" s="279"/>
      <c r="W145" s="81"/>
      <c r="X145" s="279"/>
      <c r="Y145" s="81"/>
      <c r="Z145" s="279"/>
      <c r="AA145" s="81"/>
      <c r="AB145" s="279"/>
      <c r="AC145" s="81"/>
      <c r="AD145" s="279"/>
      <c r="AE145" s="81"/>
      <c r="AF145" s="279"/>
      <c r="AG145" s="81"/>
      <c r="AH145" s="279"/>
      <c r="AI145" s="81"/>
      <c r="AJ145" s="279"/>
      <c r="AK145" s="81"/>
      <c r="AL145" s="279"/>
      <c r="AM145" s="81"/>
      <c r="AN145" s="279"/>
      <c r="AO145" s="81"/>
      <c r="AP145" s="279"/>
      <c r="AQ145" s="81"/>
      <c r="AR145" s="279"/>
      <c r="AS145" s="81"/>
      <c r="AT145" s="279"/>
      <c r="AU145" s="81"/>
      <c r="AV145" s="50">
        <f>IFERROR(VLOOKUP(A145,'Site check'!A:Q,14,0),0)</f>
        <v>0</v>
      </c>
    </row>
    <row r="146" spans="1:48">
      <c r="A146" s="35" t="s">
        <v>162</v>
      </c>
      <c r="B146" s="96"/>
      <c r="C146" s="30" t="s">
        <v>18</v>
      </c>
      <c r="D146" s="4"/>
      <c r="E146" s="4"/>
      <c r="F146" s="4"/>
      <c r="G146" s="251">
        <f t="shared" si="12"/>
        <v>12.3</v>
      </c>
      <c r="H146" s="136">
        <f t="shared" si="13"/>
        <v>225.6880733944954</v>
      </c>
      <c r="I146" s="81" t="s">
        <v>620</v>
      </c>
      <c r="J146" s="279">
        <v>2.4</v>
      </c>
      <c r="K146" s="81" t="s">
        <v>621</v>
      </c>
      <c r="L146" s="279">
        <v>1.5</v>
      </c>
      <c r="M146" s="83" t="s">
        <v>622</v>
      </c>
      <c r="N146" s="284">
        <v>3.2</v>
      </c>
      <c r="O146" s="263" t="s">
        <v>623</v>
      </c>
      <c r="P146" s="283">
        <v>1</v>
      </c>
      <c r="Q146" s="83" t="s">
        <v>624</v>
      </c>
      <c r="R146" s="284">
        <v>4.2</v>
      </c>
      <c r="S146" s="81"/>
      <c r="T146" s="279"/>
      <c r="U146" s="81"/>
      <c r="V146" s="279"/>
      <c r="W146" s="81"/>
      <c r="X146" s="279"/>
      <c r="Y146" s="81"/>
      <c r="Z146" s="279"/>
      <c r="AA146" s="81"/>
      <c r="AB146" s="279"/>
      <c r="AC146" s="81"/>
      <c r="AD146" s="279"/>
      <c r="AE146" s="81"/>
      <c r="AF146" s="279"/>
      <c r="AG146" s="81"/>
      <c r="AH146" s="279"/>
      <c r="AI146" s="81"/>
      <c r="AJ146" s="279"/>
      <c r="AK146" s="81"/>
      <c r="AL146" s="279"/>
      <c r="AM146" s="81"/>
      <c r="AN146" s="279"/>
      <c r="AO146" s="81"/>
      <c r="AP146" s="279"/>
      <c r="AQ146" s="81"/>
      <c r="AR146" s="279"/>
      <c r="AS146" s="81"/>
      <c r="AT146" s="279"/>
      <c r="AU146" s="81"/>
      <c r="AV146" s="50">
        <f>IFERROR(VLOOKUP(A146,'Site check'!A:Q,14,0),0)</f>
        <v>0</v>
      </c>
    </row>
    <row r="147" spans="1:48">
      <c r="A147" s="35" t="s">
        <v>163</v>
      </c>
      <c r="B147" s="96"/>
      <c r="C147" s="4"/>
      <c r="D147" s="4"/>
      <c r="E147" s="4"/>
      <c r="F147" s="4"/>
      <c r="G147" s="251">
        <f t="shared" si="12"/>
        <v>2</v>
      </c>
      <c r="H147" s="136">
        <f t="shared" si="13"/>
        <v>36.697247706422019</v>
      </c>
      <c r="I147" s="260" t="s">
        <v>625</v>
      </c>
      <c r="J147" s="283">
        <v>2</v>
      </c>
      <c r="K147" s="101"/>
      <c r="L147" s="289"/>
      <c r="M147" s="81"/>
      <c r="N147" s="279"/>
      <c r="O147" s="81"/>
      <c r="P147" s="279"/>
      <c r="Q147" s="81"/>
      <c r="R147" s="279"/>
      <c r="S147" s="81"/>
      <c r="T147" s="279"/>
      <c r="U147" s="81"/>
      <c r="V147" s="279"/>
      <c r="W147" s="81"/>
      <c r="X147" s="279"/>
      <c r="Y147" s="81"/>
      <c r="Z147" s="279"/>
      <c r="AA147" s="81"/>
      <c r="AB147" s="279"/>
      <c r="AC147" s="81"/>
      <c r="AD147" s="279"/>
      <c r="AE147" s="81"/>
      <c r="AF147" s="279"/>
      <c r="AG147" s="81"/>
      <c r="AH147" s="279"/>
      <c r="AI147" s="81"/>
      <c r="AJ147" s="279"/>
      <c r="AK147" s="81"/>
      <c r="AL147" s="279"/>
      <c r="AM147" s="81"/>
      <c r="AN147" s="279"/>
      <c r="AO147" s="81"/>
      <c r="AP147" s="279"/>
      <c r="AQ147" s="81"/>
      <c r="AR147" s="279"/>
      <c r="AS147" s="81"/>
      <c r="AT147" s="279"/>
      <c r="AU147" s="81"/>
      <c r="AV147" s="50">
        <f>IFERROR(VLOOKUP(A147,'Site check'!A:Q,14,0),0)</f>
        <v>0</v>
      </c>
    </row>
    <row r="148" spans="1:48">
      <c r="A148" s="35" t="s">
        <v>164</v>
      </c>
      <c r="B148" s="96"/>
      <c r="C148" s="30" t="s">
        <v>18</v>
      </c>
      <c r="D148" s="4"/>
      <c r="E148" s="4"/>
      <c r="F148" s="4"/>
      <c r="G148" s="251">
        <f t="shared" si="12"/>
        <v>5.9</v>
      </c>
      <c r="H148" s="136">
        <f t="shared" si="13"/>
        <v>108.25688073394495</v>
      </c>
      <c r="I148" s="81" t="s">
        <v>626</v>
      </c>
      <c r="J148" s="279">
        <v>2.4</v>
      </c>
      <c r="K148" s="81" t="s">
        <v>627</v>
      </c>
      <c r="L148" s="279">
        <v>3.5</v>
      </c>
      <c r="M148" s="81"/>
      <c r="N148" s="279"/>
      <c r="O148" s="81"/>
      <c r="P148" s="279"/>
      <c r="Q148" s="81"/>
      <c r="R148" s="279"/>
      <c r="S148" s="81"/>
      <c r="T148" s="279"/>
      <c r="U148" s="81"/>
      <c r="V148" s="279"/>
      <c r="W148" s="81"/>
      <c r="X148" s="279"/>
      <c r="Y148" s="81"/>
      <c r="Z148" s="279"/>
      <c r="AA148" s="81"/>
      <c r="AB148" s="279"/>
      <c r="AC148" s="81"/>
      <c r="AD148" s="279"/>
      <c r="AE148" s="81"/>
      <c r="AF148" s="279"/>
      <c r="AG148" s="81"/>
      <c r="AH148" s="279"/>
      <c r="AI148" s="81"/>
      <c r="AJ148" s="279"/>
      <c r="AK148" s="81"/>
      <c r="AL148" s="279"/>
      <c r="AM148" s="81"/>
      <c r="AN148" s="279"/>
      <c r="AO148" s="81"/>
      <c r="AP148" s="279"/>
      <c r="AQ148" s="81"/>
      <c r="AR148" s="279"/>
      <c r="AS148" s="81"/>
      <c r="AT148" s="279"/>
      <c r="AU148" s="81"/>
      <c r="AV148" s="50">
        <f>IFERROR(VLOOKUP(A148,'Site check'!A:Q,14,0),0)</f>
        <v>0</v>
      </c>
    </row>
    <row r="149" spans="1:48">
      <c r="A149" s="35" t="s">
        <v>165</v>
      </c>
      <c r="B149" s="96"/>
      <c r="C149" s="4"/>
      <c r="D149" s="4"/>
      <c r="E149" s="4"/>
      <c r="F149" s="4"/>
      <c r="G149" s="251">
        <f t="shared" si="12"/>
        <v>0</v>
      </c>
      <c r="H149" s="136">
        <f t="shared" si="13"/>
        <v>0</v>
      </c>
      <c r="I149" s="81"/>
      <c r="J149" s="279"/>
      <c r="K149" s="81"/>
      <c r="L149" s="279"/>
      <c r="M149" s="81"/>
      <c r="N149" s="279"/>
      <c r="O149" s="81"/>
      <c r="P149" s="279"/>
      <c r="Q149" s="81"/>
      <c r="R149" s="279"/>
      <c r="S149" s="81"/>
      <c r="T149" s="279"/>
      <c r="U149" s="81"/>
      <c r="V149" s="279"/>
      <c r="W149" s="81"/>
      <c r="X149" s="279"/>
      <c r="Y149" s="81"/>
      <c r="Z149" s="279"/>
      <c r="AA149" s="81"/>
      <c r="AB149" s="279"/>
      <c r="AC149" s="81"/>
      <c r="AD149" s="279"/>
      <c r="AE149" s="81"/>
      <c r="AF149" s="279"/>
      <c r="AG149" s="81"/>
      <c r="AH149" s="279"/>
      <c r="AI149" s="81"/>
      <c r="AJ149" s="279"/>
      <c r="AK149" s="81"/>
      <c r="AL149" s="279"/>
      <c r="AM149" s="81"/>
      <c r="AN149" s="279"/>
      <c r="AO149" s="81"/>
      <c r="AP149" s="279"/>
      <c r="AQ149" s="81"/>
      <c r="AR149" s="279"/>
      <c r="AS149" s="81"/>
      <c r="AT149" s="279"/>
      <c r="AU149" s="81"/>
      <c r="AV149" s="50">
        <f>IFERROR(VLOOKUP(A149,'Site check'!A:Q,14,0),0)</f>
        <v>0</v>
      </c>
    </row>
    <row r="150" spans="1:48">
      <c r="A150" s="35" t="s">
        <v>166</v>
      </c>
      <c r="B150" s="96"/>
      <c r="C150" s="4"/>
      <c r="D150" s="4"/>
      <c r="E150" s="4"/>
      <c r="F150" s="4"/>
      <c r="G150" s="251">
        <f t="shared" si="12"/>
        <v>0</v>
      </c>
      <c r="H150" s="136">
        <f t="shared" si="13"/>
        <v>0</v>
      </c>
      <c r="I150" s="81"/>
      <c r="J150" s="279"/>
      <c r="K150" s="81"/>
      <c r="L150" s="279"/>
      <c r="M150" s="81"/>
      <c r="N150" s="279"/>
      <c r="O150" s="81"/>
      <c r="P150" s="279"/>
      <c r="Q150" s="81"/>
      <c r="R150" s="279"/>
      <c r="S150" s="81"/>
      <c r="T150" s="279"/>
      <c r="U150" s="81"/>
      <c r="V150" s="279"/>
      <c r="W150" s="81"/>
      <c r="X150" s="279"/>
      <c r="Y150" s="81"/>
      <c r="Z150" s="279"/>
      <c r="AA150" s="81"/>
      <c r="AB150" s="279"/>
      <c r="AC150" s="81"/>
      <c r="AD150" s="279"/>
      <c r="AE150" s="81"/>
      <c r="AF150" s="279"/>
      <c r="AG150" s="81"/>
      <c r="AH150" s="279"/>
      <c r="AI150" s="81"/>
      <c r="AJ150" s="279"/>
      <c r="AK150" s="81"/>
      <c r="AL150" s="279"/>
      <c r="AM150" s="81"/>
      <c r="AN150" s="279"/>
      <c r="AO150" s="81"/>
      <c r="AP150" s="279"/>
      <c r="AQ150" s="81"/>
      <c r="AR150" s="279"/>
      <c r="AS150" s="81"/>
      <c r="AT150" s="279"/>
      <c r="AU150" s="81"/>
      <c r="AV150" s="50">
        <f>IFERROR(VLOOKUP(A150,'Site check'!A:Q,14,0),0)</f>
        <v>0</v>
      </c>
    </row>
    <row r="151" spans="1:48">
      <c r="A151" s="35" t="s">
        <v>167</v>
      </c>
      <c r="B151" s="96"/>
      <c r="C151" s="30" t="s">
        <v>18</v>
      </c>
      <c r="D151" s="4"/>
      <c r="E151" s="4"/>
      <c r="F151" s="4"/>
      <c r="G151" s="251">
        <f>SUM(J151,L151,N151,P151,R151,T151,V151,X151,Z151,AB151,AD151,AF151,AH151,AJ151,AL151,AN151,AP151,AR151,AT151,AV151)</f>
        <v>1.7</v>
      </c>
      <c r="H151" s="136">
        <f t="shared" si="13"/>
        <v>31.192660550458715</v>
      </c>
      <c r="I151" s="81" t="s">
        <v>628</v>
      </c>
      <c r="J151" s="279">
        <v>1.7</v>
      </c>
      <c r="K151" s="81"/>
      <c r="L151" s="279"/>
      <c r="M151" s="81"/>
      <c r="N151" s="279"/>
      <c r="O151" s="81"/>
      <c r="P151" s="279"/>
      <c r="Q151" s="81"/>
      <c r="R151" s="279"/>
      <c r="S151" s="81"/>
      <c r="T151" s="279"/>
      <c r="U151" s="81"/>
      <c r="V151" s="279"/>
      <c r="W151" s="81"/>
      <c r="X151" s="279"/>
      <c r="Y151" s="81"/>
      <c r="Z151" s="279"/>
      <c r="AA151" s="81"/>
      <c r="AB151" s="279"/>
      <c r="AC151" s="81"/>
      <c r="AD151" s="279"/>
      <c r="AE151" s="81"/>
      <c r="AF151" s="279"/>
      <c r="AG151" s="81"/>
      <c r="AH151" s="279"/>
      <c r="AI151" s="81"/>
      <c r="AJ151" s="279"/>
      <c r="AK151" s="81"/>
      <c r="AL151" s="279"/>
      <c r="AM151" s="81"/>
      <c r="AN151" s="279"/>
      <c r="AO151" s="81"/>
      <c r="AP151" s="279"/>
      <c r="AQ151" s="81"/>
      <c r="AR151" s="279"/>
      <c r="AS151" s="81"/>
      <c r="AT151" s="279"/>
      <c r="AU151" s="81"/>
      <c r="AV151" s="50">
        <f>IFERROR(VLOOKUP(A151,'Site check'!A:Q,14,0),0)</f>
        <v>0</v>
      </c>
    </row>
    <row r="152" spans="1:48">
      <c r="A152" s="35" t="s">
        <v>168</v>
      </c>
      <c r="B152" s="96"/>
      <c r="C152" s="4"/>
      <c r="D152" s="4"/>
      <c r="E152" s="4"/>
      <c r="F152" s="4"/>
      <c r="G152" s="251">
        <f>SUM(J152,L152,N152,P152,R152,T152,V152,X152,Z152,AB152,AD152,AF152,AH152,AJ152,AL152,AN152,AP152,AR152,AT152,AV152)</f>
        <v>11.5</v>
      </c>
      <c r="H152" s="136">
        <f t="shared" si="13"/>
        <v>211.00917431192661</v>
      </c>
      <c r="I152" s="83" t="s">
        <v>629</v>
      </c>
      <c r="J152" s="284">
        <v>2</v>
      </c>
      <c r="K152" s="83" t="s">
        <v>630</v>
      </c>
      <c r="L152" s="284">
        <v>2</v>
      </c>
      <c r="M152" s="87" t="s">
        <v>631</v>
      </c>
      <c r="N152" s="281">
        <v>1</v>
      </c>
      <c r="O152" s="260" t="s">
        <v>632</v>
      </c>
      <c r="P152" s="283">
        <v>1</v>
      </c>
      <c r="Q152" s="105" t="s">
        <v>633</v>
      </c>
      <c r="R152" s="290"/>
      <c r="S152" s="89" t="s">
        <v>634</v>
      </c>
      <c r="T152" s="282">
        <v>5.5</v>
      </c>
      <c r="U152" s="81"/>
      <c r="V152" s="279"/>
      <c r="W152" s="81"/>
      <c r="X152" s="279"/>
      <c r="Y152" s="81"/>
      <c r="Z152" s="279"/>
      <c r="AA152" s="81"/>
      <c r="AB152" s="279"/>
      <c r="AC152" s="81"/>
      <c r="AD152" s="279"/>
      <c r="AE152" s="81"/>
      <c r="AF152" s="279"/>
      <c r="AG152" s="81"/>
      <c r="AH152" s="279"/>
      <c r="AI152" s="81"/>
      <c r="AJ152" s="279"/>
      <c r="AK152" s="81"/>
      <c r="AL152" s="279"/>
      <c r="AM152" s="81"/>
      <c r="AN152" s="279"/>
      <c r="AO152" s="81"/>
      <c r="AP152" s="279"/>
      <c r="AQ152" s="81"/>
      <c r="AR152" s="279"/>
      <c r="AS152" s="81"/>
      <c r="AT152" s="279"/>
      <c r="AU152" s="81"/>
      <c r="AV152" s="50">
        <f>IFERROR(VLOOKUP(A152,'Site check'!A:Q,14,0),0)</f>
        <v>0</v>
      </c>
    </row>
    <row r="153" spans="1:48">
      <c r="A153" s="35" t="s">
        <v>169</v>
      </c>
      <c r="B153" s="96"/>
      <c r="C153" s="4"/>
      <c r="D153" s="4"/>
      <c r="E153" s="4"/>
      <c r="F153" s="4"/>
      <c r="G153" s="251">
        <f t="shared" si="12"/>
        <v>1</v>
      </c>
      <c r="H153" s="136">
        <f t="shared" si="13"/>
        <v>18.348623853211009</v>
      </c>
      <c r="I153" s="263" t="s">
        <v>635</v>
      </c>
      <c r="J153" s="283">
        <v>1</v>
      </c>
      <c r="K153" s="81"/>
      <c r="L153" s="279"/>
      <c r="M153" s="81"/>
      <c r="N153" s="279"/>
      <c r="O153" s="81"/>
      <c r="P153" s="279"/>
      <c r="Q153" s="81"/>
      <c r="R153" s="279"/>
      <c r="S153" s="83"/>
      <c r="T153" s="284"/>
      <c r="U153" s="81"/>
      <c r="V153" s="279"/>
      <c r="W153" s="81"/>
      <c r="X153" s="279"/>
      <c r="Y153" s="81"/>
      <c r="Z153" s="279"/>
      <c r="AA153" s="81"/>
      <c r="AB153" s="279"/>
      <c r="AC153" s="81"/>
      <c r="AD153" s="279"/>
      <c r="AE153" s="81"/>
      <c r="AF153" s="279"/>
      <c r="AG153" s="81"/>
      <c r="AH153" s="279"/>
      <c r="AI153" s="81"/>
      <c r="AJ153" s="279"/>
      <c r="AK153" s="81"/>
      <c r="AL153" s="279"/>
      <c r="AM153" s="81"/>
      <c r="AN153" s="279"/>
      <c r="AO153" s="81"/>
      <c r="AP153" s="279"/>
      <c r="AQ153" s="81"/>
      <c r="AR153" s="279"/>
      <c r="AS153" s="81"/>
      <c r="AT153" s="279"/>
      <c r="AU153" s="81"/>
      <c r="AV153" s="50">
        <f>IFERROR(VLOOKUP(A153,'Site check'!A:Q,14,0),0)</f>
        <v>0</v>
      </c>
    </row>
    <row r="154" spans="1:48">
      <c r="A154" s="35" t="s">
        <v>170</v>
      </c>
      <c r="B154" s="96"/>
      <c r="C154" s="4"/>
      <c r="D154" s="4"/>
      <c r="E154" s="4"/>
      <c r="F154" s="4"/>
      <c r="G154" s="251">
        <f t="shared" si="12"/>
        <v>2</v>
      </c>
      <c r="H154" s="136">
        <f t="shared" si="13"/>
        <v>36.697247706422019</v>
      </c>
      <c r="I154" s="87" t="s">
        <v>636</v>
      </c>
      <c r="J154" s="281">
        <v>2</v>
      </c>
      <c r="K154" s="81"/>
      <c r="L154" s="279"/>
      <c r="M154" s="81"/>
      <c r="N154" s="279"/>
      <c r="O154" s="81"/>
      <c r="P154" s="279"/>
      <c r="Q154" s="81"/>
      <c r="R154" s="279"/>
      <c r="S154" s="104"/>
      <c r="T154" s="286"/>
      <c r="U154" s="81"/>
      <c r="V154" s="279"/>
      <c r="W154" s="81"/>
      <c r="X154" s="279"/>
      <c r="Y154" s="81"/>
      <c r="Z154" s="279"/>
      <c r="AA154" s="81"/>
      <c r="AB154" s="279"/>
      <c r="AC154" s="81"/>
      <c r="AD154" s="279"/>
      <c r="AE154" s="81"/>
      <c r="AF154" s="279"/>
      <c r="AG154" s="81"/>
      <c r="AH154" s="279"/>
      <c r="AI154" s="81"/>
      <c r="AJ154" s="279"/>
      <c r="AK154" s="81"/>
      <c r="AL154" s="279"/>
      <c r="AM154" s="81"/>
      <c r="AN154" s="279"/>
      <c r="AO154" s="81"/>
      <c r="AP154" s="279"/>
      <c r="AQ154" s="81"/>
      <c r="AR154" s="279"/>
      <c r="AS154" s="81"/>
      <c r="AT154" s="279"/>
      <c r="AU154" s="81"/>
      <c r="AV154" s="50">
        <f>IFERROR(VLOOKUP(A154,'Site check'!A:Q,14,0),0)</f>
        <v>0</v>
      </c>
    </row>
    <row r="155" spans="1:48">
      <c r="A155" s="35" t="s">
        <v>171</v>
      </c>
      <c r="B155" s="96"/>
      <c r="C155" s="30" t="s">
        <v>18</v>
      </c>
      <c r="D155" s="30" t="s">
        <v>19</v>
      </c>
      <c r="E155" s="4"/>
      <c r="F155" s="30" t="s">
        <v>321</v>
      </c>
      <c r="G155" s="251">
        <f t="shared" si="12"/>
        <v>19</v>
      </c>
      <c r="H155" s="136">
        <f t="shared" si="13"/>
        <v>348.62385321100919</v>
      </c>
      <c r="I155" s="85" t="s">
        <v>637</v>
      </c>
      <c r="J155" s="280">
        <v>3.6</v>
      </c>
      <c r="K155" s="81" t="s">
        <v>638</v>
      </c>
      <c r="L155" s="279">
        <v>1.8</v>
      </c>
      <c r="M155" s="81"/>
      <c r="N155" s="279"/>
      <c r="O155" s="81" t="s">
        <v>639</v>
      </c>
      <c r="P155" s="279">
        <v>2.2000000000000002</v>
      </c>
      <c r="Q155" s="81" t="s">
        <v>640</v>
      </c>
      <c r="R155" s="279">
        <v>2</v>
      </c>
      <c r="S155" s="81" t="s">
        <v>641</v>
      </c>
      <c r="T155" s="279">
        <v>2.2000000000000002</v>
      </c>
      <c r="U155" s="81" t="s">
        <v>642</v>
      </c>
      <c r="V155" s="279">
        <v>2.2999999999999998</v>
      </c>
      <c r="W155" s="81" t="s">
        <v>643</v>
      </c>
      <c r="X155" s="279">
        <v>0.8</v>
      </c>
      <c r="Y155" s="89" t="s">
        <v>644</v>
      </c>
      <c r="Z155" s="282">
        <v>4.0999999999999996</v>
      </c>
      <c r="AA155" s="81"/>
      <c r="AB155" s="279"/>
      <c r="AC155" s="81"/>
      <c r="AD155" s="279"/>
      <c r="AE155" s="81"/>
      <c r="AF155" s="279"/>
      <c r="AG155" s="81"/>
      <c r="AH155" s="279"/>
      <c r="AI155" s="81"/>
      <c r="AJ155" s="279"/>
      <c r="AK155" s="81"/>
      <c r="AL155" s="279"/>
      <c r="AM155" s="81"/>
      <c r="AN155" s="279"/>
      <c r="AO155" s="81"/>
      <c r="AP155" s="279"/>
      <c r="AQ155" s="81"/>
      <c r="AR155" s="279"/>
      <c r="AS155" s="81"/>
      <c r="AT155" s="279"/>
      <c r="AU155" s="81"/>
      <c r="AV155" s="50">
        <f>IFERROR(VLOOKUP(A155,'Site check'!A:Q,14,0),0)</f>
        <v>0</v>
      </c>
    </row>
    <row r="156" spans="1:48">
      <c r="A156" s="35" t="s">
        <v>172</v>
      </c>
      <c r="B156" s="96"/>
      <c r="C156" s="4"/>
      <c r="D156" s="4"/>
      <c r="E156" s="4"/>
      <c r="F156" s="4"/>
      <c r="G156" s="251">
        <f t="shared" si="12"/>
        <v>0</v>
      </c>
      <c r="H156" s="136">
        <f t="shared" si="13"/>
        <v>0</v>
      </c>
      <c r="I156" s="81"/>
      <c r="J156" s="279"/>
      <c r="K156" s="81"/>
      <c r="L156" s="279"/>
      <c r="M156" s="81"/>
      <c r="N156" s="279"/>
      <c r="O156" s="81"/>
      <c r="P156" s="279"/>
      <c r="Q156" s="81"/>
      <c r="R156" s="279"/>
      <c r="S156" s="81"/>
      <c r="T156" s="279"/>
      <c r="U156" s="81"/>
      <c r="V156" s="279"/>
      <c r="W156" s="81"/>
      <c r="X156" s="279"/>
      <c r="Y156" s="81"/>
      <c r="Z156" s="279"/>
      <c r="AA156" s="81"/>
      <c r="AB156" s="279"/>
      <c r="AC156" s="81"/>
      <c r="AD156" s="279"/>
      <c r="AE156" s="81"/>
      <c r="AF156" s="279"/>
      <c r="AG156" s="81"/>
      <c r="AH156" s="279"/>
      <c r="AI156" s="81"/>
      <c r="AJ156" s="279"/>
      <c r="AK156" s="81"/>
      <c r="AL156" s="279"/>
      <c r="AM156" s="81"/>
      <c r="AN156" s="279"/>
      <c r="AO156" s="81"/>
      <c r="AP156" s="279"/>
      <c r="AQ156" s="81"/>
      <c r="AR156" s="279"/>
      <c r="AS156" s="81"/>
      <c r="AT156" s="279"/>
      <c r="AU156" s="81"/>
      <c r="AV156" s="50">
        <f>IFERROR(VLOOKUP(A156,'Site check'!A:Q,14,0),0)</f>
        <v>0</v>
      </c>
    </row>
    <row r="157" spans="1:48">
      <c r="A157" s="38" t="s">
        <v>173</v>
      </c>
      <c r="B157" s="24" t="s">
        <v>17</v>
      </c>
      <c r="C157" s="4"/>
      <c r="D157" s="4"/>
      <c r="E157" s="4"/>
      <c r="F157" s="4"/>
      <c r="G157" s="251">
        <f t="shared" si="12"/>
        <v>2</v>
      </c>
      <c r="H157" s="136">
        <f t="shared" si="13"/>
        <v>36.697247706422019</v>
      </c>
      <c r="I157" s="260" t="s">
        <v>645</v>
      </c>
      <c r="J157" s="283">
        <v>1</v>
      </c>
      <c r="K157" s="260" t="s">
        <v>646</v>
      </c>
      <c r="L157" s="283">
        <v>1</v>
      </c>
      <c r="M157" s="81"/>
      <c r="N157" s="279"/>
      <c r="O157" s="81"/>
      <c r="P157" s="279"/>
      <c r="Q157" s="81"/>
      <c r="R157" s="279"/>
      <c r="S157" s="81"/>
      <c r="T157" s="279"/>
      <c r="U157" s="81"/>
      <c r="V157" s="279"/>
      <c r="W157" s="81"/>
      <c r="X157" s="279"/>
      <c r="Y157" s="81"/>
      <c r="Z157" s="279"/>
      <c r="AA157" s="81"/>
      <c r="AB157" s="279"/>
      <c r="AC157" s="81"/>
      <c r="AD157" s="279"/>
      <c r="AE157" s="81"/>
      <c r="AF157" s="279"/>
      <c r="AG157" s="81"/>
      <c r="AH157" s="279"/>
      <c r="AI157" s="81"/>
      <c r="AJ157" s="279"/>
      <c r="AK157" s="81"/>
      <c r="AL157" s="279"/>
      <c r="AM157" s="81"/>
      <c r="AN157" s="279"/>
      <c r="AO157" s="81"/>
      <c r="AP157" s="279"/>
      <c r="AQ157" s="81"/>
      <c r="AR157" s="279"/>
      <c r="AS157" s="81"/>
      <c r="AT157" s="279"/>
      <c r="AU157" s="81"/>
      <c r="AV157" s="50">
        <f>IFERROR(VLOOKUP(A157,'Site check'!A:Q,14,0),0)</f>
        <v>0</v>
      </c>
    </row>
    <row r="158" spans="1:48">
      <c r="A158" s="38" t="s">
        <v>174</v>
      </c>
      <c r="B158" s="4"/>
      <c r="C158" s="4"/>
      <c r="D158" s="4"/>
      <c r="E158" s="4"/>
      <c r="F158" s="4"/>
      <c r="G158" s="251">
        <f>SUM(J158,L158,N158,P158,R158,T158,V158,X158,Z158,AB158,AD158,AF158,AH158,AJ158,AL158,AN158,AP158,AR158,AT158,AV158)</f>
        <v>2</v>
      </c>
      <c r="H158" s="136">
        <f t="shared" si="13"/>
        <v>36.697247706422019</v>
      </c>
      <c r="I158" s="260" t="s">
        <v>645</v>
      </c>
      <c r="J158" s="283">
        <v>1</v>
      </c>
      <c r="K158" s="260" t="s">
        <v>646</v>
      </c>
      <c r="L158" s="283">
        <v>1</v>
      </c>
      <c r="M158" s="81"/>
      <c r="N158" s="279"/>
      <c r="O158" s="81"/>
      <c r="P158" s="279"/>
      <c r="Q158" s="81"/>
      <c r="R158" s="279"/>
      <c r="S158" s="81"/>
      <c r="T158" s="279"/>
      <c r="U158" s="81"/>
      <c r="V158" s="279"/>
      <c r="W158" s="81"/>
      <c r="X158" s="279"/>
      <c r="Y158" s="81"/>
      <c r="Z158" s="279"/>
      <c r="AA158" s="81"/>
      <c r="AB158" s="279"/>
      <c r="AC158" s="81"/>
      <c r="AD158" s="279"/>
      <c r="AE158" s="81"/>
      <c r="AF158" s="279"/>
      <c r="AG158" s="81"/>
      <c r="AH158" s="279"/>
      <c r="AI158" s="81"/>
      <c r="AJ158" s="279"/>
      <c r="AK158" s="81"/>
      <c r="AL158" s="279"/>
      <c r="AM158" s="81"/>
      <c r="AN158" s="279"/>
      <c r="AO158" s="81"/>
      <c r="AP158" s="279"/>
      <c r="AQ158" s="81"/>
      <c r="AR158" s="279"/>
      <c r="AS158" s="81"/>
      <c r="AT158" s="279"/>
      <c r="AU158" s="81"/>
      <c r="AV158" s="50">
        <f>IFERROR(VLOOKUP(A158,'Site check'!A:Q,14,0),0)</f>
        <v>0</v>
      </c>
    </row>
    <row r="159" spans="1:48">
      <c r="A159" s="37" t="s">
        <v>175</v>
      </c>
      <c r="B159" s="24" t="s">
        <v>17</v>
      </c>
      <c r="C159" s="30" t="s">
        <v>18</v>
      </c>
      <c r="D159" s="30" t="s">
        <v>19</v>
      </c>
      <c r="E159" s="4"/>
      <c r="F159" s="30" t="s">
        <v>321</v>
      </c>
      <c r="G159" s="251">
        <f>SUM(J159,L159,N159,P159,R159,T159,V159,X159,Z159,AB159,AD159,AF159,AH159,AJ159,AL159,AN159,AP159,AR159,AT159,AV159)</f>
        <v>20.375</v>
      </c>
      <c r="H159" s="136">
        <f t="shared" si="13"/>
        <v>373.85321100917429</v>
      </c>
      <c r="I159" s="85" t="s">
        <v>647</v>
      </c>
      <c r="J159" s="280">
        <v>2.5</v>
      </c>
      <c r="K159" s="81" t="s">
        <v>648</v>
      </c>
      <c r="L159" s="279">
        <v>0.9</v>
      </c>
      <c r="M159" s="83" t="s">
        <v>649</v>
      </c>
      <c r="N159" s="284">
        <v>1.75</v>
      </c>
      <c r="O159" s="81" t="s">
        <v>650</v>
      </c>
      <c r="P159" s="279">
        <v>0.125</v>
      </c>
      <c r="Q159" s="89" t="s">
        <v>651</v>
      </c>
      <c r="R159" s="282">
        <v>0.6</v>
      </c>
      <c r="S159" s="89" t="s">
        <v>652</v>
      </c>
      <c r="T159" s="282">
        <v>0.75</v>
      </c>
      <c r="U159" s="89" t="s">
        <v>653</v>
      </c>
      <c r="V159" s="282">
        <v>0.95</v>
      </c>
      <c r="W159" s="89" t="s">
        <v>654</v>
      </c>
      <c r="X159" s="282">
        <v>0.75</v>
      </c>
      <c r="Y159" s="89" t="s">
        <v>655</v>
      </c>
      <c r="Z159" s="282">
        <v>0.5</v>
      </c>
      <c r="AA159" s="89" t="s">
        <v>656</v>
      </c>
      <c r="AB159" s="282">
        <v>0.35</v>
      </c>
      <c r="AC159" s="89" t="s">
        <v>657</v>
      </c>
      <c r="AD159" s="282">
        <v>1.5</v>
      </c>
      <c r="AE159" s="89" t="s">
        <v>658</v>
      </c>
      <c r="AF159" s="282">
        <v>1.8</v>
      </c>
      <c r="AG159" s="87" t="s">
        <v>659</v>
      </c>
      <c r="AH159" s="281">
        <v>2.0499999999999998</v>
      </c>
      <c r="AI159" s="87" t="s">
        <v>660</v>
      </c>
      <c r="AJ159" s="281">
        <v>1.1000000000000001</v>
      </c>
      <c r="AK159" s="81" t="s">
        <v>661</v>
      </c>
      <c r="AL159" s="279">
        <v>0.8</v>
      </c>
      <c r="AM159" s="81" t="s">
        <v>662</v>
      </c>
      <c r="AN159" s="279">
        <v>0.8</v>
      </c>
      <c r="AO159" s="81" t="s">
        <v>663</v>
      </c>
      <c r="AP159" s="279">
        <v>0.8</v>
      </c>
      <c r="AQ159" s="81" t="s">
        <v>664</v>
      </c>
      <c r="AR159" s="279">
        <v>1.5</v>
      </c>
      <c r="AS159" s="89" t="s">
        <v>665</v>
      </c>
      <c r="AT159" s="279">
        <v>0.85</v>
      </c>
      <c r="AU159" s="81"/>
      <c r="AV159" s="50">
        <f>IFERROR(VLOOKUP(A159,'Site check'!A:Q,14,0),0)</f>
        <v>0</v>
      </c>
    </row>
    <row r="160" spans="1:48">
      <c r="A160" s="37" t="s">
        <v>176</v>
      </c>
      <c r="B160" s="4"/>
      <c r="C160" s="4"/>
      <c r="D160" s="4"/>
      <c r="E160" s="4"/>
      <c r="F160" s="4"/>
      <c r="G160" s="251">
        <f t="shared" si="12"/>
        <v>19.875000000000004</v>
      </c>
      <c r="H160" s="136">
        <f t="shared" si="13"/>
        <v>364.67889908256888</v>
      </c>
      <c r="I160" s="85" t="s">
        <v>647</v>
      </c>
      <c r="J160" s="280">
        <v>2.2000000000000002</v>
      </c>
      <c r="K160" s="81" t="s">
        <v>648</v>
      </c>
      <c r="L160" s="279">
        <v>0.5</v>
      </c>
      <c r="M160" s="83" t="s">
        <v>649</v>
      </c>
      <c r="N160" s="284">
        <v>1.75</v>
      </c>
      <c r="O160" s="81" t="s">
        <v>650</v>
      </c>
      <c r="P160" s="279">
        <v>0.125</v>
      </c>
      <c r="Q160" s="89" t="s">
        <v>651</v>
      </c>
      <c r="R160" s="282">
        <v>0.6</v>
      </c>
      <c r="S160" s="89" t="s">
        <v>652</v>
      </c>
      <c r="T160" s="282">
        <v>0.85</v>
      </c>
      <c r="U160" s="89" t="s">
        <v>653</v>
      </c>
      <c r="V160" s="282">
        <v>0.95</v>
      </c>
      <c r="W160" s="89" t="s">
        <v>654</v>
      </c>
      <c r="X160" s="282">
        <v>0.85</v>
      </c>
      <c r="Y160" s="89" t="s">
        <v>655</v>
      </c>
      <c r="Z160" s="282">
        <v>0.4</v>
      </c>
      <c r="AA160" s="89" t="s">
        <v>656</v>
      </c>
      <c r="AB160" s="282">
        <v>0.45</v>
      </c>
      <c r="AC160" s="89" t="s">
        <v>657</v>
      </c>
      <c r="AD160" s="282">
        <v>1.4</v>
      </c>
      <c r="AE160" s="89" t="s">
        <v>658</v>
      </c>
      <c r="AF160" s="282">
        <v>1.8</v>
      </c>
      <c r="AG160" s="87" t="s">
        <v>659</v>
      </c>
      <c r="AH160" s="281">
        <v>2.0499999999999998</v>
      </c>
      <c r="AI160" s="87" t="s">
        <v>666</v>
      </c>
      <c r="AJ160" s="281">
        <v>1.2</v>
      </c>
      <c r="AK160" s="81" t="s">
        <v>661</v>
      </c>
      <c r="AL160" s="279">
        <v>0.8</v>
      </c>
      <c r="AM160" s="81" t="s">
        <v>662</v>
      </c>
      <c r="AN160" s="279">
        <v>0.8</v>
      </c>
      <c r="AO160" s="81" t="s">
        <v>663</v>
      </c>
      <c r="AP160" s="279">
        <v>0.8</v>
      </c>
      <c r="AQ160" s="81" t="s">
        <v>664</v>
      </c>
      <c r="AR160" s="279">
        <v>1.5</v>
      </c>
      <c r="AS160" s="89" t="s">
        <v>665</v>
      </c>
      <c r="AT160" s="279">
        <v>0.85</v>
      </c>
      <c r="AU160" s="81"/>
      <c r="AV160" s="50">
        <f>IFERROR(VLOOKUP(A160,'Site check'!A:Q,14,0),0)</f>
        <v>0</v>
      </c>
    </row>
    <row r="161" spans="1:48">
      <c r="A161" s="35" t="s">
        <v>177</v>
      </c>
      <c r="B161" s="96"/>
      <c r="C161" s="4"/>
      <c r="D161" s="4"/>
      <c r="E161" s="4"/>
      <c r="F161" s="4"/>
      <c r="G161" s="251">
        <f t="shared" si="12"/>
        <v>0</v>
      </c>
      <c r="H161" s="136">
        <f t="shared" si="13"/>
        <v>0</v>
      </c>
      <c r="I161" s="81"/>
      <c r="J161" s="279"/>
      <c r="K161" s="81"/>
      <c r="L161" s="279"/>
      <c r="M161" s="81"/>
      <c r="N161" s="279"/>
      <c r="O161" s="81"/>
      <c r="P161" s="279"/>
      <c r="Q161" s="81"/>
      <c r="R161" s="279"/>
      <c r="S161" s="89"/>
      <c r="T161" s="279"/>
      <c r="U161" s="81"/>
      <c r="V161" s="279"/>
      <c r="W161" s="81"/>
      <c r="X161" s="279"/>
      <c r="Y161" s="81"/>
      <c r="Z161" s="279"/>
      <c r="AA161" s="81"/>
      <c r="AB161" s="279"/>
      <c r="AC161" s="81"/>
      <c r="AD161" s="279"/>
      <c r="AE161" s="81"/>
      <c r="AF161" s="279"/>
      <c r="AG161" s="81"/>
      <c r="AH161" s="279"/>
      <c r="AI161" s="81"/>
      <c r="AJ161" s="279"/>
      <c r="AK161" s="81"/>
      <c r="AL161" s="279"/>
      <c r="AM161" s="81"/>
      <c r="AN161" s="279"/>
      <c r="AO161" s="81"/>
      <c r="AP161" s="279"/>
      <c r="AQ161" s="81"/>
      <c r="AR161" s="279"/>
      <c r="AS161" s="81"/>
      <c r="AT161" s="279"/>
      <c r="AU161" s="81"/>
      <c r="AV161" s="50">
        <f>IFERROR(VLOOKUP(A161,'Site check'!A:Q,14,0),0)</f>
        <v>0</v>
      </c>
    </row>
    <row r="162" spans="1:48">
      <c r="A162" s="35" t="s">
        <v>178</v>
      </c>
      <c r="B162" s="96"/>
      <c r="C162" s="4"/>
      <c r="D162" s="4"/>
      <c r="E162" s="4"/>
      <c r="F162" s="4"/>
      <c r="G162" s="251">
        <f t="shared" si="12"/>
        <v>0.6</v>
      </c>
      <c r="H162" s="136">
        <f t="shared" si="13"/>
        <v>11.009174311926605</v>
      </c>
      <c r="I162" s="83" t="s">
        <v>667</v>
      </c>
      <c r="J162" s="284">
        <v>0.3</v>
      </c>
      <c r="K162" s="83" t="s">
        <v>668</v>
      </c>
      <c r="L162" s="284">
        <v>0.3</v>
      </c>
      <c r="M162" s="81"/>
      <c r="N162" s="279"/>
      <c r="O162" s="81"/>
      <c r="P162" s="279"/>
      <c r="Q162" s="81"/>
      <c r="R162" s="279"/>
      <c r="S162" s="81"/>
      <c r="T162" s="279"/>
      <c r="U162" s="81"/>
      <c r="V162" s="279"/>
      <c r="W162" s="81"/>
      <c r="X162" s="279"/>
      <c r="Y162" s="81"/>
      <c r="Z162" s="279"/>
      <c r="AA162" s="81"/>
      <c r="AB162" s="279"/>
      <c r="AC162" s="81"/>
      <c r="AD162" s="279"/>
      <c r="AE162" s="81"/>
      <c r="AF162" s="279"/>
      <c r="AG162" s="81"/>
      <c r="AH162" s="279"/>
      <c r="AI162" s="81"/>
      <c r="AJ162" s="279"/>
      <c r="AK162" s="81"/>
      <c r="AL162" s="279"/>
      <c r="AM162" s="81"/>
      <c r="AN162" s="279"/>
      <c r="AO162" s="81"/>
      <c r="AP162" s="279"/>
      <c r="AQ162" s="81"/>
      <c r="AR162" s="279"/>
      <c r="AS162" s="81"/>
      <c r="AT162" s="279"/>
      <c r="AU162" s="81"/>
      <c r="AV162" s="50">
        <f>IFERROR(VLOOKUP(A162,'Site check'!A:Q,14,0),0)</f>
        <v>0</v>
      </c>
    </row>
    <row r="163" spans="1:48">
      <c r="A163" s="35" t="s">
        <v>179</v>
      </c>
      <c r="B163" s="96"/>
      <c r="C163" s="4"/>
      <c r="D163" s="4"/>
      <c r="E163" s="4"/>
      <c r="F163" s="4"/>
      <c r="G163" s="251">
        <f t="shared" si="12"/>
        <v>4</v>
      </c>
      <c r="H163" s="136">
        <f t="shared" si="13"/>
        <v>73.394495412844037</v>
      </c>
      <c r="I163" s="89" t="s">
        <v>669</v>
      </c>
      <c r="J163" s="282">
        <v>4</v>
      </c>
      <c r="K163" s="81"/>
      <c r="L163" s="279"/>
      <c r="M163" s="81"/>
      <c r="N163" s="279"/>
      <c r="O163" s="81"/>
      <c r="P163" s="279"/>
      <c r="Q163" s="81"/>
      <c r="R163" s="279"/>
      <c r="S163" s="81"/>
      <c r="T163" s="279"/>
      <c r="U163" s="81"/>
      <c r="V163" s="279"/>
      <c r="W163" s="81"/>
      <c r="X163" s="279"/>
      <c r="Y163" s="81"/>
      <c r="Z163" s="279"/>
      <c r="AA163" s="81"/>
      <c r="AB163" s="279"/>
      <c r="AC163" s="81"/>
      <c r="AD163" s="279"/>
      <c r="AE163" s="81"/>
      <c r="AF163" s="279"/>
      <c r="AG163" s="81"/>
      <c r="AH163" s="279"/>
      <c r="AI163" s="81"/>
      <c r="AJ163" s="279"/>
      <c r="AK163" s="81"/>
      <c r="AL163" s="279"/>
      <c r="AM163" s="81"/>
      <c r="AN163" s="279"/>
      <c r="AO163" s="81"/>
      <c r="AP163" s="279"/>
      <c r="AQ163" s="81"/>
      <c r="AR163" s="279"/>
      <c r="AS163" s="81"/>
      <c r="AT163" s="279"/>
      <c r="AU163" s="81"/>
      <c r="AV163" s="50">
        <f>IFERROR(VLOOKUP(A163,'Site check'!A:Q,14,0),0)</f>
        <v>0</v>
      </c>
    </row>
    <row r="164" spans="1:48">
      <c r="A164" s="35" t="s">
        <v>180</v>
      </c>
      <c r="B164" s="96"/>
      <c r="C164" s="4"/>
      <c r="D164" s="4"/>
      <c r="E164" s="4"/>
      <c r="F164" s="4"/>
      <c r="G164" s="251">
        <f t="shared" si="12"/>
        <v>1</v>
      </c>
      <c r="H164" s="136">
        <f t="shared" si="13"/>
        <v>18.348623853211009</v>
      </c>
      <c r="I164" s="260" t="s">
        <v>670</v>
      </c>
      <c r="J164" s="283">
        <v>1</v>
      </c>
      <c r="K164" s="81"/>
      <c r="L164" s="279"/>
      <c r="M164" s="81"/>
      <c r="N164" s="279"/>
      <c r="O164" s="81"/>
      <c r="P164" s="279"/>
      <c r="Q164" s="81"/>
      <c r="R164" s="279"/>
      <c r="S164" s="81"/>
      <c r="T164" s="279"/>
      <c r="U164" s="81"/>
      <c r="V164" s="279"/>
      <c r="W164" s="81"/>
      <c r="X164" s="279"/>
      <c r="Y164" s="81"/>
      <c r="Z164" s="279"/>
      <c r="AA164" s="81"/>
      <c r="AB164" s="279"/>
      <c r="AC164" s="81"/>
      <c r="AD164" s="279"/>
      <c r="AE164" s="81"/>
      <c r="AF164" s="279"/>
      <c r="AG164" s="81"/>
      <c r="AH164" s="279"/>
      <c r="AI164" s="81"/>
      <c r="AJ164" s="279"/>
      <c r="AK164" s="81"/>
      <c r="AL164" s="279"/>
      <c r="AM164" s="81"/>
      <c r="AN164" s="279"/>
      <c r="AO164" s="81"/>
      <c r="AP164" s="279"/>
      <c r="AQ164" s="81"/>
      <c r="AR164" s="279"/>
      <c r="AS164" s="81"/>
      <c r="AT164" s="279"/>
      <c r="AU164" s="81"/>
      <c r="AV164" s="50">
        <f>IFERROR(VLOOKUP(A164,'Site check'!A:Q,14,0),0)</f>
        <v>0</v>
      </c>
    </row>
    <row r="165" spans="1:48">
      <c r="A165" s="35" t="s">
        <v>181</v>
      </c>
      <c r="B165" s="96"/>
      <c r="C165" s="4"/>
      <c r="D165" s="4"/>
      <c r="E165" s="4"/>
      <c r="F165" s="4"/>
      <c r="G165" s="251">
        <f t="shared" si="12"/>
        <v>0.5</v>
      </c>
      <c r="H165" s="136">
        <f t="shared" si="13"/>
        <v>9.1743119266055047</v>
      </c>
      <c r="I165" s="87" t="s">
        <v>671</v>
      </c>
      <c r="J165" s="281">
        <v>0.5</v>
      </c>
      <c r="K165" s="81"/>
      <c r="L165" s="279"/>
      <c r="M165" s="81"/>
      <c r="N165" s="279"/>
      <c r="O165" s="81"/>
      <c r="P165" s="279"/>
      <c r="Q165" s="81"/>
      <c r="R165" s="279"/>
      <c r="S165" s="81"/>
      <c r="T165" s="279"/>
      <c r="U165" s="81"/>
      <c r="V165" s="279"/>
      <c r="W165" s="81"/>
      <c r="X165" s="279"/>
      <c r="Y165" s="81"/>
      <c r="Z165" s="279"/>
      <c r="AA165" s="81"/>
      <c r="AB165" s="279"/>
      <c r="AC165" s="81"/>
      <c r="AD165" s="279"/>
      <c r="AE165" s="81"/>
      <c r="AF165" s="279"/>
      <c r="AG165" s="81"/>
      <c r="AH165" s="279"/>
      <c r="AI165" s="81"/>
      <c r="AJ165" s="279"/>
      <c r="AK165" s="81"/>
      <c r="AL165" s="279"/>
      <c r="AM165" s="81"/>
      <c r="AN165" s="279"/>
      <c r="AO165" s="81"/>
      <c r="AP165" s="279"/>
      <c r="AQ165" s="81"/>
      <c r="AR165" s="279"/>
      <c r="AS165" s="81"/>
      <c r="AT165" s="279"/>
      <c r="AU165" s="81"/>
      <c r="AV165" s="50">
        <f>IFERROR(VLOOKUP(A165,'Site check'!A:Q,14,0),0)</f>
        <v>0</v>
      </c>
    </row>
    <row r="166" spans="1:48">
      <c r="A166" s="35" t="s">
        <v>182</v>
      </c>
      <c r="B166" s="96"/>
      <c r="C166" s="4"/>
      <c r="D166" s="4"/>
      <c r="E166" s="4"/>
      <c r="F166" s="4"/>
      <c r="G166" s="251">
        <f t="shared" si="12"/>
        <v>0</v>
      </c>
      <c r="H166" s="136">
        <f t="shared" si="13"/>
        <v>0</v>
      </c>
      <c r="I166" s="87"/>
      <c r="J166" s="281"/>
      <c r="K166" s="81"/>
      <c r="L166" s="279"/>
      <c r="M166" s="81"/>
      <c r="N166" s="279"/>
      <c r="O166" s="81"/>
      <c r="P166" s="279"/>
      <c r="Q166" s="81"/>
      <c r="R166" s="279"/>
      <c r="S166" s="81"/>
      <c r="T166" s="279"/>
      <c r="U166" s="81"/>
      <c r="V166" s="279"/>
      <c r="W166" s="81"/>
      <c r="X166" s="279"/>
      <c r="Y166" s="81"/>
      <c r="Z166" s="279"/>
      <c r="AA166" s="81"/>
      <c r="AB166" s="279"/>
      <c r="AC166" s="81"/>
      <c r="AD166" s="279"/>
      <c r="AE166" s="81"/>
      <c r="AF166" s="279"/>
      <c r="AG166" s="81"/>
      <c r="AH166" s="279"/>
      <c r="AI166" s="81"/>
      <c r="AJ166" s="279"/>
      <c r="AK166" s="81"/>
      <c r="AL166" s="279"/>
      <c r="AM166" s="81"/>
      <c r="AN166" s="279"/>
      <c r="AO166" s="81"/>
      <c r="AP166" s="279"/>
      <c r="AQ166" s="81"/>
      <c r="AR166" s="279"/>
      <c r="AS166" s="81"/>
      <c r="AT166" s="279"/>
      <c r="AU166" s="81"/>
      <c r="AV166" s="50">
        <f>IFERROR(VLOOKUP(A166,'Site check'!A:Q,14,0),0)</f>
        <v>0</v>
      </c>
    </row>
    <row r="167" spans="1:48">
      <c r="A167" s="35" t="s">
        <v>183</v>
      </c>
      <c r="B167" s="96"/>
      <c r="C167" s="4"/>
      <c r="D167" s="4"/>
      <c r="E167" s="4"/>
      <c r="F167" s="4"/>
      <c r="G167" s="251">
        <f t="shared" si="12"/>
        <v>1</v>
      </c>
      <c r="H167" s="136">
        <f t="shared" si="13"/>
        <v>18.348623853211009</v>
      </c>
      <c r="I167" s="260" t="s">
        <v>672</v>
      </c>
      <c r="J167" s="283">
        <v>1</v>
      </c>
      <c r="K167" s="81"/>
      <c r="L167" s="279"/>
      <c r="M167" s="81"/>
      <c r="N167" s="279"/>
      <c r="O167" s="81"/>
      <c r="P167" s="279"/>
      <c r="Q167" s="81"/>
      <c r="R167" s="279"/>
      <c r="S167" s="81"/>
      <c r="T167" s="279"/>
      <c r="U167" s="81"/>
      <c r="V167" s="279"/>
      <c r="W167" s="81"/>
      <c r="X167" s="279"/>
      <c r="Y167" s="81"/>
      <c r="Z167" s="279"/>
      <c r="AA167" s="81"/>
      <c r="AB167" s="279"/>
      <c r="AC167" s="81"/>
      <c r="AD167" s="279"/>
      <c r="AE167" s="81"/>
      <c r="AF167" s="279"/>
      <c r="AG167" s="81"/>
      <c r="AH167" s="279"/>
      <c r="AI167" s="81"/>
      <c r="AJ167" s="279"/>
      <c r="AK167" s="81"/>
      <c r="AL167" s="279"/>
      <c r="AM167" s="81"/>
      <c r="AN167" s="279"/>
      <c r="AO167" s="81"/>
      <c r="AP167" s="279"/>
      <c r="AQ167" s="81"/>
      <c r="AR167" s="279"/>
      <c r="AS167" s="81"/>
      <c r="AT167" s="279"/>
      <c r="AU167" s="81"/>
      <c r="AV167" s="50">
        <f>IFERROR(VLOOKUP(A167,'Site check'!A:Q,14,0),0)</f>
        <v>0</v>
      </c>
    </row>
    <row r="168" spans="1:48">
      <c r="A168" s="35" t="s">
        <v>184</v>
      </c>
      <c r="B168" s="96"/>
      <c r="C168" s="4"/>
      <c r="D168" s="4"/>
      <c r="E168" s="4"/>
      <c r="F168" s="4"/>
      <c r="G168" s="251">
        <f t="shared" si="12"/>
        <v>0</v>
      </c>
      <c r="H168" s="136">
        <f t="shared" si="13"/>
        <v>0</v>
      </c>
      <c r="I168" s="81"/>
      <c r="J168" s="279"/>
      <c r="K168" s="81"/>
      <c r="L168" s="279"/>
      <c r="M168" s="81"/>
      <c r="N168" s="279"/>
      <c r="O168" s="81"/>
      <c r="P168" s="279"/>
      <c r="Q168" s="81"/>
      <c r="R168" s="279"/>
      <c r="S168" s="81"/>
      <c r="T168" s="279"/>
      <c r="U168" s="81"/>
      <c r="V168" s="279"/>
      <c r="W168" s="81"/>
      <c r="X168" s="279"/>
      <c r="Y168" s="81"/>
      <c r="Z168" s="279"/>
      <c r="AA168" s="81"/>
      <c r="AB168" s="279"/>
      <c r="AC168" s="81"/>
      <c r="AD168" s="279"/>
      <c r="AE168" s="81"/>
      <c r="AF168" s="279"/>
      <c r="AG168" s="81"/>
      <c r="AH168" s="279"/>
      <c r="AI168" s="81"/>
      <c r="AJ168" s="279"/>
      <c r="AK168" s="81"/>
      <c r="AL168" s="279"/>
      <c r="AM168" s="81"/>
      <c r="AN168" s="279"/>
      <c r="AO168" s="81"/>
      <c r="AP168" s="279"/>
      <c r="AQ168" s="81"/>
      <c r="AR168" s="279"/>
      <c r="AS168" s="81"/>
      <c r="AT168" s="279"/>
      <c r="AU168" s="81"/>
      <c r="AV168" s="50">
        <f>IFERROR(VLOOKUP(A168,'Site check'!A:Q,14,0),0)</f>
        <v>0</v>
      </c>
    </row>
    <row r="169" spans="1:48">
      <c r="A169" s="35" t="s">
        <v>185</v>
      </c>
      <c r="B169" s="96"/>
      <c r="C169" s="30" t="s">
        <v>18</v>
      </c>
      <c r="D169" s="4"/>
      <c r="E169" s="4"/>
      <c r="F169" s="4"/>
      <c r="G169" s="251">
        <f t="shared" si="12"/>
        <v>2.4</v>
      </c>
      <c r="H169" s="136">
        <f t="shared" si="13"/>
        <v>44.036697247706421</v>
      </c>
      <c r="I169" s="81" t="s">
        <v>673</v>
      </c>
      <c r="J169" s="279">
        <v>2.4</v>
      </c>
      <c r="K169" s="81"/>
      <c r="L169" s="279"/>
      <c r="M169" s="81"/>
      <c r="N169" s="279"/>
      <c r="O169" s="81"/>
      <c r="P169" s="279"/>
      <c r="Q169" s="81"/>
      <c r="R169" s="279"/>
      <c r="S169" s="81"/>
      <c r="T169" s="279"/>
      <c r="U169" s="81"/>
      <c r="V169" s="279"/>
      <c r="W169" s="81"/>
      <c r="X169" s="279"/>
      <c r="Y169" s="81"/>
      <c r="Z169" s="279"/>
      <c r="AA169" s="81"/>
      <c r="AB169" s="279"/>
      <c r="AC169" s="81"/>
      <c r="AD169" s="279"/>
      <c r="AE169" s="81"/>
      <c r="AF169" s="279"/>
      <c r="AG169" s="81"/>
      <c r="AH169" s="279"/>
      <c r="AI169" s="81"/>
      <c r="AJ169" s="279"/>
      <c r="AK169" s="81"/>
      <c r="AL169" s="279"/>
      <c r="AM169" s="81"/>
      <c r="AN169" s="279"/>
      <c r="AO169" s="81"/>
      <c r="AP169" s="279"/>
      <c r="AQ169" s="81"/>
      <c r="AR169" s="279"/>
      <c r="AS169" s="81"/>
      <c r="AT169" s="279"/>
      <c r="AU169" s="81"/>
      <c r="AV169" s="50">
        <f>IFERROR(VLOOKUP(A169,'Site check'!A:Q,14,0),0)</f>
        <v>0</v>
      </c>
    </row>
    <row r="170" spans="1:48">
      <c r="A170" s="35" t="s">
        <v>186</v>
      </c>
      <c r="B170" s="96"/>
      <c r="C170" s="4"/>
      <c r="D170" s="4"/>
      <c r="E170" s="4"/>
      <c r="F170" s="4"/>
      <c r="G170" s="251">
        <f t="shared" si="12"/>
        <v>1</v>
      </c>
      <c r="H170" s="136">
        <f t="shared" si="13"/>
        <v>18.348623853211009</v>
      </c>
      <c r="I170" s="105" t="s">
        <v>674</v>
      </c>
      <c r="J170" s="280">
        <v>1</v>
      </c>
      <c r="K170" s="81"/>
      <c r="L170" s="279"/>
      <c r="M170" s="81"/>
      <c r="N170" s="279"/>
      <c r="O170" s="81"/>
      <c r="P170" s="279"/>
      <c r="Q170" s="81"/>
      <c r="R170" s="279"/>
      <c r="S170" s="81"/>
      <c r="T170" s="279"/>
      <c r="U170" s="81"/>
      <c r="V170" s="279"/>
      <c r="W170" s="81"/>
      <c r="X170" s="279"/>
      <c r="Y170" s="81"/>
      <c r="Z170" s="279"/>
      <c r="AA170" s="81"/>
      <c r="AB170" s="279"/>
      <c r="AC170" s="81"/>
      <c r="AD170" s="279"/>
      <c r="AE170" s="81"/>
      <c r="AF170" s="279"/>
      <c r="AG170" s="81"/>
      <c r="AH170" s="279"/>
      <c r="AI170" s="81"/>
      <c r="AJ170" s="279"/>
      <c r="AK170" s="81"/>
      <c r="AL170" s="279"/>
      <c r="AM170" s="81"/>
      <c r="AN170" s="279"/>
      <c r="AO170" s="81"/>
      <c r="AP170" s="279"/>
      <c r="AQ170" s="81"/>
      <c r="AR170" s="279"/>
      <c r="AS170" s="81"/>
      <c r="AT170" s="279"/>
      <c r="AU170" s="81"/>
      <c r="AV170" s="50">
        <f>IFERROR(VLOOKUP(A170,'Site check'!A:Q,14,0),0)</f>
        <v>0</v>
      </c>
    </row>
    <row r="171" spans="1:48">
      <c r="A171" s="35" t="s">
        <v>187</v>
      </c>
      <c r="B171" s="96"/>
      <c r="C171" s="30" t="s">
        <v>18</v>
      </c>
      <c r="D171" s="4"/>
      <c r="E171" s="4"/>
      <c r="F171" s="4"/>
      <c r="G171" s="251">
        <f t="shared" si="12"/>
        <v>1.7</v>
      </c>
      <c r="H171" s="136">
        <f t="shared" si="13"/>
        <v>31.192660550458715</v>
      </c>
      <c r="I171" s="81" t="s">
        <v>675</v>
      </c>
      <c r="J171" s="279">
        <v>1.7</v>
      </c>
      <c r="K171" s="81"/>
      <c r="L171" s="279"/>
      <c r="M171" s="81"/>
      <c r="N171" s="279"/>
      <c r="O171" s="81"/>
      <c r="P171" s="279"/>
      <c r="Q171" s="81"/>
      <c r="R171" s="279"/>
      <c r="S171" s="81"/>
      <c r="T171" s="279"/>
      <c r="U171" s="81"/>
      <c r="V171" s="279"/>
      <c r="W171" s="81"/>
      <c r="X171" s="279"/>
      <c r="Y171" s="81"/>
      <c r="Z171" s="279"/>
      <c r="AA171" s="81"/>
      <c r="AB171" s="279"/>
      <c r="AC171" s="81"/>
      <c r="AD171" s="279"/>
      <c r="AE171" s="81"/>
      <c r="AF171" s="279"/>
      <c r="AG171" s="81"/>
      <c r="AH171" s="279"/>
      <c r="AI171" s="81"/>
      <c r="AJ171" s="279"/>
      <c r="AK171" s="81"/>
      <c r="AL171" s="279"/>
      <c r="AM171" s="81"/>
      <c r="AN171" s="279"/>
      <c r="AO171" s="81"/>
      <c r="AP171" s="279"/>
      <c r="AQ171" s="81"/>
      <c r="AR171" s="279"/>
      <c r="AS171" s="81"/>
      <c r="AT171" s="279"/>
      <c r="AU171" s="81"/>
      <c r="AV171" s="50">
        <f>IFERROR(VLOOKUP(A171,'Site check'!A:Q,14,0),0)</f>
        <v>0</v>
      </c>
    </row>
    <row r="172" spans="1:48">
      <c r="A172" s="38" t="s">
        <v>188</v>
      </c>
      <c r="B172" s="96"/>
      <c r="C172" s="30" t="s">
        <v>18</v>
      </c>
      <c r="D172" s="4"/>
      <c r="E172" s="4"/>
      <c r="F172" s="30" t="s">
        <v>321</v>
      </c>
      <c r="G172" s="251">
        <f t="shared" si="12"/>
        <v>10.1</v>
      </c>
      <c r="H172" s="136">
        <f t="shared" si="13"/>
        <v>185.32110091743118</v>
      </c>
      <c r="I172" s="81" t="s">
        <v>676</v>
      </c>
      <c r="J172" s="279">
        <v>0.4</v>
      </c>
      <c r="K172" s="81" t="s">
        <v>677</v>
      </c>
      <c r="L172" s="279">
        <v>5.0999999999999996</v>
      </c>
      <c r="M172" s="260" t="s">
        <v>678</v>
      </c>
      <c r="N172" s="291">
        <v>0.8</v>
      </c>
      <c r="O172" s="85" t="s">
        <v>679</v>
      </c>
      <c r="P172" s="280">
        <v>1.4</v>
      </c>
      <c r="Q172" s="105" t="s">
        <v>680</v>
      </c>
      <c r="R172" s="290">
        <v>0.5</v>
      </c>
      <c r="S172" s="81" t="s">
        <v>681</v>
      </c>
      <c r="T172" s="279">
        <v>0.5</v>
      </c>
      <c r="U172" s="81" t="s">
        <v>682</v>
      </c>
      <c r="V172" s="279">
        <v>1.4</v>
      </c>
      <c r="W172" s="81"/>
      <c r="X172" s="279"/>
      <c r="Y172" s="81"/>
      <c r="Z172" s="279"/>
      <c r="AA172" s="81"/>
      <c r="AB172" s="279"/>
      <c r="AC172" s="81"/>
      <c r="AD172" s="279"/>
      <c r="AE172" s="81"/>
      <c r="AF172" s="279"/>
      <c r="AG172" s="81"/>
      <c r="AH172" s="279"/>
      <c r="AI172" s="81"/>
      <c r="AJ172" s="279"/>
      <c r="AK172" s="81"/>
      <c r="AL172" s="279"/>
      <c r="AM172" s="81"/>
      <c r="AN172" s="279"/>
      <c r="AO172" s="81"/>
      <c r="AP172" s="279"/>
      <c r="AQ172" s="81"/>
      <c r="AR172" s="279"/>
      <c r="AS172" s="81"/>
      <c r="AT172" s="279"/>
      <c r="AU172" s="81"/>
      <c r="AV172" s="50">
        <f>IFERROR(VLOOKUP(A172,'Site check'!A:Q,14,0),0)</f>
        <v>0</v>
      </c>
    </row>
    <row r="173" spans="1:48">
      <c r="A173" s="38" t="s">
        <v>189</v>
      </c>
      <c r="B173" s="96"/>
      <c r="C173" s="30"/>
      <c r="D173" s="4"/>
      <c r="E173" s="4"/>
      <c r="F173" s="30"/>
      <c r="G173" s="251">
        <f t="shared" ref="G173" si="14">SUM(J173,L173,N173,P173,R173,T173,V173,X173,Z173,AB173,AD173,AF173,AH173,AJ173,AL173,AN173,AP173,AR173,AT173,AV173)</f>
        <v>11.200000000000001</v>
      </c>
      <c r="H173" s="136">
        <f t="shared" ref="H173" si="15">SUM(G173*1000)/54.5</f>
        <v>205.50458715596335</v>
      </c>
      <c r="I173" s="81" t="s">
        <v>676</v>
      </c>
      <c r="J173" s="279">
        <v>1.3</v>
      </c>
      <c r="K173" s="81" t="s">
        <v>677</v>
      </c>
      <c r="L173" s="279">
        <v>5.2</v>
      </c>
      <c r="M173" s="260" t="s">
        <v>678</v>
      </c>
      <c r="N173" s="291">
        <v>0.9</v>
      </c>
      <c r="O173" s="85" t="s">
        <v>679</v>
      </c>
      <c r="P173" s="280">
        <v>1.4</v>
      </c>
      <c r="Q173" s="105" t="s">
        <v>680</v>
      </c>
      <c r="R173" s="290">
        <v>0.5</v>
      </c>
      <c r="S173" s="81" t="s">
        <v>681</v>
      </c>
      <c r="T173" s="279">
        <v>0.5</v>
      </c>
      <c r="U173" s="81" t="s">
        <v>682</v>
      </c>
      <c r="V173" s="279">
        <v>1.4</v>
      </c>
      <c r="W173" s="81"/>
      <c r="X173" s="279"/>
      <c r="Y173" s="81"/>
      <c r="Z173" s="279"/>
      <c r="AA173" s="81"/>
      <c r="AB173" s="279"/>
      <c r="AC173" s="81"/>
      <c r="AD173" s="279"/>
      <c r="AE173" s="81"/>
      <c r="AF173" s="279"/>
      <c r="AG173" s="81"/>
      <c r="AH173" s="279"/>
      <c r="AI173" s="81"/>
      <c r="AJ173" s="279"/>
      <c r="AK173" s="81"/>
      <c r="AL173" s="279"/>
      <c r="AM173" s="81"/>
      <c r="AN173" s="279"/>
      <c r="AO173" s="81"/>
      <c r="AP173" s="279"/>
      <c r="AQ173" s="81"/>
      <c r="AR173" s="279"/>
      <c r="AS173" s="81"/>
      <c r="AT173" s="279"/>
      <c r="AU173" s="81"/>
      <c r="AV173" s="50">
        <f>IFERROR(VLOOKUP(A173,'Site check'!A:Q,14,0),0)</f>
        <v>0</v>
      </c>
    </row>
    <row r="174" spans="1:48">
      <c r="A174" s="35" t="s">
        <v>190</v>
      </c>
      <c r="B174" s="96"/>
      <c r="C174" s="4"/>
      <c r="D174" s="4"/>
      <c r="E174" s="4"/>
      <c r="F174" s="4"/>
      <c r="G174" s="251">
        <f t="shared" si="12"/>
        <v>0</v>
      </c>
      <c r="H174" s="136">
        <f t="shared" si="13"/>
        <v>0</v>
      </c>
      <c r="I174" s="81"/>
      <c r="J174" s="279"/>
      <c r="K174" s="81"/>
      <c r="L174" s="279"/>
      <c r="M174" s="81"/>
      <c r="N174" s="279"/>
      <c r="O174" s="81"/>
      <c r="P174" s="279"/>
      <c r="Q174" s="81"/>
      <c r="R174" s="279"/>
      <c r="S174" s="81"/>
      <c r="T174" s="279"/>
      <c r="U174" s="81"/>
      <c r="V174" s="279"/>
      <c r="W174" s="81"/>
      <c r="X174" s="279"/>
      <c r="Y174" s="81"/>
      <c r="Z174" s="279"/>
      <c r="AA174" s="81"/>
      <c r="AB174" s="279"/>
      <c r="AC174" s="81"/>
      <c r="AD174" s="279"/>
      <c r="AE174" s="81"/>
      <c r="AF174" s="279"/>
      <c r="AG174" s="81"/>
      <c r="AH174" s="279"/>
      <c r="AI174" s="81"/>
      <c r="AJ174" s="279"/>
      <c r="AK174" s="81"/>
      <c r="AL174" s="279"/>
      <c r="AM174" s="81"/>
      <c r="AN174" s="279"/>
      <c r="AO174" s="81"/>
      <c r="AP174" s="279"/>
      <c r="AQ174" s="81"/>
      <c r="AR174" s="279"/>
      <c r="AS174" s="81"/>
      <c r="AT174" s="279"/>
      <c r="AU174" s="81"/>
      <c r="AV174" s="50">
        <f>IFERROR(VLOOKUP(A174,'Site check'!A:Q,14,0),0)</f>
        <v>0</v>
      </c>
    </row>
    <row r="175" spans="1:48">
      <c r="A175" s="35" t="s">
        <v>191</v>
      </c>
      <c r="B175" s="96"/>
      <c r="C175" s="4"/>
      <c r="D175" s="4"/>
      <c r="E175" s="4"/>
      <c r="F175" s="4"/>
      <c r="G175" s="251">
        <f t="shared" si="12"/>
        <v>0</v>
      </c>
      <c r="H175" s="136">
        <f t="shared" si="13"/>
        <v>0</v>
      </c>
      <c r="I175" s="81"/>
      <c r="J175" s="279"/>
      <c r="K175" s="81"/>
      <c r="L175" s="279"/>
      <c r="M175" s="81"/>
      <c r="N175" s="279"/>
      <c r="O175" s="81"/>
      <c r="P175" s="279"/>
      <c r="Q175" s="81"/>
      <c r="R175" s="279"/>
      <c r="S175" s="81"/>
      <c r="T175" s="279"/>
      <c r="U175" s="81"/>
      <c r="V175" s="279"/>
      <c r="W175" s="81"/>
      <c r="X175" s="279"/>
      <c r="Y175" s="81"/>
      <c r="Z175" s="279"/>
      <c r="AA175" s="81"/>
      <c r="AB175" s="279"/>
      <c r="AC175" s="81"/>
      <c r="AD175" s="279"/>
      <c r="AE175" s="81"/>
      <c r="AF175" s="279"/>
      <c r="AG175" s="81"/>
      <c r="AH175" s="279"/>
      <c r="AI175" s="81"/>
      <c r="AJ175" s="279"/>
      <c r="AK175" s="81"/>
      <c r="AL175" s="279"/>
      <c r="AM175" s="81"/>
      <c r="AN175" s="279"/>
      <c r="AO175" s="81"/>
      <c r="AP175" s="279"/>
      <c r="AQ175" s="81"/>
      <c r="AR175" s="279"/>
      <c r="AS175" s="81"/>
      <c r="AT175" s="279"/>
      <c r="AU175" s="81"/>
      <c r="AV175" s="50">
        <f>IFERROR(VLOOKUP(A175,'Site check'!A:Q,14,0),0)</f>
        <v>0</v>
      </c>
    </row>
    <row r="176" spans="1:48">
      <c r="A176" s="40" t="s">
        <v>192</v>
      </c>
      <c r="B176" s="96"/>
      <c r="C176" s="4"/>
      <c r="D176" s="4"/>
      <c r="E176" s="4"/>
      <c r="F176" s="4"/>
      <c r="G176" s="251">
        <f t="shared" si="12"/>
        <v>2</v>
      </c>
      <c r="H176" s="136">
        <f t="shared" si="13"/>
        <v>36.697247706422019</v>
      </c>
      <c r="I176" s="81" t="s">
        <v>683</v>
      </c>
      <c r="J176" s="279">
        <v>2</v>
      </c>
      <c r="K176" s="81"/>
      <c r="L176" s="279"/>
      <c r="M176" s="81"/>
      <c r="N176" s="279"/>
      <c r="O176" s="81"/>
      <c r="P176" s="279"/>
      <c r="Q176" s="81"/>
      <c r="R176" s="279"/>
      <c r="S176" s="81"/>
      <c r="T176" s="279"/>
      <c r="U176" s="81"/>
      <c r="V176" s="279"/>
      <c r="W176" s="81"/>
      <c r="X176" s="279"/>
      <c r="Y176" s="81"/>
      <c r="Z176" s="279"/>
      <c r="AA176" s="81"/>
      <c r="AB176" s="279"/>
      <c r="AC176" s="81"/>
      <c r="AD176" s="279"/>
      <c r="AE176" s="81"/>
      <c r="AF176" s="279"/>
      <c r="AG176" s="81"/>
      <c r="AH176" s="279"/>
      <c r="AI176" s="81"/>
      <c r="AJ176" s="279"/>
      <c r="AK176" s="81"/>
      <c r="AL176" s="279"/>
      <c r="AM176" s="81"/>
      <c r="AN176" s="279"/>
      <c r="AO176" s="81"/>
      <c r="AP176" s="279"/>
      <c r="AQ176" s="81"/>
      <c r="AR176" s="279"/>
      <c r="AS176" s="81"/>
      <c r="AT176" s="279"/>
      <c r="AU176" s="81"/>
      <c r="AV176" s="50">
        <f>IFERROR(VLOOKUP(A176,'Site check'!A:Q,14,0),0)</f>
        <v>0</v>
      </c>
    </row>
    <row r="177" spans="1:48">
      <c r="A177" s="40" t="s">
        <v>193</v>
      </c>
      <c r="B177" s="96"/>
      <c r="C177" s="4"/>
      <c r="D177" s="4"/>
      <c r="E177" s="4"/>
      <c r="F177" s="4"/>
      <c r="G177" s="251">
        <f t="shared" si="12"/>
        <v>0</v>
      </c>
      <c r="H177" s="136">
        <f t="shared" si="13"/>
        <v>0</v>
      </c>
      <c r="I177" s="81"/>
      <c r="J177" s="279"/>
      <c r="K177" s="81"/>
      <c r="L177" s="279"/>
      <c r="M177" s="81"/>
      <c r="N177" s="279"/>
      <c r="O177" s="81"/>
      <c r="P177" s="279"/>
      <c r="Q177" s="81"/>
      <c r="R177" s="279"/>
      <c r="S177" s="81"/>
      <c r="T177" s="279"/>
      <c r="U177" s="81"/>
      <c r="V177" s="279"/>
      <c r="W177" s="81"/>
      <c r="X177" s="279"/>
      <c r="Y177" s="81"/>
      <c r="Z177" s="279"/>
      <c r="AA177" s="81"/>
      <c r="AB177" s="279"/>
      <c r="AC177" s="81"/>
      <c r="AD177" s="279"/>
      <c r="AE177" s="81"/>
      <c r="AF177" s="279"/>
      <c r="AG177" s="81"/>
      <c r="AH177" s="279"/>
      <c r="AI177" s="81"/>
      <c r="AJ177" s="279"/>
      <c r="AK177" s="81"/>
      <c r="AL177" s="279"/>
      <c r="AM177" s="81"/>
      <c r="AN177" s="279"/>
      <c r="AO177" s="81"/>
      <c r="AP177" s="279"/>
      <c r="AQ177" s="81"/>
      <c r="AR177" s="279"/>
      <c r="AS177" s="81"/>
      <c r="AT177" s="279"/>
      <c r="AU177" s="81"/>
      <c r="AV177" s="50">
        <f>IFERROR(VLOOKUP(A177,'Site check'!A:Q,14,0),0)</f>
        <v>0</v>
      </c>
    </row>
    <row r="178" spans="1:48">
      <c r="A178" s="79" t="s">
        <v>194</v>
      </c>
      <c r="B178" s="96"/>
      <c r="C178" s="30" t="s">
        <v>18</v>
      </c>
      <c r="D178" s="4"/>
      <c r="E178" s="30" t="s">
        <v>449</v>
      </c>
      <c r="F178" s="4"/>
      <c r="G178" s="251">
        <f t="shared" si="12"/>
        <v>6.5</v>
      </c>
      <c r="H178" s="136">
        <f t="shared" si="13"/>
        <v>119.26605504587155</v>
      </c>
      <c r="I178" s="81" t="s">
        <v>684</v>
      </c>
      <c r="J178" s="279">
        <v>0.6</v>
      </c>
      <c r="K178" s="81" t="s">
        <v>543</v>
      </c>
      <c r="L178" s="279">
        <v>5.9</v>
      </c>
      <c r="M178" s="81"/>
      <c r="N178" s="279"/>
      <c r="O178" s="81"/>
      <c r="P178" s="279"/>
      <c r="Q178" s="81"/>
      <c r="R178" s="279"/>
      <c r="S178" s="81"/>
      <c r="T178" s="279"/>
      <c r="U178" s="81"/>
      <c r="V178" s="279"/>
      <c r="W178" s="81"/>
      <c r="X178" s="279"/>
      <c r="Y178" s="81"/>
      <c r="Z178" s="279"/>
      <c r="AA178" s="81"/>
      <c r="AB178" s="279"/>
      <c r="AC178" s="81"/>
      <c r="AD178" s="279"/>
      <c r="AE178" s="81"/>
      <c r="AF178" s="279"/>
      <c r="AG178" s="81"/>
      <c r="AH178" s="279"/>
      <c r="AI178" s="81"/>
      <c r="AJ178" s="279"/>
      <c r="AK178" s="81"/>
      <c r="AL178" s="279"/>
      <c r="AM178" s="81"/>
      <c r="AN178" s="279"/>
      <c r="AO178" s="81"/>
      <c r="AP178" s="279"/>
      <c r="AQ178" s="81"/>
      <c r="AR178" s="279"/>
      <c r="AS178" s="81"/>
      <c r="AT178" s="279"/>
      <c r="AU178" s="81"/>
      <c r="AV178" s="50">
        <f>IFERROR(VLOOKUP(A178,'Site check'!A:Q,14,0),0)</f>
        <v>0</v>
      </c>
    </row>
    <row r="179" spans="1:48">
      <c r="A179" s="79" t="s">
        <v>195</v>
      </c>
      <c r="B179" s="96"/>
      <c r="C179" s="30"/>
      <c r="D179" s="4"/>
      <c r="E179" s="4"/>
      <c r="F179" s="4"/>
      <c r="G179" s="251">
        <f t="shared" si="12"/>
        <v>7.5</v>
      </c>
      <c r="H179" s="136">
        <f t="shared" si="13"/>
        <v>137.61467889908258</v>
      </c>
      <c r="I179" s="81" t="s">
        <v>684</v>
      </c>
      <c r="J179" s="279">
        <v>1.6</v>
      </c>
      <c r="K179" s="81" t="s">
        <v>543</v>
      </c>
      <c r="L179" s="279">
        <v>5.9</v>
      </c>
      <c r="M179" s="81"/>
      <c r="N179" s="279"/>
      <c r="O179" s="81"/>
      <c r="P179" s="279"/>
      <c r="Q179" s="81"/>
      <c r="R179" s="279"/>
      <c r="S179" s="81"/>
      <c r="T179" s="279"/>
      <c r="U179" s="81"/>
      <c r="V179" s="279"/>
      <c r="W179" s="81"/>
      <c r="X179" s="279"/>
      <c r="Y179" s="81"/>
      <c r="Z179" s="279"/>
      <c r="AA179" s="81"/>
      <c r="AB179" s="279"/>
      <c r="AC179" s="81"/>
      <c r="AD179" s="279"/>
      <c r="AE179" s="81"/>
      <c r="AF179" s="279"/>
      <c r="AG179" s="81"/>
      <c r="AH179" s="279"/>
      <c r="AI179" s="81"/>
      <c r="AJ179" s="279"/>
      <c r="AK179" s="81"/>
      <c r="AL179" s="279"/>
      <c r="AM179" s="81"/>
      <c r="AN179" s="279"/>
      <c r="AO179" s="81"/>
      <c r="AP179" s="279"/>
      <c r="AQ179" s="81"/>
      <c r="AR179" s="279"/>
      <c r="AS179" s="81"/>
      <c r="AT179" s="279"/>
      <c r="AU179" s="81"/>
      <c r="AV179" s="50">
        <f>IFERROR(VLOOKUP(A179,'Site check'!A:Q,14,0),0)</f>
        <v>0</v>
      </c>
    </row>
    <row r="180" spans="1:48">
      <c r="A180" s="37" t="s">
        <v>196</v>
      </c>
      <c r="B180" s="96"/>
      <c r="C180" s="4"/>
      <c r="D180" s="4"/>
      <c r="E180" s="4"/>
      <c r="F180" s="4"/>
      <c r="G180" s="251">
        <f t="shared" si="12"/>
        <v>2</v>
      </c>
      <c r="H180" s="136">
        <f t="shared" si="13"/>
        <v>36.697247706422019</v>
      </c>
      <c r="I180" s="81" t="s">
        <v>685</v>
      </c>
      <c r="J180" s="279">
        <v>2</v>
      </c>
      <c r="K180" s="81"/>
      <c r="L180" s="279"/>
      <c r="M180" s="81"/>
      <c r="N180" s="279"/>
      <c r="O180" s="81"/>
      <c r="P180" s="279"/>
      <c r="Q180" s="81"/>
      <c r="R180" s="279"/>
      <c r="S180" s="81"/>
      <c r="T180" s="279"/>
      <c r="U180" s="81"/>
      <c r="V180" s="279"/>
      <c r="W180" s="81"/>
      <c r="X180" s="279"/>
      <c r="Y180" s="81"/>
      <c r="Z180" s="279"/>
      <c r="AA180" s="81"/>
      <c r="AB180" s="279"/>
      <c r="AC180" s="81"/>
      <c r="AD180" s="279"/>
      <c r="AE180" s="81"/>
      <c r="AF180" s="279"/>
      <c r="AG180" s="81"/>
      <c r="AH180" s="279"/>
      <c r="AI180" s="81"/>
      <c r="AJ180" s="279"/>
      <c r="AK180" s="81"/>
      <c r="AL180" s="279"/>
      <c r="AM180" s="81"/>
      <c r="AN180" s="279"/>
      <c r="AO180" s="81"/>
      <c r="AP180" s="279"/>
      <c r="AQ180" s="81"/>
      <c r="AR180" s="279"/>
      <c r="AS180" s="81"/>
      <c r="AT180" s="279"/>
      <c r="AU180" s="81"/>
      <c r="AV180" s="50">
        <f>IFERROR(VLOOKUP(A180,'Site check'!A:Q,14,0),0)</f>
        <v>0</v>
      </c>
    </row>
    <row r="181" spans="1:48">
      <c r="A181" s="37" t="s">
        <v>197</v>
      </c>
      <c r="B181" s="96"/>
      <c r="C181" s="4"/>
      <c r="D181" s="4"/>
      <c r="E181" s="4"/>
      <c r="F181" s="4"/>
      <c r="G181" s="251">
        <f t="shared" si="12"/>
        <v>2</v>
      </c>
      <c r="H181" s="136">
        <f t="shared" si="13"/>
        <v>36.697247706422019</v>
      </c>
      <c r="I181" s="87" t="s">
        <v>686</v>
      </c>
      <c r="J181" s="281">
        <v>2</v>
      </c>
      <c r="K181" s="81"/>
      <c r="L181" s="279"/>
      <c r="M181" s="81"/>
      <c r="N181" s="279"/>
      <c r="O181" s="81"/>
      <c r="P181" s="279"/>
      <c r="Q181" s="81"/>
      <c r="R181" s="279"/>
      <c r="S181" s="81"/>
      <c r="T181" s="279"/>
      <c r="U181" s="81"/>
      <c r="V181" s="279"/>
      <c r="W181" s="81"/>
      <c r="X181" s="279"/>
      <c r="Y181" s="81"/>
      <c r="Z181" s="279"/>
      <c r="AA181" s="81"/>
      <c r="AB181" s="279"/>
      <c r="AC181" s="81"/>
      <c r="AD181" s="279"/>
      <c r="AE181" s="81"/>
      <c r="AF181" s="279"/>
      <c r="AG181" s="81"/>
      <c r="AH181" s="279"/>
      <c r="AI181" s="81"/>
      <c r="AJ181" s="279"/>
      <c r="AK181" s="81"/>
      <c r="AL181" s="279"/>
      <c r="AM181" s="81"/>
      <c r="AN181" s="279"/>
      <c r="AO181" s="81"/>
      <c r="AP181" s="279"/>
      <c r="AQ181" s="81"/>
      <c r="AR181" s="279"/>
      <c r="AS181" s="81"/>
      <c r="AT181" s="279"/>
      <c r="AU181" s="81"/>
      <c r="AV181" s="50">
        <f>IFERROR(VLOOKUP(A181,'Site check'!A:Q,14,0),0)</f>
        <v>0</v>
      </c>
    </row>
    <row r="182" spans="1:48">
      <c r="A182" s="38" t="s">
        <v>198</v>
      </c>
      <c r="B182" s="96"/>
      <c r="C182" s="4"/>
      <c r="D182" s="4"/>
      <c r="E182" s="4"/>
      <c r="F182" s="4"/>
      <c r="G182" s="251">
        <f t="shared" si="12"/>
        <v>0</v>
      </c>
      <c r="H182" s="136">
        <f t="shared" si="13"/>
        <v>0</v>
      </c>
      <c r="I182" s="81"/>
      <c r="J182" s="279"/>
      <c r="K182" s="81"/>
      <c r="L182" s="279"/>
      <c r="M182" s="81"/>
      <c r="N182" s="279"/>
      <c r="O182" s="81"/>
      <c r="P182" s="279"/>
      <c r="Q182" s="81"/>
      <c r="R182" s="279"/>
      <c r="S182" s="81"/>
      <c r="T182" s="279"/>
      <c r="U182" s="81"/>
      <c r="V182" s="279"/>
      <c r="W182" s="81"/>
      <c r="X182" s="279"/>
      <c r="Y182" s="81"/>
      <c r="Z182" s="279"/>
      <c r="AA182" s="81"/>
      <c r="AB182" s="279"/>
      <c r="AC182" s="81"/>
      <c r="AD182" s="279"/>
      <c r="AE182" s="81"/>
      <c r="AF182" s="279"/>
      <c r="AG182" s="81"/>
      <c r="AH182" s="279"/>
      <c r="AI182" s="81"/>
      <c r="AJ182" s="279"/>
      <c r="AK182" s="81"/>
      <c r="AL182" s="279"/>
      <c r="AM182" s="81"/>
      <c r="AN182" s="279"/>
      <c r="AO182" s="81"/>
      <c r="AP182" s="279"/>
      <c r="AQ182" s="81"/>
      <c r="AR182" s="279"/>
      <c r="AS182" s="81"/>
      <c r="AT182" s="279"/>
      <c r="AU182" s="81"/>
      <c r="AV182" s="50">
        <f>IFERROR(VLOOKUP(A182,'Site check'!A:Q,14,0),0)</f>
        <v>0</v>
      </c>
    </row>
    <row r="183" spans="1:48">
      <c r="A183" s="38" t="s">
        <v>199</v>
      </c>
      <c r="B183" s="96"/>
      <c r="C183" s="4"/>
      <c r="D183" s="4"/>
      <c r="E183" s="4"/>
      <c r="F183" s="4"/>
      <c r="G183" s="251">
        <f t="shared" si="12"/>
        <v>0</v>
      </c>
      <c r="H183" s="136">
        <f t="shared" si="13"/>
        <v>0</v>
      </c>
      <c r="I183" s="81"/>
      <c r="J183" s="279"/>
      <c r="K183" s="81"/>
      <c r="L183" s="279"/>
      <c r="M183" s="81"/>
      <c r="N183" s="279"/>
      <c r="O183" s="81"/>
      <c r="P183" s="279"/>
      <c r="Q183" s="81"/>
      <c r="R183" s="279"/>
      <c r="S183" s="81"/>
      <c r="T183" s="279"/>
      <c r="U183" s="81"/>
      <c r="V183" s="279"/>
      <c r="W183" s="81"/>
      <c r="X183" s="279"/>
      <c r="Y183" s="81"/>
      <c r="Z183" s="279"/>
      <c r="AA183" s="81"/>
      <c r="AB183" s="279"/>
      <c r="AC183" s="81"/>
      <c r="AD183" s="279"/>
      <c r="AE183" s="81"/>
      <c r="AF183" s="279"/>
      <c r="AG183" s="81"/>
      <c r="AH183" s="279"/>
      <c r="AI183" s="81"/>
      <c r="AJ183" s="279"/>
      <c r="AK183" s="81"/>
      <c r="AL183" s="279"/>
      <c r="AM183" s="81"/>
      <c r="AN183" s="279"/>
      <c r="AO183" s="81"/>
      <c r="AP183" s="279"/>
      <c r="AQ183" s="81"/>
      <c r="AR183" s="279"/>
      <c r="AS183" s="81"/>
      <c r="AT183" s="279"/>
      <c r="AU183" s="81"/>
      <c r="AV183" s="50">
        <f>IFERROR(VLOOKUP(A183,'Site check'!A:Q,14,0),0)</f>
        <v>0</v>
      </c>
    </row>
    <row r="184" spans="1:48">
      <c r="A184" s="37" t="s">
        <v>200</v>
      </c>
      <c r="B184" s="96"/>
      <c r="C184" s="30" t="s">
        <v>18</v>
      </c>
      <c r="D184" s="4"/>
      <c r="E184" s="30" t="s">
        <v>449</v>
      </c>
      <c r="F184" s="4"/>
      <c r="G184" s="251">
        <f t="shared" si="12"/>
        <v>8.4</v>
      </c>
      <c r="H184" s="136">
        <f t="shared" si="13"/>
        <v>154.12844036697248</v>
      </c>
      <c r="I184" s="81" t="s">
        <v>687</v>
      </c>
      <c r="J184" s="279">
        <v>2.2999999999999998</v>
      </c>
      <c r="K184" s="81" t="s">
        <v>688</v>
      </c>
      <c r="L184" s="279">
        <v>2.2000000000000002</v>
      </c>
      <c r="M184" s="85" t="s">
        <v>689</v>
      </c>
      <c r="N184" s="280">
        <v>1.9</v>
      </c>
      <c r="O184" s="87" t="s">
        <v>690</v>
      </c>
      <c r="P184" s="281">
        <v>1</v>
      </c>
      <c r="Q184" s="85" t="s">
        <v>691</v>
      </c>
      <c r="R184" s="280">
        <v>1</v>
      </c>
      <c r="S184" s="81"/>
      <c r="T184" s="279"/>
      <c r="U184" s="81"/>
      <c r="V184" s="279"/>
      <c r="W184" s="81"/>
      <c r="X184" s="279"/>
      <c r="Y184" s="81"/>
      <c r="Z184" s="279"/>
      <c r="AA184" s="81"/>
      <c r="AB184" s="279"/>
      <c r="AC184" s="81"/>
      <c r="AD184" s="279"/>
      <c r="AE184" s="81"/>
      <c r="AF184" s="279"/>
      <c r="AG184" s="81"/>
      <c r="AH184" s="279"/>
      <c r="AI184" s="81"/>
      <c r="AJ184" s="279"/>
      <c r="AK184" s="81"/>
      <c r="AL184" s="279"/>
      <c r="AM184" s="81"/>
      <c r="AN184" s="279"/>
      <c r="AO184" s="81"/>
      <c r="AP184" s="279"/>
      <c r="AQ184" s="81"/>
      <c r="AR184" s="279"/>
      <c r="AS184" s="81"/>
      <c r="AT184" s="279"/>
      <c r="AU184" s="81"/>
      <c r="AV184" s="50">
        <f>IFERROR(VLOOKUP(A184,'Site check'!A:Q,14,0),0)</f>
        <v>0</v>
      </c>
    </row>
    <row r="185" spans="1:48">
      <c r="A185" s="37" t="s">
        <v>201</v>
      </c>
      <c r="B185" s="96"/>
      <c r="C185" s="96"/>
      <c r="D185" s="4"/>
      <c r="E185" s="4"/>
      <c r="F185" s="4"/>
      <c r="G185" s="251">
        <f t="shared" si="12"/>
        <v>12.5</v>
      </c>
      <c r="H185" s="136">
        <f t="shared" si="13"/>
        <v>229.35779816513761</v>
      </c>
      <c r="I185" s="81" t="s">
        <v>687</v>
      </c>
      <c r="J185" s="279">
        <v>2.5</v>
      </c>
      <c r="K185" s="81" t="s">
        <v>688</v>
      </c>
      <c r="L185" s="279">
        <v>6</v>
      </c>
      <c r="M185" s="85" t="s">
        <v>689</v>
      </c>
      <c r="N185" s="280">
        <v>2</v>
      </c>
      <c r="O185" s="87" t="s">
        <v>690</v>
      </c>
      <c r="P185" s="281">
        <v>1</v>
      </c>
      <c r="Q185" s="85" t="s">
        <v>691</v>
      </c>
      <c r="R185" s="280">
        <v>1</v>
      </c>
      <c r="S185" s="81"/>
      <c r="T185" s="279"/>
      <c r="U185" s="81"/>
      <c r="V185" s="279"/>
      <c r="W185" s="81"/>
      <c r="X185" s="279"/>
      <c r="Y185" s="81"/>
      <c r="Z185" s="279"/>
      <c r="AA185" s="81"/>
      <c r="AB185" s="279"/>
      <c r="AC185" s="81"/>
      <c r="AD185" s="279"/>
      <c r="AE185" s="81"/>
      <c r="AF185" s="279"/>
      <c r="AG185" s="81"/>
      <c r="AH185" s="279"/>
      <c r="AI185" s="81"/>
      <c r="AJ185" s="279"/>
      <c r="AK185" s="81"/>
      <c r="AL185" s="279"/>
      <c r="AM185" s="81"/>
      <c r="AN185" s="279"/>
      <c r="AO185" s="81"/>
      <c r="AP185" s="279"/>
      <c r="AQ185" s="81"/>
      <c r="AR185" s="279"/>
      <c r="AS185" s="81"/>
      <c r="AT185" s="279"/>
      <c r="AU185" s="81"/>
      <c r="AV185" s="50">
        <f>IFERROR(VLOOKUP(A185,'Site check'!A:Q,14,0),0)</f>
        <v>0</v>
      </c>
    </row>
    <row r="186" spans="1:48">
      <c r="A186" t="s">
        <v>202</v>
      </c>
      <c r="B186" s="96"/>
      <c r="C186" s="96"/>
      <c r="D186" s="4"/>
      <c r="E186" s="4"/>
      <c r="F186" s="4"/>
      <c r="G186" s="251">
        <f t="shared" si="12"/>
        <v>0</v>
      </c>
      <c r="H186" s="136">
        <f t="shared" si="13"/>
        <v>0</v>
      </c>
      <c r="I186" s="81"/>
      <c r="J186" s="279"/>
      <c r="K186" s="81"/>
      <c r="L186" s="279"/>
      <c r="M186" s="81"/>
      <c r="N186" s="279"/>
      <c r="O186" s="81"/>
      <c r="P186" s="279"/>
      <c r="Q186" s="81"/>
      <c r="R186" s="279"/>
      <c r="S186" s="81"/>
      <c r="T186" s="279"/>
      <c r="U186" s="81"/>
      <c r="V186" s="279"/>
      <c r="W186" s="81"/>
      <c r="X186" s="279"/>
      <c r="Y186" s="81"/>
      <c r="Z186" s="279"/>
      <c r="AA186" s="81"/>
      <c r="AB186" s="279"/>
      <c r="AC186" s="81"/>
      <c r="AD186" s="279"/>
      <c r="AE186" s="81"/>
      <c r="AF186" s="279"/>
      <c r="AG186" s="81"/>
      <c r="AH186" s="279"/>
      <c r="AI186" s="81"/>
      <c r="AJ186" s="279"/>
      <c r="AK186" s="81"/>
      <c r="AL186" s="279"/>
      <c r="AM186" s="81"/>
      <c r="AN186" s="279"/>
      <c r="AO186" s="81"/>
      <c r="AP186" s="279"/>
      <c r="AQ186" s="81"/>
      <c r="AR186" s="279"/>
      <c r="AS186" s="81"/>
      <c r="AT186" s="279"/>
      <c r="AU186" s="81"/>
      <c r="AV186" s="50">
        <f>IFERROR(VLOOKUP(A186,'Site check'!A:Q,14,0),0)</f>
        <v>0</v>
      </c>
    </row>
    <row r="187" spans="1:48">
      <c r="A187" s="37" t="s">
        <v>203</v>
      </c>
      <c r="B187" s="96"/>
      <c r="C187" s="30" t="s">
        <v>18</v>
      </c>
      <c r="D187" s="4"/>
      <c r="E187" s="30" t="s">
        <v>449</v>
      </c>
      <c r="F187" s="4"/>
      <c r="G187" s="251">
        <f t="shared" si="12"/>
        <v>8.85</v>
      </c>
      <c r="H187" s="136">
        <f t="shared" si="13"/>
        <v>162.38532110091742</v>
      </c>
      <c r="I187" s="81" t="s">
        <v>692</v>
      </c>
      <c r="J187" s="279">
        <v>1.25</v>
      </c>
      <c r="K187" s="81" t="s">
        <v>543</v>
      </c>
      <c r="L187" s="279">
        <v>5.7</v>
      </c>
      <c r="M187" s="85" t="s">
        <v>693</v>
      </c>
      <c r="N187" s="280">
        <v>1</v>
      </c>
      <c r="O187" s="85" t="s">
        <v>694</v>
      </c>
      <c r="P187" s="280">
        <v>0</v>
      </c>
      <c r="Q187" s="87" t="s">
        <v>695</v>
      </c>
      <c r="R187" s="281">
        <v>0.9</v>
      </c>
      <c r="S187" s="85"/>
      <c r="T187" s="280"/>
      <c r="U187" s="85"/>
      <c r="V187" s="280"/>
      <c r="W187" s="85"/>
      <c r="X187" s="280"/>
      <c r="Y187" s="81"/>
      <c r="Z187" s="279"/>
      <c r="AA187" s="81"/>
      <c r="AB187" s="279"/>
      <c r="AC187" s="81"/>
      <c r="AD187" s="279"/>
      <c r="AE187" s="81"/>
      <c r="AF187" s="279"/>
      <c r="AG187" s="81"/>
      <c r="AH187" s="279"/>
      <c r="AI187" s="81"/>
      <c r="AJ187" s="279"/>
      <c r="AK187" s="81"/>
      <c r="AL187" s="279"/>
      <c r="AM187" s="81"/>
      <c r="AN187" s="279"/>
      <c r="AO187" s="81"/>
      <c r="AP187" s="279"/>
      <c r="AQ187" s="81"/>
      <c r="AR187" s="279"/>
      <c r="AS187" s="81"/>
      <c r="AT187" s="279"/>
      <c r="AU187" s="81"/>
      <c r="AV187" s="50">
        <f>IFERROR(VLOOKUP(A187,'Site check'!A:Q,14,0),0)</f>
        <v>0</v>
      </c>
    </row>
    <row r="188" spans="1:48">
      <c r="A188" s="37" t="s">
        <v>204</v>
      </c>
      <c r="B188" s="96"/>
      <c r="C188" s="30"/>
      <c r="D188" s="4"/>
      <c r="E188" s="4"/>
      <c r="F188" s="4"/>
      <c r="G188" s="251">
        <f t="shared" si="12"/>
        <v>10.450000000000001</v>
      </c>
      <c r="H188" s="136">
        <f t="shared" si="13"/>
        <v>191.74311926605509</v>
      </c>
      <c r="I188" s="81" t="s">
        <v>692</v>
      </c>
      <c r="J188" s="281">
        <v>1.25</v>
      </c>
      <c r="K188" s="81" t="s">
        <v>543</v>
      </c>
      <c r="L188" s="279">
        <v>6</v>
      </c>
      <c r="M188" s="85" t="s">
        <v>693</v>
      </c>
      <c r="N188" s="280">
        <v>1</v>
      </c>
      <c r="O188" s="85" t="s">
        <v>694</v>
      </c>
      <c r="P188" s="280">
        <v>1.3</v>
      </c>
      <c r="Q188" s="87" t="s">
        <v>695</v>
      </c>
      <c r="R188" s="281">
        <v>0.9</v>
      </c>
      <c r="S188" s="85"/>
      <c r="T188" s="280"/>
      <c r="U188" s="85"/>
      <c r="V188" s="280"/>
      <c r="W188" s="85"/>
      <c r="X188" s="280"/>
      <c r="Y188" s="81"/>
      <c r="Z188" s="279"/>
      <c r="AA188" s="81"/>
      <c r="AB188" s="279"/>
      <c r="AC188" s="81"/>
      <c r="AD188" s="279"/>
      <c r="AE188" s="81"/>
      <c r="AF188" s="279"/>
      <c r="AG188" s="81"/>
      <c r="AH188" s="279"/>
      <c r="AI188" s="81"/>
      <c r="AJ188" s="279"/>
      <c r="AK188" s="81"/>
      <c r="AL188" s="279"/>
      <c r="AM188" s="81"/>
      <c r="AN188" s="279"/>
      <c r="AO188" s="81"/>
      <c r="AP188" s="279"/>
      <c r="AQ188" s="81"/>
      <c r="AR188" s="279"/>
      <c r="AS188" s="81"/>
      <c r="AT188" s="279"/>
      <c r="AU188" s="81"/>
      <c r="AV188" s="50">
        <f>IFERROR(VLOOKUP(A188,'Site check'!A:Q,14,0),0)</f>
        <v>0</v>
      </c>
    </row>
    <row r="189" spans="1:48">
      <c r="A189" s="35" t="s">
        <v>205</v>
      </c>
      <c r="B189" s="96"/>
      <c r="C189" s="4"/>
      <c r="D189" s="4"/>
      <c r="E189" s="4"/>
      <c r="F189" s="4"/>
      <c r="G189" s="251">
        <f t="shared" si="12"/>
        <v>1</v>
      </c>
      <c r="H189" s="136">
        <f t="shared" si="13"/>
        <v>18.348623853211009</v>
      </c>
      <c r="I189" s="81" t="s">
        <v>696</v>
      </c>
      <c r="J189" s="281">
        <v>1</v>
      </c>
      <c r="K189" s="81"/>
      <c r="L189" s="279"/>
      <c r="M189" s="81"/>
      <c r="N189" s="279"/>
      <c r="O189" s="81"/>
      <c r="P189" s="279"/>
      <c r="Q189" s="81"/>
      <c r="R189" s="279"/>
      <c r="S189" s="81"/>
      <c r="T189" s="279"/>
      <c r="U189" s="81"/>
      <c r="V189" s="279"/>
      <c r="W189" s="81"/>
      <c r="X189" s="279"/>
      <c r="Y189" s="81"/>
      <c r="Z189" s="279"/>
      <c r="AA189" s="81"/>
      <c r="AB189" s="279"/>
      <c r="AC189" s="81"/>
      <c r="AD189" s="279"/>
      <c r="AE189" s="81"/>
      <c r="AF189" s="279"/>
      <c r="AG189" s="81"/>
      <c r="AH189" s="279"/>
      <c r="AI189" s="81"/>
      <c r="AJ189" s="279"/>
      <c r="AK189" s="81"/>
      <c r="AL189" s="279"/>
      <c r="AM189" s="81"/>
      <c r="AN189" s="279"/>
      <c r="AO189" s="81"/>
      <c r="AP189" s="279"/>
      <c r="AQ189" s="81"/>
      <c r="AR189" s="279"/>
      <c r="AS189" s="81"/>
      <c r="AT189" s="279"/>
      <c r="AU189" s="81"/>
      <c r="AV189" s="50">
        <f>IFERROR(VLOOKUP(A189,'Site check'!A:Q,14,0),0)</f>
        <v>0</v>
      </c>
    </row>
    <row r="190" spans="1:48">
      <c r="A190" s="35" t="s">
        <v>206</v>
      </c>
      <c r="B190" s="96"/>
      <c r="C190" s="4"/>
      <c r="D190" s="4"/>
      <c r="E190" s="4"/>
      <c r="F190" s="4"/>
      <c r="G190" s="251">
        <f t="shared" si="12"/>
        <v>5.4</v>
      </c>
      <c r="H190" s="136">
        <f t="shared" si="13"/>
        <v>99.082568807339456</v>
      </c>
      <c r="I190" s="87" t="s">
        <v>697</v>
      </c>
      <c r="J190" s="281">
        <v>4</v>
      </c>
      <c r="K190" s="83" t="s">
        <v>698</v>
      </c>
      <c r="L190" s="284">
        <v>1.4</v>
      </c>
      <c r="M190" s="81"/>
      <c r="N190" s="279"/>
      <c r="O190" s="81"/>
      <c r="P190" s="279"/>
      <c r="Q190" s="81"/>
      <c r="R190" s="279"/>
      <c r="S190" s="81"/>
      <c r="T190" s="279"/>
      <c r="U190" s="81"/>
      <c r="V190" s="279"/>
      <c r="W190" s="81"/>
      <c r="X190" s="279"/>
      <c r="Y190" s="81"/>
      <c r="Z190" s="279"/>
      <c r="AA190" s="81"/>
      <c r="AB190" s="279"/>
      <c r="AC190" s="81"/>
      <c r="AD190" s="279"/>
      <c r="AE190" s="81"/>
      <c r="AF190" s="279"/>
      <c r="AG190" s="81"/>
      <c r="AH190" s="279"/>
      <c r="AI190" s="81"/>
      <c r="AJ190" s="279"/>
      <c r="AK190" s="81"/>
      <c r="AL190" s="279"/>
      <c r="AM190" s="81"/>
      <c r="AN190" s="279"/>
      <c r="AO190" s="81"/>
      <c r="AP190" s="279"/>
      <c r="AQ190" s="81"/>
      <c r="AR190" s="279"/>
      <c r="AS190" s="81"/>
      <c r="AT190" s="279"/>
      <c r="AU190" s="81"/>
      <c r="AV190" s="50">
        <f>IFERROR(VLOOKUP(A190,'Site check'!A:Q,14,0),0)</f>
        <v>0</v>
      </c>
    </row>
    <row r="191" spans="1:48">
      <c r="A191" s="35" t="s">
        <v>207</v>
      </c>
      <c r="B191" s="96"/>
      <c r="C191" s="4"/>
      <c r="D191" s="4"/>
      <c r="E191" s="4"/>
      <c r="F191" s="4"/>
      <c r="G191" s="251">
        <f t="shared" si="12"/>
        <v>3</v>
      </c>
      <c r="H191" s="136">
        <f t="shared" si="13"/>
        <v>55.045871559633028</v>
      </c>
      <c r="I191" s="260" t="s">
        <v>699</v>
      </c>
      <c r="J191" s="285">
        <v>2</v>
      </c>
      <c r="K191" s="263" t="s">
        <v>700</v>
      </c>
      <c r="L191" s="283">
        <v>1</v>
      </c>
      <c r="M191" s="81"/>
      <c r="N191" s="279"/>
      <c r="O191" s="81"/>
      <c r="P191" s="279"/>
      <c r="Q191" s="81"/>
      <c r="R191" s="279"/>
      <c r="S191" s="81"/>
      <c r="T191" s="279"/>
      <c r="U191" s="81"/>
      <c r="V191" s="279"/>
      <c r="W191" s="81"/>
      <c r="X191" s="279"/>
      <c r="Y191" s="81"/>
      <c r="Z191" s="279"/>
      <c r="AA191" s="81"/>
      <c r="AB191" s="279"/>
      <c r="AC191" s="81"/>
      <c r="AD191" s="279"/>
      <c r="AE191" s="81"/>
      <c r="AF191" s="279"/>
      <c r="AG191" s="81"/>
      <c r="AH191" s="279"/>
      <c r="AI191" s="81"/>
      <c r="AJ191" s="279"/>
      <c r="AK191" s="81"/>
      <c r="AL191" s="279"/>
      <c r="AM191" s="81"/>
      <c r="AN191" s="279"/>
      <c r="AO191" s="81"/>
      <c r="AP191" s="279"/>
      <c r="AQ191" s="81"/>
      <c r="AR191" s="279"/>
      <c r="AS191" s="81"/>
      <c r="AT191" s="279"/>
      <c r="AU191" s="81"/>
      <c r="AV191" s="50">
        <f>IFERROR(VLOOKUP(A191,'Site check'!A:Q,14,0),0)</f>
        <v>0</v>
      </c>
    </row>
    <row r="192" spans="1:48">
      <c r="A192" s="35" t="s">
        <v>208</v>
      </c>
      <c r="B192" s="96"/>
      <c r="C192" s="4"/>
      <c r="D192" s="4"/>
      <c r="E192" s="4"/>
      <c r="F192" s="4"/>
      <c r="G192" s="251">
        <f t="shared" si="12"/>
        <v>4</v>
      </c>
      <c r="H192" s="136">
        <f t="shared" si="13"/>
        <v>73.394495412844037</v>
      </c>
      <c r="I192" s="87" t="s">
        <v>701</v>
      </c>
      <c r="J192" s="281">
        <v>4</v>
      </c>
      <c r="K192" s="87"/>
      <c r="L192" s="281"/>
      <c r="M192" s="81"/>
      <c r="N192" s="279"/>
      <c r="O192" s="81"/>
      <c r="P192" s="279"/>
      <c r="Q192" s="81"/>
      <c r="R192" s="279"/>
      <c r="S192" s="81"/>
      <c r="T192" s="279"/>
      <c r="U192" s="81"/>
      <c r="V192" s="279"/>
      <c r="W192" s="81"/>
      <c r="X192" s="279"/>
      <c r="Y192" s="81"/>
      <c r="Z192" s="279"/>
      <c r="AA192" s="81"/>
      <c r="AB192" s="279"/>
      <c r="AC192" s="81"/>
      <c r="AD192" s="279"/>
      <c r="AE192" s="81"/>
      <c r="AF192" s="279"/>
      <c r="AG192" s="81"/>
      <c r="AH192" s="279"/>
      <c r="AI192" s="81"/>
      <c r="AJ192" s="279"/>
      <c r="AK192" s="81"/>
      <c r="AL192" s="279"/>
      <c r="AM192" s="81"/>
      <c r="AN192" s="279"/>
      <c r="AO192" s="81"/>
      <c r="AP192" s="279"/>
      <c r="AQ192" s="81"/>
      <c r="AR192" s="279"/>
      <c r="AS192" s="81"/>
      <c r="AT192" s="279"/>
      <c r="AU192" s="81"/>
      <c r="AV192" s="50">
        <f>IFERROR(VLOOKUP(A192,'Site check'!A:Q,14,0),0)</f>
        <v>0</v>
      </c>
    </row>
    <row r="193" spans="1:48">
      <c r="A193" s="35" t="s">
        <v>209</v>
      </c>
      <c r="B193" s="96"/>
      <c r="C193" s="4"/>
      <c r="D193" s="4"/>
      <c r="E193" s="4"/>
      <c r="F193" s="4"/>
      <c r="G193" s="251">
        <f t="shared" si="12"/>
        <v>0</v>
      </c>
      <c r="H193" s="136">
        <f t="shared" si="13"/>
        <v>0</v>
      </c>
      <c r="I193" s="87"/>
      <c r="J193" s="281"/>
      <c r="K193" s="87"/>
      <c r="L193" s="281"/>
      <c r="M193" s="81"/>
      <c r="N193" s="279"/>
      <c r="O193" s="81"/>
      <c r="P193" s="279"/>
      <c r="Q193" s="81"/>
      <c r="R193" s="279"/>
      <c r="S193" s="81"/>
      <c r="T193" s="279"/>
      <c r="U193" s="81"/>
      <c r="V193" s="279"/>
      <c r="W193" s="81"/>
      <c r="X193" s="279"/>
      <c r="Y193" s="81"/>
      <c r="Z193" s="279"/>
      <c r="AA193" s="81"/>
      <c r="AB193" s="279"/>
      <c r="AC193" s="81"/>
      <c r="AD193" s="279"/>
      <c r="AE193" s="81"/>
      <c r="AF193" s="279"/>
      <c r="AG193" s="81"/>
      <c r="AH193" s="279"/>
      <c r="AI193" s="81"/>
      <c r="AJ193" s="279"/>
      <c r="AK193" s="81"/>
      <c r="AL193" s="279"/>
      <c r="AM193" s="81"/>
      <c r="AN193" s="279"/>
      <c r="AO193" s="81"/>
      <c r="AP193" s="279"/>
      <c r="AQ193" s="81"/>
      <c r="AR193" s="279"/>
      <c r="AS193" s="81"/>
      <c r="AT193" s="279"/>
      <c r="AU193" s="81"/>
      <c r="AV193" s="50">
        <f>IFERROR(VLOOKUP(A193,'Site check'!A:Q,14,0),0)</f>
        <v>0</v>
      </c>
    </row>
    <row r="194" spans="1:48">
      <c r="A194" s="35" t="s">
        <v>210</v>
      </c>
      <c r="B194" s="96"/>
      <c r="C194" s="30" t="s">
        <v>18</v>
      </c>
      <c r="D194" s="4"/>
      <c r="E194" s="4"/>
      <c r="F194" s="4"/>
      <c r="G194" s="251">
        <f t="shared" si="12"/>
        <v>6.9</v>
      </c>
      <c r="H194" s="136">
        <f t="shared" si="13"/>
        <v>126.60550458715596</v>
      </c>
      <c r="I194" s="87" t="s">
        <v>702</v>
      </c>
      <c r="J194" s="281">
        <v>1.7</v>
      </c>
      <c r="K194" s="263" t="s">
        <v>703</v>
      </c>
      <c r="L194" s="283">
        <v>1</v>
      </c>
      <c r="M194" s="83" t="s">
        <v>704</v>
      </c>
      <c r="N194" s="284">
        <v>4.2</v>
      </c>
      <c r="O194" s="81"/>
      <c r="P194" s="279"/>
      <c r="Q194" s="81"/>
      <c r="R194" s="279"/>
      <c r="S194" s="81"/>
      <c r="T194" s="279"/>
      <c r="U194" s="81"/>
      <c r="V194" s="279"/>
      <c r="W194" s="81"/>
      <c r="X194" s="279"/>
      <c r="Y194" s="81"/>
      <c r="Z194" s="279"/>
      <c r="AA194" s="81"/>
      <c r="AB194" s="279"/>
      <c r="AC194" s="81"/>
      <c r="AD194" s="279"/>
      <c r="AE194" s="81"/>
      <c r="AF194" s="279"/>
      <c r="AG194" s="81"/>
      <c r="AH194" s="279"/>
      <c r="AI194" s="81"/>
      <c r="AJ194" s="279"/>
      <c r="AK194" s="81"/>
      <c r="AL194" s="279"/>
      <c r="AM194" s="81"/>
      <c r="AN194" s="279"/>
      <c r="AO194" s="81"/>
      <c r="AP194" s="279"/>
      <c r="AQ194" s="81"/>
      <c r="AR194" s="279"/>
      <c r="AS194" s="81"/>
      <c r="AT194" s="279"/>
      <c r="AU194" s="81"/>
      <c r="AV194" s="50">
        <f>IFERROR(VLOOKUP(A194,'Site check'!A:Q,14,0),0)</f>
        <v>0</v>
      </c>
    </row>
    <row r="195" spans="1:48">
      <c r="A195" s="37" t="s">
        <v>211</v>
      </c>
      <c r="B195" s="96"/>
      <c r="C195" s="4"/>
      <c r="D195" s="4"/>
      <c r="E195" s="4"/>
      <c r="F195" s="4"/>
      <c r="G195" s="251">
        <f t="shared" si="12"/>
        <v>0</v>
      </c>
      <c r="H195" s="136">
        <f t="shared" si="13"/>
        <v>0</v>
      </c>
      <c r="I195" s="81"/>
      <c r="J195" s="279"/>
      <c r="K195" s="81"/>
      <c r="L195" s="279"/>
      <c r="M195" s="81"/>
      <c r="N195" s="279"/>
      <c r="O195" s="81"/>
      <c r="P195" s="279"/>
      <c r="Q195" s="81"/>
      <c r="R195" s="279"/>
      <c r="S195" s="81"/>
      <c r="T195" s="279"/>
      <c r="U195" s="81"/>
      <c r="V195" s="279"/>
      <c r="W195" s="81"/>
      <c r="X195" s="279"/>
      <c r="Y195" s="81"/>
      <c r="Z195" s="279"/>
      <c r="AA195" s="81"/>
      <c r="AB195" s="279"/>
      <c r="AC195" s="81"/>
      <c r="AD195" s="279"/>
      <c r="AE195" s="81"/>
      <c r="AF195" s="279"/>
      <c r="AG195" s="81"/>
      <c r="AH195" s="279"/>
      <c r="AI195" s="81"/>
      <c r="AJ195" s="279"/>
      <c r="AK195" s="81"/>
      <c r="AL195" s="279"/>
      <c r="AM195" s="81"/>
      <c r="AN195" s="279"/>
      <c r="AO195" s="81"/>
      <c r="AP195" s="279"/>
      <c r="AQ195" s="81"/>
      <c r="AR195" s="279"/>
      <c r="AS195" s="81"/>
      <c r="AT195" s="279"/>
      <c r="AU195" s="81"/>
      <c r="AV195" s="50">
        <f>IFERROR(VLOOKUP(A195,'Site check'!A:Q,14,0),0)</f>
        <v>0</v>
      </c>
    </row>
    <row r="196" spans="1:48">
      <c r="A196" s="37" t="s">
        <v>212</v>
      </c>
      <c r="B196" s="96"/>
      <c r="C196" s="4"/>
      <c r="D196" s="4"/>
      <c r="E196" s="4"/>
      <c r="F196" s="4"/>
      <c r="G196" s="251">
        <f t="shared" si="12"/>
        <v>0</v>
      </c>
      <c r="H196" s="136">
        <f t="shared" si="13"/>
        <v>0</v>
      </c>
      <c r="I196" s="81"/>
      <c r="J196" s="279"/>
      <c r="K196" s="81"/>
      <c r="L196" s="279"/>
      <c r="M196" s="81"/>
      <c r="N196" s="279"/>
      <c r="O196" s="81"/>
      <c r="P196" s="279"/>
      <c r="Q196" s="81"/>
      <c r="R196" s="279"/>
      <c r="S196" s="81"/>
      <c r="T196" s="279"/>
      <c r="U196" s="81"/>
      <c r="V196" s="279"/>
      <c r="W196" s="81"/>
      <c r="X196" s="279"/>
      <c r="Y196" s="81"/>
      <c r="Z196" s="279"/>
      <c r="AA196" s="81"/>
      <c r="AB196" s="279"/>
      <c r="AC196" s="81"/>
      <c r="AD196" s="279"/>
      <c r="AE196" s="81"/>
      <c r="AF196" s="279"/>
      <c r="AG196" s="81"/>
      <c r="AH196" s="279"/>
      <c r="AI196" s="81"/>
      <c r="AJ196" s="279"/>
      <c r="AK196" s="81"/>
      <c r="AL196" s="279"/>
      <c r="AM196" s="81"/>
      <c r="AN196" s="279"/>
      <c r="AO196" s="81"/>
      <c r="AP196" s="279"/>
      <c r="AQ196" s="81"/>
      <c r="AR196" s="279"/>
      <c r="AS196" s="81"/>
      <c r="AT196" s="279"/>
      <c r="AU196" s="81"/>
      <c r="AV196" s="50">
        <f>IFERROR(VLOOKUP(A196,'Site check'!A:Q,14,0),0)</f>
        <v>0</v>
      </c>
    </row>
    <row r="197" spans="1:48">
      <c r="A197" s="35" t="s">
        <v>213</v>
      </c>
      <c r="B197" s="96"/>
      <c r="C197" s="30" t="s">
        <v>18</v>
      </c>
      <c r="D197" s="4"/>
      <c r="E197" s="4"/>
      <c r="F197" s="4"/>
      <c r="G197" s="251">
        <f t="shared" si="12"/>
        <v>2.7</v>
      </c>
      <c r="H197" s="136">
        <f t="shared" si="13"/>
        <v>49.541284403669728</v>
      </c>
      <c r="I197" s="81" t="s">
        <v>705</v>
      </c>
      <c r="J197" s="279">
        <v>1.7</v>
      </c>
      <c r="K197" s="256" t="s">
        <v>706</v>
      </c>
      <c r="L197" s="290">
        <v>1</v>
      </c>
      <c r="M197" s="81"/>
      <c r="N197" s="279"/>
      <c r="O197" s="81"/>
      <c r="P197" s="279"/>
      <c r="Q197" s="81"/>
      <c r="R197" s="279"/>
      <c r="S197" s="81"/>
      <c r="T197" s="279"/>
      <c r="U197" s="81"/>
      <c r="V197" s="279"/>
      <c r="W197" s="81"/>
      <c r="X197" s="279"/>
      <c r="Y197" s="81"/>
      <c r="Z197" s="279"/>
      <c r="AA197" s="81"/>
      <c r="AB197" s="279"/>
      <c r="AC197" s="81"/>
      <c r="AD197" s="279"/>
      <c r="AE197" s="81"/>
      <c r="AF197" s="279"/>
      <c r="AG197" s="81"/>
      <c r="AH197" s="279"/>
      <c r="AI197" s="81"/>
      <c r="AJ197" s="279"/>
      <c r="AK197" s="81"/>
      <c r="AL197" s="279"/>
      <c r="AM197" s="81"/>
      <c r="AN197" s="279"/>
      <c r="AO197" s="81"/>
      <c r="AP197" s="279"/>
      <c r="AQ197" s="81"/>
      <c r="AR197" s="279"/>
      <c r="AS197" s="81"/>
      <c r="AT197" s="279"/>
      <c r="AU197" s="81"/>
      <c r="AV197" s="50">
        <f>IFERROR(VLOOKUP(A197,'Site check'!A:Q,14,0),0)</f>
        <v>0</v>
      </c>
    </row>
    <row r="198" spans="1:48">
      <c r="A198" s="35" t="s">
        <v>214</v>
      </c>
      <c r="B198" s="96"/>
      <c r="C198" s="96"/>
      <c r="D198" s="4"/>
      <c r="E198" s="30" t="s">
        <v>449</v>
      </c>
      <c r="F198" s="4"/>
      <c r="G198" s="251">
        <f t="shared" ref="G198" si="16">SUM(J198,L198,N198,P198,R198,T198,V198,X198,Z198,AB198,AD198,AF198,AH198,AJ198,AL198,AN198,AP198,AR198,AT198,AV198)</f>
        <v>12</v>
      </c>
      <c r="H198" s="136">
        <f t="shared" ref="H198" si="17">SUM(G198*1000)/54.5</f>
        <v>220.18348623853211</v>
      </c>
      <c r="I198" s="81" t="s">
        <v>707</v>
      </c>
      <c r="J198" s="279">
        <v>12</v>
      </c>
      <c r="K198" s="99"/>
      <c r="L198" s="289"/>
      <c r="M198" s="81"/>
      <c r="N198" s="279"/>
      <c r="O198" s="81"/>
      <c r="P198" s="279"/>
      <c r="Q198" s="81"/>
      <c r="R198" s="279"/>
      <c r="S198" s="81"/>
      <c r="T198" s="279"/>
      <c r="U198" s="81"/>
      <c r="V198" s="279"/>
      <c r="W198" s="81"/>
      <c r="X198" s="279"/>
      <c r="Y198" s="81"/>
      <c r="Z198" s="279"/>
      <c r="AA198" s="81"/>
      <c r="AB198" s="279"/>
      <c r="AC198" s="81"/>
      <c r="AD198" s="279"/>
      <c r="AE198" s="81"/>
      <c r="AF198" s="279"/>
      <c r="AG198" s="81"/>
      <c r="AH198" s="279"/>
      <c r="AI198" s="81"/>
      <c r="AJ198" s="279"/>
      <c r="AK198" s="81"/>
      <c r="AL198" s="279"/>
      <c r="AM198" s="81"/>
      <c r="AN198" s="279"/>
      <c r="AO198" s="81"/>
      <c r="AP198" s="279"/>
      <c r="AQ198" s="81"/>
      <c r="AR198" s="279"/>
      <c r="AS198" s="81"/>
      <c r="AT198" s="279"/>
      <c r="AU198" s="81"/>
      <c r="AV198" s="50">
        <f>IFERROR(VLOOKUP(A198,'Site check'!A:Q,14,0),0)</f>
        <v>0</v>
      </c>
    </row>
    <row r="199" spans="1:48">
      <c r="A199" s="35" t="s">
        <v>215</v>
      </c>
      <c r="B199" s="96"/>
      <c r="C199" s="4"/>
      <c r="D199" s="4"/>
      <c r="E199" s="4"/>
      <c r="F199" s="4"/>
      <c r="G199" s="251">
        <f t="shared" si="12"/>
        <v>0</v>
      </c>
      <c r="H199" s="136">
        <f t="shared" si="13"/>
        <v>0</v>
      </c>
      <c r="I199" s="81"/>
      <c r="J199" s="279"/>
      <c r="K199" s="81"/>
      <c r="L199" s="279"/>
      <c r="M199" s="81"/>
      <c r="N199" s="279"/>
      <c r="O199" s="81"/>
      <c r="P199" s="279"/>
      <c r="Q199" s="81"/>
      <c r="R199" s="279"/>
      <c r="S199" s="81"/>
      <c r="T199" s="279"/>
      <c r="U199" s="81"/>
      <c r="V199" s="279"/>
      <c r="W199" s="81"/>
      <c r="X199" s="279"/>
      <c r="Y199" s="81"/>
      <c r="Z199" s="279"/>
      <c r="AA199" s="81"/>
      <c r="AB199" s="279"/>
      <c r="AC199" s="81"/>
      <c r="AD199" s="279"/>
      <c r="AE199" s="81"/>
      <c r="AF199" s="279"/>
      <c r="AG199" s="81"/>
      <c r="AH199" s="279"/>
      <c r="AI199" s="81"/>
      <c r="AJ199" s="279"/>
      <c r="AK199" s="81"/>
      <c r="AL199" s="279"/>
      <c r="AM199" s="81"/>
      <c r="AN199" s="279"/>
      <c r="AO199" s="81"/>
      <c r="AP199" s="279"/>
      <c r="AQ199" s="81"/>
      <c r="AR199" s="279"/>
      <c r="AS199" s="81"/>
      <c r="AT199" s="279"/>
      <c r="AU199" s="81"/>
      <c r="AV199" s="50">
        <f>IFERROR(VLOOKUP(A199,'Site check'!A:Q,14,0),0)</f>
        <v>0</v>
      </c>
    </row>
    <row r="200" spans="1:48">
      <c r="A200" s="35" t="s">
        <v>216</v>
      </c>
      <c r="B200" s="96"/>
      <c r="C200" s="4"/>
      <c r="D200" s="4"/>
      <c r="E200" s="4"/>
      <c r="F200" s="4"/>
      <c r="G200" s="251">
        <f t="shared" si="12"/>
        <v>0</v>
      </c>
      <c r="H200" s="136">
        <f t="shared" si="13"/>
        <v>0</v>
      </c>
      <c r="I200" s="81"/>
      <c r="J200" s="279"/>
      <c r="K200" s="81"/>
      <c r="L200" s="279"/>
      <c r="M200" s="81"/>
      <c r="N200" s="279"/>
      <c r="O200" s="81"/>
      <c r="P200" s="279"/>
      <c r="Q200" s="81"/>
      <c r="R200" s="279"/>
      <c r="S200" s="81"/>
      <c r="T200" s="279"/>
      <c r="U200" s="81"/>
      <c r="V200" s="279"/>
      <c r="W200" s="81"/>
      <c r="X200" s="279"/>
      <c r="Y200" s="81"/>
      <c r="Z200" s="279"/>
      <c r="AA200" s="81"/>
      <c r="AB200" s="279"/>
      <c r="AC200" s="81"/>
      <c r="AD200" s="279"/>
      <c r="AE200" s="81"/>
      <c r="AF200" s="279"/>
      <c r="AG200" s="81"/>
      <c r="AH200" s="279"/>
      <c r="AI200" s="81"/>
      <c r="AJ200" s="279"/>
      <c r="AK200" s="81"/>
      <c r="AL200" s="279"/>
      <c r="AM200" s="81"/>
      <c r="AN200" s="279"/>
      <c r="AO200" s="81"/>
      <c r="AP200" s="279"/>
      <c r="AQ200" s="81"/>
      <c r="AR200" s="279"/>
      <c r="AS200" s="81"/>
      <c r="AT200" s="279"/>
      <c r="AU200" s="81"/>
      <c r="AV200" s="50">
        <f>IFERROR(VLOOKUP(A200,'Site check'!A:Q,14,0),0)</f>
        <v>0</v>
      </c>
    </row>
    <row r="201" spans="1:48">
      <c r="A201" s="35" t="s">
        <v>217</v>
      </c>
      <c r="B201" s="96"/>
      <c r="C201" s="4"/>
      <c r="D201" s="4"/>
      <c r="E201" s="4"/>
      <c r="F201" s="4"/>
      <c r="G201" s="251">
        <f t="shared" si="12"/>
        <v>0</v>
      </c>
      <c r="H201" s="136">
        <f t="shared" si="13"/>
        <v>0</v>
      </c>
      <c r="I201" s="81"/>
      <c r="J201" s="279"/>
      <c r="K201" s="81"/>
      <c r="L201" s="279"/>
      <c r="M201" s="81"/>
      <c r="N201" s="279"/>
      <c r="O201" s="81"/>
      <c r="P201" s="279"/>
      <c r="Q201" s="81"/>
      <c r="R201" s="279"/>
      <c r="S201" s="81"/>
      <c r="T201" s="279"/>
      <c r="U201" s="81"/>
      <c r="V201" s="279"/>
      <c r="W201" s="81"/>
      <c r="X201" s="279"/>
      <c r="Y201" s="81"/>
      <c r="Z201" s="279"/>
      <c r="AA201" s="81"/>
      <c r="AB201" s="279"/>
      <c r="AC201" s="81"/>
      <c r="AD201" s="279"/>
      <c r="AE201" s="81"/>
      <c r="AF201" s="279"/>
      <c r="AG201" s="81"/>
      <c r="AH201" s="279"/>
      <c r="AI201" s="81"/>
      <c r="AJ201" s="279"/>
      <c r="AK201" s="81"/>
      <c r="AL201" s="279"/>
      <c r="AM201" s="81"/>
      <c r="AN201" s="279"/>
      <c r="AO201" s="81"/>
      <c r="AP201" s="279"/>
      <c r="AQ201" s="81"/>
      <c r="AR201" s="279"/>
      <c r="AS201" s="81"/>
      <c r="AT201" s="279"/>
      <c r="AU201" s="81"/>
      <c r="AV201" s="50">
        <f>IFERROR(VLOOKUP(A201,'Site check'!A:Q,14,0),0)</f>
        <v>0</v>
      </c>
    </row>
    <row r="202" spans="1:48">
      <c r="A202" s="35" t="s">
        <v>218</v>
      </c>
      <c r="B202" s="96"/>
      <c r="C202" s="4"/>
      <c r="D202" s="4"/>
      <c r="E202" s="4"/>
      <c r="F202" s="4"/>
      <c r="G202" s="251">
        <f t="shared" si="12"/>
        <v>0</v>
      </c>
      <c r="H202" s="136">
        <f t="shared" si="13"/>
        <v>0</v>
      </c>
      <c r="I202" s="81"/>
      <c r="J202" s="279"/>
      <c r="K202" s="81"/>
      <c r="L202" s="279"/>
      <c r="M202" s="81"/>
      <c r="N202" s="279"/>
      <c r="O202" s="81"/>
      <c r="P202" s="279"/>
      <c r="Q202" s="81"/>
      <c r="R202" s="279"/>
      <c r="S202" s="81"/>
      <c r="T202" s="279"/>
      <c r="U202" s="81"/>
      <c r="V202" s="279"/>
      <c r="W202" s="81"/>
      <c r="X202" s="279"/>
      <c r="Y202" s="81"/>
      <c r="Z202" s="279"/>
      <c r="AA202" s="81"/>
      <c r="AB202" s="279"/>
      <c r="AC202" s="81"/>
      <c r="AD202" s="279"/>
      <c r="AE202" s="81"/>
      <c r="AF202" s="279"/>
      <c r="AG202" s="81"/>
      <c r="AH202" s="279"/>
      <c r="AI202" s="81"/>
      <c r="AJ202" s="279"/>
      <c r="AK202" s="81"/>
      <c r="AL202" s="279"/>
      <c r="AM202" s="81"/>
      <c r="AN202" s="279"/>
      <c r="AO202" s="81"/>
      <c r="AP202" s="279"/>
      <c r="AQ202" s="81"/>
      <c r="AR202" s="279"/>
      <c r="AS202" s="81"/>
      <c r="AT202" s="279"/>
      <c r="AU202" s="81"/>
      <c r="AV202" s="50">
        <f>IFERROR(VLOOKUP(A202,'Site check'!A:Q,14,0),0)</f>
        <v>0</v>
      </c>
    </row>
    <row r="203" spans="1:48">
      <c r="A203" s="40" t="s">
        <v>219</v>
      </c>
      <c r="B203" s="4"/>
      <c r="C203" s="4"/>
      <c r="D203" s="4"/>
      <c r="E203" s="4"/>
      <c r="F203" s="4"/>
      <c r="G203" s="251">
        <f t="shared" si="12"/>
        <v>36.5</v>
      </c>
      <c r="H203" s="136">
        <f t="shared" si="13"/>
        <v>669.72477064220186</v>
      </c>
      <c r="I203" s="81" t="s">
        <v>708</v>
      </c>
      <c r="J203" s="279">
        <v>12</v>
      </c>
      <c r="K203" s="81" t="s">
        <v>709</v>
      </c>
      <c r="L203" s="279">
        <v>3</v>
      </c>
      <c r="M203" s="81" t="s">
        <v>710</v>
      </c>
      <c r="N203" s="279">
        <v>0.5</v>
      </c>
      <c r="O203" s="81" t="s">
        <v>711</v>
      </c>
      <c r="P203" s="279">
        <v>4</v>
      </c>
      <c r="Q203" s="260" t="s">
        <v>712</v>
      </c>
      <c r="R203" s="283">
        <v>2</v>
      </c>
      <c r="S203" s="256" t="s">
        <v>713</v>
      </c>
      <c r="T203" s="290">
        <v>6</v>
      </c>
      <c r="U203" s="105" t="s">
        <v>714</v>
      </c>
      <c r="V203" s="290">
        <v>3</v>
      </c>
      <c r="W203" s="85" t="s">
        <v>715</v>
      </c>
      <c r="X203" s="280">
        <v>3</v>
      </c>
      <c r="Y203" s="85" t="s">
        <v>716</v>
      </c>
      <c r="Z203" s="280">
        <v>3</v>
      </c>
      <c r="AA203" s="85"/>
      <c r="AB203" s="280"/>
      <c r="AC203" s="81"/>
      <c r="AD203" s="279"/>
      <c r="AE203" s="81"/>
      <c r="AF203" s="279"/>
      <c r="AG203" s="81"/>
      <c r="AH203" s="279"/>
      <c r="AI203" s="81"/>
      <c r="AJ203" s="279"/>
      <c r="AK203" s="81"/>
      <c r="AL203" s="279"/>
      <c r="AM203" s="81"/>
      <c r="AN203" s="279"/>
      <c r="AO203" s="81"/>
      <c r="AP203" s="279"/>
      <c r="AQ203" s="81"/>
      <c r="AR203" s="279"/>
      <c r="AS203" s="81"/>
      <c r="AT203" s="279"/>
      <c r="AU203" s="81"/>
      <c r="AV203" s="50">
        <f>IFERROR(VLOOKUP(A203,'Site check'!A:Q,14,0),0)</f>
        <v>0</v>
      </c>
    </row>
    <row r="204" spans="1:48">
      <c r="A204" s="40" t="s">
        <v>220</v>
      </c>
      <c r="B204" s="24" t="s">
        <v>17</v>
      </c>
      <c r="C204" s="30" t="s">
        <v>18</v>
      </c>
      <c r="D204" s="30" t="s">
        <v>19</v>
      </c>
      <c r="E204" s="4"/>
      <c r="F204" s="30" t="s">
        <v>321</v>
      </c>
      <c r="G204" s="251">
        <f t="shared" si="12"/>
        <v>12.1</v>
      </c>
      <c r="H204" s="136">
        <f t="shared" si="13"/>
        <v>222.0183486238532</v>
      </c>
      <c r="I204" s="81" t="s">
        <v>717</v>
      </c>
      <c r="J204" s="279">
        <v>2.4</v>
      </c>
      <c r="K204" s="81" t="s">
        <v>718</v>
      </c>
      <c r="L204" s="279">
        <v>0.6</v>
      </c>
      <c r="M204" s="81" t="s">
        <v>719</v>
      </c>
      <c r="N204" s="279">
        <v>2.1</v>
      </c>
      <c r="O204" s="81" t="s">
        <v>720</v>
      </c>
      <c r="P204" s="279">
        <v>2.6</v>
      </c>
      <c r="Q204" s="81" t="s">
        <v>721</v>
      </c>
      <c r="R204" s="279">
        <v>1.3</v>
      </c>
      <c r="S204" s="81" t="s">
        <v>722</v>
      </c>
      <c r="T204" s="279">
        <v>3.1</v>
      </c>
      <c r="U204" s="81"/>
      <c r="V204" s="279"/>
      <c r="W204" s="81"/>
      <c r="X204" s="279"/>
      <c r="Y204" s="81"/>
      <c r="Z204" s="279"/>
      <c r="AA204" s="81"/>
      <c r="AB204" s="279"/>
      <c r="AC204" s="81"/>
      <c r="AD204" s="279"/>
      <c r="AE204" s="81"/>
      <c r="AF204" s="279"/>
      <c r="AG204" s="81"/>
      <c r="AH204" s="279"/>
      <c r="AI204" s="81"/>
      <c r="AJ204" s="279"/>
      <c r="AK204" s="81"/>
      <c r="AL204" s="279"/>
      <c r="AM204" s="81"/>
      <c r="AN204" s="279"/>
      <c r="AO204" s="81"/>
      <c r="AP204" s="279"/>
      <c r="AQ204" s="81"/>
      <c r="AR204" s="279"/>
      <c r="AS204" s="81"/>
      <c r="AT204" s="279"/>
      <c r="AU204" s="81"/>
      <c r="AV204" s="50">
        <f>IFERROR(VLOOKUP(A204,'Site check'!A:Q,14,0),0)</f>
        <v>0</v>
      </c>
    </row>
    <row r="205" spans="1:48">
      <c r="A205" s="35" t="s">
        <v>221</v>
      </c>
      <c r="B205" s="96"/>
      <c r="C205" s="4"/>
      <c r="D205" s="4"/>
      <c r="E205" s="4"/>
      <c r="F205" s="4"/>
      <c r="G205" s="251">
        <f t="shared" si="12"/>
        <v>0</v>
      </c>
      <c r="H205" s="136">
        <f t="shared" si="13"/>
        <v>0</v>
      </c>
      <c r="I205" s="81"/>
      <c r="J205" s="279"/>
      <c r="K205" s="81"/>
      <c r="L205" s="279"/>
      <c r="M205" s="81"/>
      <c r="N205" s="279"/>
      <c r="O205" s="81"/>
      <c r="P205" s="279"/>
      <c r="Q205" s="81"/>
      <c r="R205" s="279"/>
      <c r="S205" s="81"/>
      <c r="T205" s="279"/>
      <c r="U205" s="81"/>
      <c r="V205" s="279"/>
      <c r="W205" s="81"/>
      <c r="X205" s="279"/>
      <c r="Y205" s="81"/>
      <c r="Z205" s="279"/>
      <c r="AA205" s="81"/>
      <c r="AB205" s="279"/>
      <c r="AC205" s="81"/>
      <c r="AD205" s="279"/>
      <c r="AE205" s="81"/>
      <c r="AF205" s="279"/>
      <c r="AG205" s="81"/>
      <c r="AH205" s="279"/>
      <c r="AI205" s="81"/>
      <c r="AJ205" s="279"/>
      <c r="AK205" s="81"/>
      <c r="AL205" s="279"/>
      <c r="AM205" s="81"/>
      <c r="AN205" s="279"/>
      <c r="AO205" s="81"/>
      <c r="AP205" s="279"/>
      <c r="AQ205" s="81"/>
      <c r="AR205" s="279"/>
      <c r="AS205" s="81"/>
      <c r="AT205" s="279"/>
      <c r="AU205" s="81"/>
      <c r="AV205" s="50">
        <f>IFERROR(VLOOKUP(A205,'Site check'!A:Q,14,0),0)</f>
        <v>0</v>
      </c>
    </row>
    <row r="206" spans="1:48">
      <c r="A206" s="35" t="s">
        <v>222</v>
      </c>
      <c r="B206" s="96"/>
      <c r="C206" s="4"/>
      <c r="D206" s="4"/>
      <c r="E206" s="4"/>
      <c r="F206" s="4"/>
      <c r="G206" s="251">
        <f t="shared" si="12"/>
        <v>10.199999999999999</v>
      </c>
      <c r="H206" s="136">
        <f t="shared" si="13"/>
        <v>187.1559633027523</v>
      </c>
      <c r="I206" s="89" t="s">
        <v>425</v>
      </c>
      <c r="J206" s="282">
        <v>1.8</v>
      </c>
      <c r="K206" s="89" t="s">
        <v>534</v>
      </c>
      <c r="L206" s="282">
        <v>2.9</v>
      </c>
      <c r="M206" s="87" t="s">
        <v>459</v>
      </c>
      <c r="N206" s="281">
        <v>0.5</v>
      </c>
      <c r="O206" s="83" t="s">
        <v>723</v>
      </c>
      <c r="P206" s="284">
        <v>5</v>
      </c>
      <c r="Q206" s="81"/>
      <c r="R206" s="279"/>
      <c r="S206" s="81"/>
      <c r="T206" s="279"/>
      <c r="U206" s="81"/>
      <c r="V206" s="279"/>
      <c r="W206" s="81"/>
      <c r="X206" s="279"/>
      <c r="Y206" s="81"/>
      <c r="Z206" s="279"/>
      <c r="AA206" s="81"/>
      <c r="AB206" s="279"/>
      <c r="AC206" s="81"/>
      <c r="AD206" s="279"/>
      <c r="AE206" s="81"/>
      <c r="AF206" s="279"/>
      <c r="AG206" s="81"/>
      <c r="AH206" s="279"/>
      <c r="AI206" s="81"/>
      <c r="AJ206" s="279"/>
      <c r="AK206" s="81"/>
      <c r="AL206" s="279"/>
      <c r="AM206" s="81"/>
      <c r="AN206" s="279"/>
      <c r="AO206" s="81"/>
      <c r="AP206" s="279"/>
      <c r="AQ206" s="81"/>
      <c r="AR206" s="279"/>
      <c r="AS206" s="81"/>
      <c r="AT206" s="279"/>
      <c r="AU206" s="81"/>
      <c r="AV206" s="50">
        <f>IFERROR(VLOOKUP(A206,'Site check'!A:Q,14,0),0)</f>
        <v>0</v>
      </c>
    </row>
    <row r="207" spans="1:48">
      <c r="A207" s="35" t="s">
        <v>223</v>
      </c>
      <c r="B207" s="96"/>
      <c r="C207" s="4"/>
      <c r="D207" s="4"/>
      <c r="E207" s="4"/>
      <c r="F207" s="4"/>
      <c r="G207" s="251">
        <f t="shared" si="12"/>
        <v>0.25</v>
      </c>
      <c r="H207" s="136">
        <f t="shared" si="13"/>
        <v>4.5871559633027523</v>
      </c>
      <c r="I207" s="260" t="s">
        <v>724</v>
      </c>
      <c r="J207" s="283">
        <v>0.25</v>
      </c>
      <c r="K207" s="81"/>
      <c r="L207" s="279"/>
      <c r="M207" s="81"/>
      <c r="N207" s="279"/>
      <c r="O207" s="81"/>
      <c r="P207" s="279"/>
      <c r="Q207" s="81"/>
      <c r="R207" s="279"/>
      <c r="S207" s="81"/>
      <c r="T207" s="279"/>
      <c r="U207" s="81"/>
      <c r="V207" s="279"/>
      <c r="W207" s="81"/>
      <c r="X207" s="279"/>
      <c r="Y207" s="81"/>
      <c r="Z207" s="279"/>
      <c r="AA207" s="81"/>
      <c r="AB207" s="279"/>
      <c r="AC207" s="81"/>
      <c r="AD207" s="279"/>
      <c r="AE207" s="81"/>
      <c r="AF207" s="279"/>
      <c r="AG207" s="81"/>
      <c r="AH207" s="279"/>
      <c r="AI207" s="81"/>
      <c r="AJ207" s="279"/>
      <c r="AK207" s="81"/>
      <c r="AL207" s="279"/>
      <c r="AM207" s="81"/>
      <c r="AN207" s="279"/>
      <c r="AO207" s="81"/>
      <c r="AP207" s="279"/>
      <c r="AQ207" s="81"/>
      <c r="AR207" s="279"/>
      <c r="AS207" s="81"/>
      <c r="AT207" s="279"/>
      <c r="AU207" s="81"/>
      <c r="AV207" s="50">
        <f>IFERROR(VLOOKUP(A207,'Site check'!A:Q,14,0),0)</f>
        <v>0</v>
      </c>
    </row>
    <row r="208" spans="1:48">
      <c r="A208" s="35" t="s">
        <v>224</v>
      </c>
      <c r="B208" s="96"/>
      <c r="C208" s="30" t="s">
        <v>18</v>
      </c>
      <c r="D208" s="4"/>
      <c r="E208" s="4"/>
      <c r="F208" s="4"/>
      <c r="G208" s="251">
        <f t="shared" ref="G208:G254" si="18">SUM(J208,L208,N208,P208,R208,T208,V208,X208,Z208,AB208,AD208,AF208,AH208,AJ208,AL208,AN208,AP208,AR208,AT208,AV208)</f>
        <v>7.2</v>
      </c>
      <c r="H208" s="136">
        <f t="shared" si="13"/>
        <v>132.11009174311926</v>
      </c>
      <c r="I208" s="89" t="s">
        <v>725</v>
      </c>
      <c r="J208" s="282">
        <v>1.7</v>
      </c>
      <c r="K208" s="85" t="s">
        <v>726</v>
      </c>
      <c r="L208" s="280">
        <v>2.75</v>
      </c>
      <c r="M208" s="81" t="s">
        <v>727</v>
      </c>
      <c r="N208" s="279">
        <v>2.75</v>
      </c>
      <c r="O208" s="81"/>
      <c r="P208" s="279"/>
      <c r="Q208" s="81"/>
      <c r="R208" s="279"/>
      <c r="S208" s="81"/>
      <c r="T208" s="279"/>
      <c r="U208" s="81"/>
      <c r="V208" s="279"/>
      <c r="W208" s="81"/>
      <c r="X208" s="279"/>
      <c r="Y208" s="81"/>
      <c r="Z208" s="279"/>
      <c r="AA208" s="81"/>
      <c r="AB208" s="279"/>
      <c r="AC208" s="81"/>
      <c r="AD208" s="279"/>
      <c r="AE208" s="81"/>
      <c r="AF208" s="279"/>
      <c r="AG208" s="81"/>
      <c r="AH208" s="279"/>
      <c r="AI208" s="81"/>
      <c r="AJ208" s="279"/>
      <c r="AK208" s="81"/>
      <c r="AL208" s="279"/>
      <c r="AM208" s="81"/>
      <c r="AN208" s="279"/>
      <c r="AO208" s="81"/>
      <c r="AP208" s="279"/>
      <c r="AQ208" s="81"/>
      <c r="AR208" s="279"/>
      <c r="AS208" s="81"/>
      <c r="AT208" s="279"/>
      <c r="AU208" s="81"/>
      <c r="AV208" s="50">
        <f>IFERROR(VLOOKUP(A208,'Site check'!A:Q,14,0),0)</f>
        <v>0</v>
      </c>
    </row>
    <row r="209" spans="1:48">
      <c r="A209" s="35" t="s">
        <v>225</v>
      </c>
      <c r="B209" s="96"/>
      <c r="C209" s="30" t="s">
        <v>18</v>
      </c>
      <c r="D209" s="4"/>
      <c r="E209" s="4"/>
      <c r="F209" s="4"/>
      <c r="G209" s="251">
        <f t="shared" si="18"/>
        <v>7.9</v>
      </c>
      <c r="H209" s="136">
        <f t="shared" ref="H209:H270" si="19">SUM(G209*1000)/54.5</f>
        <v>144.95412844036699</v>
      </c>
      <c r="I209" s="81" t="s">
        <v>728</v>
      </c>
      <c r="J209" s="279">
        <v>1.7</v>
      </c>
      <c r="K209" s="81" t="s">
        <v>729</v>
      </c>
      <c r="L209" s="279">
        <v>1</v>
      </c>
      <c r="M209" s="260" t="s">
        <v>730</v>
      </c>
      <c r="N209" s="283">
        <v>1</v>
      </c>
      <c r="O209" s="83" t="s">
        <v>731</v>
      </c>
      <c r="P209" s="284">
        <v>4.2</v>
      </c>
      <c r="Q209" s="81"/>
      <c r="R209" s="279"/>
      <c r="S209" s="81"/>
      <c r="T209" s="279"/>
      <c r="U209" s="81"/>
      <c r="V209" s="279"/>
      <c r="W209" s="81"/>
      <c r="X209" s="279"/>
      <c r="Y209" s="81"/>
      <c r="Z209" s="279"/>
      <c r="AA209" s="81"/>
      <c r="AB209" s="279"/>
      <c r="AC209" s="81"/>
      <c r="AD209" s="279"/>
      <c r="AE209" s="81"/>
      <c r="AF209" s="279"/>
      <c r="AG209" s="81"/>
      <c r="AH209" s="279"/>
      <c r="AI209" s="81"/>
      <c r="AJ209" s="279"/>
      <c r="AK209" s="81"/>
      <c r="AL209" s="279"/>
      <c r="AM209" s="81"/>
      <c r="AN209" s="279"/>
      <c r="AO209" s="81"/>
      <c r="AP209" s="279"/>
      <c r="AQ209" s="81"/>
      <c r="AR209" s="279"/>
      <c r="AS209" s="81"/>
      <c r="AT209" s="279"/>
      <c r="AU209" s="81"/>
      <c r="AV209" s="50">
        <f>IFERROR(VLOOKUP(A209,'Site check'!A:Q,14,0),0)</f>
        <v>0</v>
      </c>
    </row>
    <row r="210" spans="1:48">
      <c r="A210" s="35" t="s">
        <v>226</v>
      </c>
      <c r="B210" s="48"/>
      <c r="C210" s="4"/>
      <c r="D210" s="4"/>
      <c r="E210" s="4"/>
      <c r="F210" s="4"/>
      <c r="G210" s="251">
        <f t="shared" si="18"/>
        <v>3.5</v>
      </c>
      <c r="H210" s="136">
        <f t="shared" si="19"/>
        <v>64.220183486238525</v>
      </c>
      <c r="I210" s="81" t="s">
        <v>732</v>
      </c>
      <c r="J210" s="279">
        <v>0.5</v>
      </c>
      <c r="K210" s="266" t="s">
        <v>575</v>
      </c>
      <c r="L210" s="291">
        <v>2</v>
      </c>
      <c r="M210" s="99" t="s">
        <v>729</v>
      </c>
      <c r="N210" s="289">
        <v>1</v>
      </c>
      <c r="O210" s="83"/>
      <c r="P210" s="284"/>
      <c r="Q210" s="81"/>
      <c r="R210" s="279"/>
      <c r="S210" s="83"/>
      <c r="T210" s="284"/>
      <c r="U210" s="81"/>
      <c r="V210" s="279"/>
      <c r="W210" s="81"/>
      <c r="X210" s="279"/>
      <c r="Y210" s="81"/>
      <c r="Z210" s="279"/>
      <c r="AA210" s="81"/>
      <c r="AB210" s="279"/>
      <c r="AC210" s="81"/>
      <c r="AD210" s="279"/>
      <c r="AE210" s="81"/>
      <c r="AF210" s="279"/>
      <c r="AG210" s="81"/>
      <c r="AH210" s="279"/>
      <c r="AI210" s="81"/>
      <c r="AJ210" s="279"/>
      <c r="AK210" s="81"/>
      <c r="AL210" s="279"/>
      <c r="AM210" s="81"/>
      <c r="AN210" s="279"/>
      <c r="AO210" s="81"/>
      <c r="AP210" s="279"/>
      <c r="AQ210" s="81"/>
      <c r="AR210" s="279"/>
      <c r="AS210" s="81"/>
      <c r="AT210" s="279"/>
      <c r="AU210" s="81"/>
      <c r="AV210" s="50">
        <f>IFERROR(VLOOKUP(A210,'Site check'!A:Q,14,0),0)</f>
        <v>0</v>
      </c>
    </row>
    <row r="211" spans="1:48">
      <c r="A211" s="35" t="s">
        <v>227</v>
      </c>
      <c r="B211" s="96"/>
      <c r="C211" s="4"/>
      <c r="D211" s="4"/>
      <c r="E211" s="4"/>
      <c r="F211" s="4"/>
      <c r="G211" s="251">
        <f t="shared" si="18"/>
        <v>0</v>
      </c>
      <c r="H211" s="136">
        <f t="shared" si="19"/>
        <v>0</v>
      </c>
      <c r="I211" s="81"/>
      <c r="J211" s="279"/>
      <c r="K211" s="81"/>
      <c r="L211" s="279"/>
      <c r="M211" s="81"/>
      <c r="N211" s="279"/>
      <c r="O211" s="81"/>
      <c r="P211" s="279"/>
      <c r="Q211" s="81"/>
      <c r="R211" s="279"/>
      <c r="S211" s="81"/>
      <c r="T211" s="279"/>
      <c r="U211" s="81"/>
      <c r="V211" s="279"/>
      <c r="W211" s="81"/>
      <c r="X211" s="279"/>
      <c r="Y211" s="81"/>
      <c r="Z211" s="279"/>
      <c r="AA211" s="81"/>
      <c r="AB211" s="279"/>
      <c r="AC211" s="81"/>
      <c r="AD211" s="279"/>
      <c r="AE211" s="81"/>
      <c r="AF211" s="279"/>
      <c r="AG211" s="81"/>
      <c r="AH211" s="279"/>
      <c r="AI211" s="81"/>
      <c r="AJ211" s="279"/>
      <c r="AK211" s="81"/>
      <c r="AL211" s="279"/>
      <c r="AM211" s="81"/>
      <c r="AN211" s="279"/>
      <c r="AO211" s="81"/>
      <c r="AP211" s="279"/>
      <c r="AQ211" s="81"/>
      <c r="AR211" s="279"/>
      <c r="AS211" s="81"/>
      <c r="AT211" s="279"/>
      <c r="AU211" s="81"/>
      <c r="AV211" s="50">
        <f>IFERROR(VLOOKUP(A211,'Site check'!A:Q,14,0),0)</f>
        <v>0</v>
      </c>
    </row>
    <row r="212" spans="1:48">
      <c r="A212" s="35" t="s">
        <v>228</v>
      </c>
      <c r="B212" s="96"/>
      <c r="C212" s="4"/>
      <c r="D212" s="4"/>
      <c r="E212" s="4"/>
      <c r="F212" s="4"/>
      <c r="G212" s="251">
        <f t="shared" si="18"/>
        <v>0</v>
      </c>
      <c r="H212" s="136">
        <f t="shared" si="19"/>
        <v>0</v>
      </c>
      <c r="I212" s="81"/>
      <c r="J212" s="279"/>
      <c r="K212" s="81"/>
      <c r="L212" s="279"/>
      <c r="M212" s="81"/>
      <c r="N212" s="279"/>
      <c r="O212" s="81"/>
      <c r="P212" s="279"/>
      <c r="Q212" s="81"/>
      <c r="R212" s="279"/>
      <c r="S212" s="81"/>
      <c r="T212" s="279"/>
      <c r="U212" s="81"/>
      <c r="V212" s="279"/>
      <c r="W212" s="81"/>
      <c r="X212" s="279"/>
      <c r="Y212" s="81"/>
      <c r="Z212" s="279"/>
      <c r="AA212" s="81"/>
      <c r="AB212" s="279"/>
      <c r="AC212" s="81"/>
      <c r="AD212" s="279"/>
      <c r="AE212" s="81"/>
      <c r="AF212" s="279"/>
      <c r="AG212" s="81"/>
      <c r="AH212" s="279"/>
      <c r="AI212" s="81"/>
      <c r="AJ212" s="279"/>
      <c r="AK212" s="81"/>
      <c r="AL212" s="279"/>
      <c r="AM212" s="81"/>
      <c r="AN212" s="279"/>
      <c r="AO212" s="81"/>
      <c r="AP212" s="279"/>
      <c r="AQ212" s="81"/>
      <c r="AR212" s="279"/>
      <c r="AS212" s="81"/>
      <c r="AT212" s="279"/>
      <c r="AU212" s="81"/>
      <c r="AV212" s="50">
        <f>IFERROR(VLOOKUP(A212,'Site check'!A:Q,14,0),0)</f>
        <v>0</v>
      </c>
    </row>
    <row r="213" spans="1:48">
      <c r="A213" s="35" t="s">
        <v>229</v>
      </c>
      <c r="B213" s="96"/>
      <c r="C213" s="4"/>
      <c r="D213" s="4"/>
      <c r="E213" s="4"/>
      <c r="F213" s="4"/>
      <c r="G213" s="251">
        <f t="shared" si="18"/>
        <v>2</v>
      </c>
      <c r="H213" s="136">
        <f t="shared" si="19"/>
        <v>36.697247706422019</v>
      </c>
      <c r="I213" s="81" t="s">
        <v>733</v>
      </c>
      <c r="J213" s="279">
        <v>1</v>
      </c>
      <c r="K213" s="263" t="s">
        <v>734</v>
      </c>
      <c r="L213" s="283">
        <v>1</v>
      </c>
      <c r="M213" s="81"/>
      <c r="N213" s="279"/>
      <c r="O213" s="81"/>
      <c r="P213" s="279"/>
      <c r="Q213" s="81"/>
      <c r="R213" s="279"/>
      <c r="S213" s="81"/>
      <c r="T213" s="279"/>
      <c r="U213" s="81"/>
      <c r="V213" s="279"/>
      <c r="W213" s="81"/>
      <c r="X213" s="279"/>
      <c r="Y213" s="81"/>
      <c r="Z213" s="279"/>
      <c r="AA213" s="81"/>
      <c r="AB213" s="279"/>
      <c r="AC213" s="81"/>
      <c r="AD213" s="279"/>
      <c r="AE213" s="81"/>
      <c r="AF213" s="279"/>
      <c r="AG213" s="81"/>
      <c r="AH213" s="279"/>
      <c r="AI213" s="81"/>
      <c r="AJ213" s="279"/>
      <c r="AK213" s="81"/>
      <c r="AL213" s="279"/>
      <c r="AM213" s="81"/>
      <c r="AN213" s="279"/>
      <c r="AO213" s="81"/>
      <c r="AP213" s="279"/>
      <c r="AQ213" s="81"/>
      <c r="AR213" s="279"/>
      <c r="AS213" s="81"/>
      <c r="AT213" s="279"/>
      <c r="AU213" s="81"/>
      <c r="AV213" s="50">
        <f>IFERROR(VLOOKUP(A213,'Site check'!A:Q,14,0),0)</f>
        <v>0</v>
      </c>
    </row>
    <row r="214" spans="1:48">
      <c r="A214" s="35" t="s">
        <v>230</v>
      </c>
      <c r="B214" s="96"/>
      <c r="C214" s="4"/>
      <c r="D214" s="4"/>
      <c r="E214" s="4"/>
      <c r="F214" s="4"/>
      <c r="G214" s="251">
        <f t="shared" si="18"/>
        <v>1</v>
      </c>
      <c r="H214" s="136">
        <f t="shared" si="19"/>
        <v>18.348623853211009</v>
      </c>
      <c r="I214" s="260" t="s">
        <v>735</v>
      </c>
      <c r="J214" s="283">
        <v>1</v>
      </c>
      <c r="K214" s="87"/>
      <c r="L214" s="281"/>
      <c r="M214" s="81"/>
      <c r="N214" s="279"/>
      <c r="O214" s="81"/>
      <c r="P214" s="279"/>
      <c r="Q214" s="81"/>
      <c r="R214" s="279"/>
      <c r="S214" s="81"/>
      <c r="T214" s="279"/>
      <c r="U214" s="81"/>
      <c r="V214" s="279"/>
      <c r="W214" s="81"/>
      <c r="X214" s="279"/>
      <c r="Y214" s="81"/>
      <c r="Z214" s="279"/>
      <c r="AA214" s="81"/>
      <c r="AB214" s="279"/>
      <c r="AC214" s="81"/>
      <c r="AD214" s="279"/>
      <c r="AE214" s="81"/>
      <c r="AF214" s="279"/>
      <c r="AG214" s="81"/>
      <c r="AH214" s="279"/>
      <c r="AI214" s="81"/>
      <c r="AJ214" s="279"/>
      <c r="AK214" s="81"/>
      <c r="AL214" s="279"/>
      <c r="AM214" s="81"/>
      <c r="AN214" s="279"/>
      <c r="AO214" s="81"/>
      <c r="AP214" s="279"/>
      <c r="AQ214" s="81"/>
      <c r="AR214" s="279"/>
      <c r="AS214" s="81"/>
      <c r="AT214" s="279"/>
      <c r="AU214" s="81"/>
      <c r="AV214" s="50">
        <f>IFERROR(VLOOKUP(A214,'Site check'!A:Q,14,0),0)</f>
        <v>0</v>
      </c>
    </row>
    <row r="215" spans="1:48">
      <c r="A215" s="35" t="s">
        <v>231</v>
      </c>
      <c r="B215" s="96"/>
      <c r="C215" s="4"/>
      <c r="D215" s="4"/>
      <c r="E215" s="4"/>
      <c r="F215" s="4"/>
      <c r="G215" s="251">
        <f t="shared" si="18"/>
        <v>1</v>
      </c>
      <c r="H215" s="136">
        <f t="shared" si="19"/>
        <v>18.348623853211009</v>
      </c>
      <c r="I215" s="260" t="s">
        <v>736</v>
      </c>
      <c r="J215" s="283">
        <v>1</v>
      </c>
      <c r="K215" s="87"/>
      <c r="L215" s="281"/>
      <c r="M215" s="81"/>
      <c r="N215" s="279"/>
      <c r="O215" s="81"/>
      <c r="P215" s="279"/>
      <c r="Q215" s="81"/>
      <c r="R215" s="279"/>
      <c r="S215" s="81"/>
      <c r="T215" s="279"/>
      <c r="U215" s="81"/>
      <c r="V215" s="279"/>
      <c r="W215" s="81"/>
      <c r="X215" s="279"/>
      <c r="Y215" s="81"/>
      <c r="Z215" s="279"/>
      <c r="AA215" s="81"/>
      <c r="AB215" s="279"/>
      <c r="AC215" s="81"/>
      <c r="AD215" s="279"/>
      <c r="AE215" s="81"/>
      <c r="AF215" s="279"/>
      <c r="AG215" s="81"/>
      <c r="AH215" s="279"/>
      <c r="AI215" s="81"/>
      <c r="AJ215" s="279"/>
      <c r="AK215" s="81"/>
      <c r="AL215" s="279"/>
      <c r="AM215" s="81"/>
      <c r="AN215" s="279"/>
      <c r="AO215" s="81"/>
      <c r="AP215" s="279"/>
      <c r="AQ215" s="81"/>
      <c r="AR215" s="279"/>
      <c r="AS215" s="81"/>
      <c r="AT215" s="279"/>
      <c r="AU215" s="81"/>
      <c r="AV215" s="50">
        <f>IFERROR(VLOOKUP(A215,'Site check'!A:Q,14,0),0)</f>
        <v>0</v>
      </c>
    </row>
    <row r="216" spans="1:48">
      <c r="A216" s="40" t="s">
        <v>232</v>
      </c>
      <c r="B216" s="96"/>
      <c r="C216" s="4"/>
      <c r="D216" s="4"/>
      <c r="E216" s="4"/>
      <c r="F216" s="4"/>
      <c r="G216" s="251">
        <f t="shared" si="18"/>
        <v>4</v>
      </c>
      <c r="H216" s="136">
        <f t="shared" si="19"/>
        <v>73.394495412844037</v>
      </c>
      <c r="I216" s="260" t="s">
        <v>737</v>
      </c>
      <c r="J216" s="281">
        <v>2</v>
      </c>
      <c r="K216" s="260" t="s">
        <v>738</v>
      </c>
      <c r="L216" s="281">
        <v>2</v>
      </c>
      <c r="M216" s="81"/>
      <c r="N216" s="279"/>
      <c r="O216" s="81"/>
      <c r="P216" s="279"/>
      <c r="Q216" s="81"/>
      <c r="R216" s="279"/>
      <c r="S216" s="81"/>
      <c r="T216" s="279"/>
      <c r="U216" s="81"/>
      <c r="V216" s="279"/>
      <c r="W216" s="81"/>
      <c r="X216" s="279"/>
      <c r="Y216" s="81"/>
      <c r="Z216" s="279"/>
      <c r="AA216" s="81"/>
      <c r="AB216" s="279"/>
      <c r="AC216" s="81"/>
      <c r="AD216" s="279"/>
      <c r="AE216" s="81"/>
      <c r="AF216" s="279"/>
      <c r="AG216" s="81"/>
      <c r="AH216" s="279"/>
      <c r="AI216" s="81"/>
      <c r="AJ216" s="279"/>
      <c r="AK216" s="81"/>
      <c r="AL216" s="279"/>
      <c r="AM216" s="81"/>
      <c r="AN216" s="279"/>
      <c r="AO216" s="81"/>
      <c r="AP216" s="279"/>
      <c r="AQ216" s="81"/>
      <c r="AR216" s="279"/>
      <c r="AS216" s="81"/>
      <c r="AT216" s="279"/>
      <c r="AU216" s="81"/>
      <c r="AV216" s="50">
        <f>IFERROR(VLOOKUP(A216,'Site check'!A:Q,14,0),0)</f>
        <v>0</v>
      </c>
    </row>
    <row r="217" spans="1:48">
      <c r="A217" s="40" t="s">
        <v>233</v>
      </c>
      <c r="B217" s="96"/>
      <c r="C217" s="4"/>
      <c r="D217" s="4"/>
      <c r="E217" s="4"/>
      <c r="F217" s="4"/>
      <c r="G217" s="251">
        <f t="shared" si="18"/>
        <v>0</v>
      </c>
      <c r="H217" s="136">
        <f t="shared" si="19"/>
        <v>0</v>
      </c>
      <c r="I217" s="81"/>
      <c r="J217" s="279"/>
      <c r="K217" s="81"/>
      <c r="L217" s="279"/>
      <c r="M217" s="81"/>
      <c r="N217" s="279"/>
      <c r="O217" s="81"/>
      <c r="P217" s="279"/>
      <c r="Q217" s="81"/>
      <c r="R217" s="279"/>
      <c r="S217" s="81"/>
      <c r="T217" s="279"/>
      <c r="U217" s="81"/>
      <c r="V217" s="279"/>
      <c r="W217" s="81"/>
      <c r="X217" s="279"/>
      <c r="Y217" s="81"/>
      <c r="Z217" s="279"/>
      <c r="AA217" s="81"/>
      <c r="AB217" s="279"/>
      <c r="AC217" s="81"/>
      <c r="AD217" s="279"/>
      <c r="AE217" s="81"/>
      <c r="AF217" s="279"/>
      <c r="AG217" s="81"/>
      <c r="AH217" s="279"/>
      <c r="AI217" s="81"/>
      <c r="AJ217" s="279"/>
      <c r="AK217" s="81"/>
      <c r="AL217" s="279"/>
      <c r="AM217" s="81"/>
      <c r="AN217" s="279"/>
      <c r="AO217" s="81"/>
      <c r="AP217" s="279"/>
      <c r="AQ217" s="81"/>
      <c r="AR217" s="279"/>
      <c r="AS217" s="81"/>
      <c r="AT217" s="279"/>
      <c r="AU217" s="81"/>
      <c r="AV217" s="50">
        <f>IFERROR(VLOOKUP(A217,'Site check'!A:Q,14,0),0)</f>
        <v>0</v>
      </c>
    </row>
    <row r="218" spans="1:48">
      <c r="A218" s="40" t="s">
        <v>234</v>
      </c>
      <c r="B218" s="96"/>
      <c r="C218" s="4"/>
      <c r="D218" s="4"/>
      <c r="E218" s="4"/>
      <c r="F218" s="4"/>
      <c r="G218" s="251">
        <f>SUM(J218,L218,N218,P218,R218,T218,V218,X218,Z218,AB218,AD218,AF218,AH218,AJ218,AL218,AN218,AP218,AR218,AT218,AV218)</f>
        <v>0</v>
      </c>
      <c r="H218" s="136">
        <f t="shared" si="19"/>
        <v>0</v>
      </c>
      <c r="I218" s="81"/>
      <c r="J218" s="279"/>
      <c r="K218" s="81"/>
      <c r="L218" s="279"/>
      <c r="M218" s="81"/>
      <c r="N218" s="279"/>
      <c r="O218" s="81"/>
      <c r="P218" s="279"/>
      <c r="Q218" s="81"/>
      <c r="R218" s="279"/>
      <c r="S218" s="81"/>
      <c r="T218" s="279"/>
      <c r="U218" s="81"/>
      <c r="V218" s="279"/>
      <c r="W218" s="81"/>
      <c r="X218" s="279"/>
      <c r="Y218" s="81"/>
      <c r="Z218" s="279"/>
      <c r="AA218" s="81"/>
      <c r="AB218" s="279"/>
      <c r="AC218" s="81"/>
      <c r="AD218" s="279"/>
      <c r="AE218" s="81"/>
      <c r="AF218" s="279"/>
      <c r="AG218" s="81"/>
      <c r="AH218" s="279"/>
      <c r="AI218" s="81"/>
      <c r="AJ218" s="279"/>
      <c r="AK218" s="81"/>
      <c r="AL218" s="279"/>
      <c r="AM218" s="81"/>
      <c r="AN218" s="279"/>
      <c r="AO218" s="81"/>
      <c r="AP218" s="279"/>
      <c r="AQ218" s="81"/>
      <c r="AR218" s="279"/>
      <c r="AS218" s="81"/>
      <c r="AT218" s="279"/>
      <c r="AU218" s="81"/>
      <c r="AV218" s="50">
        <f>IFERROR(VLOOKUP(A218,'Site check'!A:Q,14,0),0)</f>
        <v>0</v>
      </c>
    </row>
    <row r="219" spans="1:48">
      <c r="A219" s="37" t="s">
        <v>235</v>
      </c>
      <c r="B219" s="24" t="s">
        <v>17</v>
      </c>
      <c r="C219" s="4"/>
      <c r="D219" s="4"/>
      <c r="E219" s="4"/>
      <c r="F219" s="4"/>
      <c r="G219" s="251">
        <f>SUM(J219,L219,N219,P219,R219,T219,V219,X219,Z219,AB219,AD219,AF219,AH219,AJ219,AL219,AN219,AP219,AR219,AT219,AV219)</f>
        <v>16.45</v>
      </c>
      <c r="H219" s="136">
        <f t="shared" si="19"/>
        <v>301.83486238532112</v>
      </c>
      <c r="I219" s="81" t="s">
        <v>739</v>
      </c>
      <c r="J219" s="279">
        <v>1.2</v>
      </c>
      <c r="K219" s="81" t="s">
        <v>740</v>
      </c>
      <c r="L219" s="279">
        <v>0.4</v>
      </c>
      <c r="M219" s="81" t="s">
        <v>741</v>
      </c>
      <c r="N219" s="279">
        <v>1.3</v>
      </c>
      <c r="O219" s="81" t="s">
        <v>742</v>
      </c>
      <c r="P219" s="279">
        <v>1</v>
      </c>
      <c r="Q219" s="81" t="s">
        <v>743</v>
      </c>
      <c r="R219" s="279">
        <v>1.2</v>
      </c>
      <c r="S219" s="81" t="s">
        <v>744</v>
      </c>
      <c r="T219" s="279">
        <v>1</v>
      </c>
      <c r="U219" s="89" t="s">
        <v>745</v>
      </c>
      <c r="V219" s="282">
        <v>0.4</v>
      </c>
      <c r="W219" s="263" t="s">
        <v>746</v>
      </c>
      <c r="X219" s="291">
        <v>2</v>
      </c>
      <c r="Y219" s="87" t="s">
        <v>747</v>
      </c>
      <c r="Z219" s="281">
        <v>3.25</v>
      </c>
      <c r="AA219" s="87" t="s">
        <v>748</v>
      </c>
      <c r="AB219" s="281">
        <v>1.6</v>
      </c>
      <c r="AC219" s="256" t="s">
        <v>749</v>
      </c>
      <c r="AD219" s="294">
        <v>2</v>
      </c>
      <c r="AE219" s="83" t="s">
        <v>750</v>
      </c>
      <c r="AF219" s="284">
        <v>1.1000000000000001</v>
      </c>
      <c r="AG219" s="83"/>
      <c r="AH219" s="284"/>
      <c r="AI219" s="81"/>
      <c r="AJ219" s="279"/>
      <c r="AK219" s="81"/>
      <c r="AL219" s="279"/>
      <c r="AM219" s="81"/>
      <c r="AN219" s="279"/>
      <c r="AO219" s="81"/>
      <c r="AP219" s="279"/>
      <c r="AQ219" s="81"/>
      <c r="AR219" s="279"/>
      <c r="AS219" s="81"/>
      <c r="AT219" s="279"/>
      <c r="AU219" s="81"/>
      <c r="AV219" s="50">
        <f>IFERROR(VLOOKUP(A219,'Site check'!A:Q,14,0),0)</f>
        <v>0</v>
      </c>
    </row>
    <row r="220" spans="1:48">
      <c r="A220" s="37" t="s">
        <v>236</v>
      </c>
      <c r="B220" s="24" t="s">
        <v>17</v>
      </c>
      <c r="C220" s="30" t="s">
        <v>18</v>
      </c>
      <c r="D220" s="30" t="s">
        <v>19</v>
      </c>
      <c r="E220" s="4"/>
      <c r="F220" s="30" t="s">
        <v>321</v>
      </c>
      <c r="G220" s="251">
        <f t="shared" si="18"/>
        <v>16.150000000000002</v>
      </c>
      <c r="H220" s="136">
        <f t="shared" si="19"/>
        <v>296.33027522935782</v>
      </c>
      <c r="I220" s="81" t="s">
        <v>739</v>
      </c>
      <c r="J220" s="279">
        <v>0.9</v>
      </c>
      <c r="K220" s="81" t="s">
        <v>740</v>
      </c>
      <c r="L220" s="279">
        <v>0.5</v>
      </c>
      <c r="M220" s="81" t="s">
        <v>741</v>
      </c>
      <c r="N220" s="279">
        <v>1.3</v>
      </c>
      <c r="O220" s="81" t="s">
        <v>742</v>
      </c>
      <c r="P220" s="279">
        <v>1</v>
      </c>
      <c r="Q220" s="81" t="s">
        <v>743</v>
      </c>
      <c r="R220" s="279">
        <v>1.2</v>
      </c>
      <c r="S220" s="81" t="s">
        <v>744</v>
      </c>
      <c r="T220" s="279">
        <v>0.9</v>
      </c>
      <c r="U220" s="89" t="s">
        <v>745</v>
      </c>
      <c r="V220" s="282">
        <v>0.4</v>
      </c>
      <c r="W220" s="263" t="s">
        <v>746</v>
      </c>
      <c r="X220" s="291">
        <v>2</v>
      </c>
      <c r="Y220" s="87" t="s">
        <v>747</v>
      </c>
      <c r="Z220" s="281">
        <v>3.25</v>
      </c>
      <c r="AA220" s="87" t="s">
        <v>748</v>
      </c>
      <c r="AB220" s="281">
        <v>1.6</v>
      </c>
      <c r="AC220" s="256" t="s">
        <v>749</v>
      </c>
      <c r="AD220" s="294">
        <v>2</v>
      </c>
      <c r="AE220" s="83" t="s">
        <v>750</v>
      </c>
      <c r="AF220" s="284">
        <v>1.1000000000000001</v>
      </c>
      <c r="AG220" s="83"/>
      <c r="AH220" s="284"/>
      <c r="AI220" s="81"/>
      <c r="AJ220" s="279"/>
      <c r="AK220" s="81"/>
      <c r="AL220" s="279"/>
      <c r="AM220" s="81"/>
      <c r="AN220" s="279"/>
      <c r="AO220" s="81"/>
      <c r="AP220" s="279"/>
      <c r="AQ220" s="81"/>
      <c r="AR220" s="279"/>
      <c r="AS220" s="81"/>
      <c r="AT220" s="279"/>
      <c r="AU220" s="81"/>
      <c r="AV220" s="50">
        <f>IFERROR(VLOOKUP(A220,'Site check'!A:Q,14,0),0)</f>
        <v>0</v>
      </c>
    </row>
    <row r="221" spans="1:48">
      <c r="A221" s="38" t="s">
        <v>237</v>
      </c>
      <c r="B221" s="24" t="s">
        <v>17</v>
      </c>
      <c r="C221" s="4"/>
      <c r="D221" s="4"/>
      <c r="E221" s="4"/>
      <c r="F221" s="4"/>
      <c r="G221" s="251">
        <f t="shared" si="18"/>
        <v>5.75</v>
      </c>
      <c r="H221" s="136">
        <f t="shared" si="19"/>
        <v>105.50458715596331</v>
      </c>
      <c r="I221" s="260" t="s">
        <v>751</v>
      </c>
      <c r="J221" s="283">
        <v>0.5</v>
      </c>
      <c r="K221" s="87" t="s">
        <v>752</v>
      </c>
      <c r="L221" s="281">
        <v>1.25</v>
      </c>
      <c r="M221" s="87" t="s">
        <v>753</v>
      </c>
      <c r="N221" s="281">
        <v>1.25</v>
      </c>
      <c r="O221" s="83" t="s">
        <v>754</v>
      </c>
      <c r="P221" s="284">
        <v>2.75</v>
      </c>
      <c r="Q221" s="81"/>
      <c r="R221" s="320"/>
      <c r="S221" s="81"/>
      <c r="T221" s="279"/>
      <c r="U221" s="81"/>
      <c r="V221" s="279"/>
      <c r="W221" s="81"/>
      <c r="X221" s="279"/>
      <c r="Y221" s="81"/>
      <c r="Z221" s="279"/>
      <c r="AA221" s="81"/>
      <c r="AB221" s="279"/>
      <c r="AC221" s="81"/>
      <c r="AD221" s="279"/>
      <c r="AE221" s="81"/>
      <c r="AF221" s="279"/>
      <c r="AG221" s="81"/>
      <c r="AH221" s="279"/>
      <c r="AI221" s="81"/>
      <c r="AJ221" s="279"/>
      <c r="AK221" s="81"/>
      <c r="AL221" s="279"/>
      <c r="AM221" s="81"/>
      <c r="AN221" s="279"/>
      <c r="AO221" s="81"/>
      <c r="AP221" s="279"/>
      <c r="AQ221" s="81"/>
      <c r="AR221" s="279"/>
      <c r="AS221" s="81"/>
      <c r="AT221" s="279"/>
      <c r="AU221" s="81"/>
      <c r="AV221" s="50">
        <f>IFERROR(VLOOKUP(A221,'Site check'!A:Q,14,0),0)</f>
        <v>0</v>
      </c>
    </row>
    <row r="222" spans="1:48">
      <c r="A222" s="38" t="s">
        <v>238</v>
      </c>
      <c r="B222" s="24" t="s">
        <v>17</v>
      </c>
      <c r="C222" s="4"/>
      <c r="D222" s="4"/>
      <c r="E222" s="4"/>
      <c r="F222" s="4"/>
      <c r="G222" s="251">
        <f t="shared" si="18"/>
        <v>5.75</v>
      </c>
      <c r="H222" s="136">
        <f t="shared" si="19"/>
        <v>105.50458715596331</v>
      </c>
      <c r="I222" s="260" t="s">
        <v>751</v>
      </c>
      <c r="J222" s="283">
        <v>0.5</v>
      </c>
      <c r="K222" s="87" t="s">
        <v>752</v>
      </c>
      <c r="L222" s="281">
        <v>1.25</v>
      </c>
      <c r="M222" s="87" t="s">
        <v>753</v>
      </c>
      <c r="N222" s="281">
        <v>1.25</v>
      </c>
      <c r="O222" s="83" t="s">
        <v>754</v>
      </c>
      <c r="P222" s="284">
        <v>2.75</v>
      </c>
      <c r="Q222" s="81"/>
      <c r="R222" s="320"/>
      <c r="S222" s="81"/>
      <c r="T222" s="279"/>
      <c r="U222" s="81"/>
      <c r="V222" s="279"/>
      <c r="W222" s="81"/>
      <c r="X222" s="279"/>
      <c r="Y222" s="81"/>
      <c r="Z222" s="279"/>
      <c r="AA222" s="81"/>
      <c r="AB222" s="279"/>
      <c r="AC222" s="81"/>
      <c r="AD222" s="279"/>
      <c r="AE222" s="81"/>
      <c r="AF222" s="279"/>
      <c r="AG222" s="81"/>
      <c r="AH222" s="279"/>
      <c r="AI222" s="81"/>
      <c r="AJ222" s="279"/>
      <c r="AK222" s="81"/>
      <c r="AL222" s="279"/>
      <c r="AM222" s="81"/>
      <c r="AN222" s="279"/>
      <c r="AO222" s="81"/>
      <c r="AP222" s="279"/>
      <c r="AQ222" s="81"/>
      <c r="AR222" s="279"/>
      <c r="AS222" s="81"/>
      <c r="AT222" s="279"/>
      <c r="AU222" s="81"/>
      <c r="AV222" s="50">
        <f>IFERROR(VLOOKUP(A222,'Site check'!A:Q,14,0),0)</f>
        <v>0</v>
      </c>
    </row>
    <row r="223" spans="1:48">
      <c r="A223" s="35" t="s">
        <v>239</v>
      </c>
      <c r="B223" s="96"/>
      <c r="C223" s="4"/>
      <c r="D223" s="4"/>
      <c r="E223" s="4"/>
      <c r="F223" s="4"/>
      <c r="G223" s="251">
        <f t="shared" si="18"/>
        <v>0</v>
      </c>
      <c r="H223" s="136">
        <f t="shared" si="19"/>
        <v>0</v>
      </c>
      <c r="I223" s="81"/>
      <c r="J223" s="279"/>
      <c r="K223" s="81"/>
      <c r="L223" s="279"/>
      <c r="M223" s="81"/>
      <c r="N223" s="279"/>
      <c r="O223" s="81"/>
      <c r="P223" s="279"/>
      <c r="Q223" s="81"/>
      <c r="R223" s="279"/>
      <c r="S223" s="81"/>
      <c r="T223" s="279"/>
      <c r="U223" s="81"/>
      <c r="V223" s="279"/>
      <c r="W223" s="81"/>
      <c r="X223" s="279"/>
      <c r="Y223" s="81"/>
      <c r="Z223" s="279"/>
      <c r="AA223" s="81"/>
      <c r="AB223" s="279"/>
      <c r="AC223" s="81"/>
      <c r="AD223" s="279"/>
      <c r="AE223" s="81"/>
      <c r="AF223" s="279"/>
      <c r="AG223" s="81"/>
      <c r="AH223" s="279"/>
      <c r="AI223" s="81"/>
      <c r="AJ223" s="279"/>
      <c r="AK223" s="81"/>
      <c r="AL223" s="279"/>
      <c r="AM223" s="81"/>
      <c r="AN223" s="279"/>
      <c r="AO223" s="81"/>
      <c r="AP223" s="279"/>
      <c r="AQ223" s="81"/>
      <c r="AR223" s="279"/>
      <c r="AS223" s="81"/>
      <c r="AT223" s="279"/>
      <c r="AU223" s="81"/>
      <c r="AV223" s="50">
        <f>IFERROR(VLOOKUP(A223,'Site check'!A:Q,14,0),0)</f>
        <v>0</v>
      </c>
    </row>
    <row r="224" spans="1:48">
      <c r="A224" s="35" t="s">
        <v>240</v>
      </c>
      <c r="B224" s="96"/>
      <c r="C224" s="4"/>
      <c r="D224" s="4"/>
      <c r="E224" s="4"/>
      <c r="F224" s="4"/>
      <c r="G224" s="251">
        <f t="shared" si="18"/>
        <v>3</v>
      </c>
      <c r="H224" s="136">
        <f t="shared" si="19"/>
        <v>55.045871559633028</v>
      </c>
      <c r="I224" s="81" t="s">
        <v>755</v>
      </c>
      <c r="J224" s="279">
        <v>3</v>
      </c>
      <c r="K224" s="81"/>
      <c r="L224" s="279"/>
      <c r="M224" s="81"/>
      <c r="N224" s="279"/>
      <c r="O224" s="81"/>
      <c r="P224" s="279"/>
      <c r="Q224" s="81"/>
      <c r="R224" s="279"/>
      <c r="S224" s="81"/>
      <c r="T224" s="279"/>
      <c r="U224" s="81"/>
      <c r="V224" s="279"/>
      <c r="W224" s="81"/>
      <c r="X224" s="279"/>
      <c r="Y224" s="81"/>
      <c r="Z224" s="279"/>
      <c r="AA224" s="81"/>
      <c r="AB224" s="279"/>
      <c r="AC224" s="81"/>
      <c r="AD224" s="279"/>
      <c r="AE224" s="81"/>
      <c r="AF224" s="279"/>
      <c r="AG224" s="81"/>
      <c r="AH224" s="279"/>
      <c r="AI224" s="81"/>
      <c r="AJ224" s="279"/>
      <c r="AK224" s="81"/>
      <c r="AL224" s="279"/>
      <c r="AM224" s="81"/>
      <c r="AN224" s="279"/>
      <c r="AO224" s="81"/>
      <c r="AP224" s="279"/>
      <c r="AQ224" s="81"/>
      <c r="AR224" s="279"/>
      <c r="AS224" s="81"/>
      <c r="AT224" s="279"/>
      <c r="AU224" s="81"/>
      <c r="AV224" s="50">
        <f>IFERROR(VLOOKUP(A224,'Site check'!A:Q,14,0),0)</f>
        <v>0</v>
      </c>
    </row>
    <row r="225" spans="1:48">
      <c r="A225" s="35" t="s">
        <v>241</v>
      </c>
      <c r="B225" s="96"/>
      <c r="C225" s="30" t="s">
        <v>18</v>
      </c>
      <c r="D225" s="4"/>
      <c r="E225" s="4"/>
      <c r="F225" s="4"/>
      <c r="G225" s="251">
        <f t="shared" si="18"/>
        <v>3.4</v>
      </c>
      <c r="H225" s="136">
        <f t="shared" si="19"/>
        <v>62.38532110091743</v>
      </c>
      <c r="I225" s="81" t="s">
        <v>756</v>
      </c>
      <c r="J225" s="279">
        <v>2.4</v>
      </c>
      <c r="K225" s="83" t="s">
        <v>757</v>
      </c>
      <c r="L225" s="284">
        <v>1</v>
      </c>
      <c r="M225" s="81"/>
      <c r="N225" s="279"/>
      <c r="O225" s="81"/>
      <c r="P225" s="279"/>
      <c r="Q225" s="81"/>
      <c r="R225" s="279"/>
      <c r="S225" s="81"/>
      <c r="T225" s="279"/>
      <c r="U225" s="81"/>
      <c r="V225" s="279"/>
      <c r="W225" s="81"/>
      <c r="X225" s="279"/>
      <c r="Y225" s="81"/>
      <c r="Z225" s="279"/>
      <c r="AA225" s="81"/>
      <c r="AB225" s="279"/>
      <c r="AC225" s="81"/>
      <c r="AD225" s="279"/>
      <c r="AE225" s="81"/>
      <c r="AF225" s="279"/>
      <c r="AG225" s="81"/>
      <c r="AH225" s="279"/>
      <c r="AI225" s="81"/>
      <c r="AJ225" s="279"/>
      <c r="AK225" s="81"/>
      <c r="AL225" s="279"/>
      <c r="AM225" s="81"/>
      <c r="AN225" s="279"/>
      <c r="AO225" s="81"/>
      <c r="AP225" s="279"/>
      <c r="AQ225" s="81"/>
      <c r="AR225" s="279"/>
      <c r="AS225" s="81"/>
      <c r="AT225" s="279"/>
      <c r="AU225" s="81"/>
      <c r="AV225" s="50">
        <f>IFERROR(VLOOKUP(A225,'Site check'!A:Q,14,0),0)</f>
        <v>0</v>
      </c>
    </row>
    <row r="226" spans="1:48">
      <c r="A226" s="35" t="s">
        <v>242</v>
      </c>
      <c r="B226" s="96"/>
      <c r="C226" s="4"/>
      <c r="D226" s="4"/>
      <c r="E226" s="4"/>
      <c r="F226" s="4"/>
      <c r="G226" s="251">
        <f t="shared" si="18"/>
        <v>3</v>
      </c>
      <c r="H226" s="136">
        <f t="shared" si="19"/>
        <v>55.045871559633028</v>
      </c>
      <c r="I226" s="87" t="s">
        <v>758</v>
      </c>
      <c r="J226" s="281">
        <v>1</v>
      </c>
      <c r="K226" s="85" t="s">
        <v>759</v>
      </c>
      <c r="L226" s="280">
        <v>2</v>
      </c>
      <c r="M226" s="81"/>
      <c r="N226" s="279"/>
      <c r="O226" s="81"/>
      <c r="P226" s="279"/>
      <c r="Q226" s="81"/>
      <c r="R226" s="279"/>
      <c r="S226" s="81"/>
      <c r="T226" s="279"/>
      <c r="U226" s="81"/>
      <c r="V226" s="279"/>
      <c r="W226" s="81"/>
      <c r="X226" s="279"/>
      <c r="Y226" s="81"/>
      <c r="Z226" s="279"/>
      <c r="AA226" s="81"/>
      <c r="AB226" s="279"/>
      <c r="AC226" s="81"/>
      <c r="AD226" s="279"/>
      <c r="AE226" s="81"/>
      <c r="AF226" s="279"/>
      <c r="AG226" s="81"/>
      <c r="AH226" s="279"/>
      <c r="AI226" s="81"/>
      <c r="AJ226" s="279"/>
      <c r="AK226" s="81"/>
      <c r="AL226" s="279"/>
      <c r="AM226" s="81"/>
      <c r="AN226" s="279"/>
      <c r="AO226" s="81"/>
      <c r="AP226" s="279"/>
      <c r="AQ226" s="81"/>
      <c r="AR226" s="279"/>
      <c r="AS226" s="81"/>
      <c r="AT226" s="279"/>
      <c r="AU226" s="81"/>
      <c r="AV226" s="50">
        <f>IFERROR(VLOOKUP(A226,'Site check'!A:Q,14,0),0)</f>
        <v>0</v>
      </c>
    </row>
    <row r="227" spans="1:48">
      <c r="A227" s="40" t="s">
        <v>243</v>
      </c>
      <c r="B227" s="96"/>
      <c r="C227" s="4"/>
      <c r="D227" s="4"/>
      <c r="E227" s="4"/>
      <c r="F227" s="4"/>
      <c r="G227" s="251">
        <f t="shared" si="18"/>
        <v>1.1000000000000001</v>
      </c>
      <c r="H227" s="136">
        <f t="shared" si="19"/>
        <v>20.183486238532112</v>
      </c>
      <c r="I227" s="83" t="s">
        <v>760</v>
      </c>
      <c r="J227" s="284">
        <v>1.1000000000000001</v>
      </c>
      <c r="K227" s="81"/>
      <c r="L227" s="279"/>
      <c r="M227" s="81"/>
      <c r="N227" s="279"/>
      <c r="O227" s="81"/>
      <c r="P227" s="279"/>
      <c r="Q227" s="81"/>
      <c r="R227" s="279"/>
      <c r="S227" s="81"/>
      <c r="T227" s="279"/>
      <c r="U227" s="81"/>
      <c r="V227" s="279"/>
      <c r="W227" s="81"/>
      <c r="X227" s="279"/>
      <c r="Y227" s="81"/>
      <c r="Z227" s="279"/>
      <c r="AA227" s="81"/>
      <c r="AB227" s="279"/>
      <c r="AC227" s="81"/>
      <c r="AD227" s="279"/>
      <c r="AE227" s="81"/>
      <c r="AF227" s="279"/>
      <c r="AG227" s="81"/>
      <c r="AH227" s="279"/>
      <c r="AI227" s="81"/>
      <c r="AJ227" s="279"/>
      <c r="AK227" s="81"/>
      <c r="AL227" s="279"/>
      <c r="AM227" s="81"/>
      <c r="AN227" s="279"/>
      <c r="AO227" s="81"/>
      <c r="AP227" s="279"/>
      <c r="AQ227" s="81"/>
      <c r="AR227" s="279"/>
      <c r="AS227" s="81"/>
      <c r="AT227" s="279"/>
      <c r="AU227" s="81"/>
      <c r="AV227" s="50">
        <f>IFERROR(VLOOKUP(A227,'Site check'!A:Q,14,0),0)</f>
        <v>0</v>
      </c>
    </row>
    <row r="228" spans="1:48">
      <c r="A228" s="40" t="s">
        <v>244</v>
      </c>
      <c r="B228" s="96"/>
      <c r="C228" s="4"/>
      <c r="D228" s="4"/>
      <c r="E228" s="4"/>
      <c r="F228" s="4"/>
      <c r="G228" s="251">
        <f t="shared" si="18"/>
        <v>0</v>
      </c>
      <c r="H228" s="136">
        <f t="shared" si="19"/>
        <v>0</v>
      </c>
      <c r="I228" s="83"/>
      <c r="J228" s="284"/>
      <c r="K228" s="81"/>
      <c r="L228" s="279"/>
      <c r="M228" s="81"/>
      <c r="N228" s="279"/>
      <c r="O228" s="81"/>
      <c r="P228" s="279"/>
      <c r="Q228" s="81"/>
      <c r="R228" s="279"/>
      <c r="S228" s="81"/>
      <c r="T228" s="279"/>
      <c r="U228" s="81"/>
      <c r="V228" s="279"/>
      <c r="W228" s="81"/>
      <c r="X228" s="279"/>
      <c r="Y228" s="81"/>
      <c r="Z228" s="279"/>
      <c r="AA228" s="81"/>
      <c r="AB228" s="279"/>
      <c r="AC228" s="81"/>
      <c r="AD228" s="279"/>
      <c r="AE228" s="81"/>
      <c r="AF228" s="279"/>
      <c r="AG228" s="81"/>
      <c r="AH228" s="279"/>
      <c r="AI228" s="81"/>
      <c r="AJ228" s="279"/>
      <c r="AK228" s="81"/>
      <c r="AL228" s="279"/>
      <c r="AM228" s="81"/>
      <c r="AN228" s="279"/>
      <c r="AO228" s="81"/>
      <c r="AP228" s="279"/>
      <c r="AQ228" s="81"/>
      <c r="AR228" s="279"/>
      <c r="AS228" s="81"/>
      <c r="AT228" s="279"/>
      <c r="AU228" s="81"/>
      <c r="AV228" s="50">
        <f>IFERROR(VLOOKUP(A228,'Site check'!A:Q,14,0),0)</f>
        <v>0</v>
      </c>
    </row>
    <row r="229" spans="1:48">
      <c r="A229" s="40" t="s">
        <v>245</v>
      </c>
      <c r="B229" s="96"/>
      <c r="C229" s="4"/>
      <c r="D229" s="4"/>
      <c r="E229" s="4"/>
      <c r="F229" s="4"/>
      <c r="G229" s="251">
        <f t="shared" si="18"/>
        <v>0</v>
      </c>
      <c r="H229" s="136">
        <f t="shared" si="19"/>
        <v>0</v>
      </c>
      <c r="I229" s="81"/>
      <c r="J229" s="279"/>
      <c r="K229" s="81"/>
      <c r="L229" s="279"/>
      <c r="M229" s="81"/>
      <c r="N229" s="279"/>
      <c r="O229" s="81"/>
      <c r="P229" s="279"/>
      <c r="Q229" s="81"/>
      <c r="R229" s="279"/>
      <c r="S229" s="81"/>
      <c r="T229" s="279"/>
      <c r="U229" s="81"/>
      <c r="V229" s="279"/>
      <c r="W229" s="81"/>
      <c r="X229" s="279"/>
      <c r="Y229" s="81"/>
      <c r="Z229" s="279"/>
      <c r="AA229" s="81"/>
      <c r="AB229" s="279"/>
      <c r="AC229" s="81"/>
      <c r="AD229" s="279"/>
      <c r="AE229" s="81"/>
      <c r="AF229" s="279"/>
      <c r="AG229" s="81"/>
      <c r="AH229" s="279"/>
      <c r="AI229" s="81"/>
      <c r="AJ229" s="279"/>
      <c r="AK229" s="81"/>
      <c r="AL229" s="279"/>
      <c r="AM229" s="81"/>
      <c r="AN229" s="279"/>
      <c r="AO229" s="81"/>
      <c r="AP229" s="279"/>
      <c r="AQ229" s="81"/>
      <c r="AR229" s="279"/>
      <c r="AS229" s="81"/>
      <c r="AT229" s="279"/>
      <c r="AU229" s="81"/>
      <c r="AV229" s="50">
        <f>IFERROR(VLOOKUP(A229,'Site check'!A:Q,14,0),0)</f>
        <v>0</v>
      </c>
    </row>
    <row r="230" spans="1:48">
      <c r="A230" s="40" t="s">
        <v>246</v>
      </c>
      <c r="B230" s="96"/>
      <c r="C230" s="4"/>
      <c r="D230" s="4"/>
      <c r="E230" s="4"/>
      <c r="F230" s="4"/>
      <c r="G230" s="251">
        <f t="shared" si="18"/>
        <v>0</v>
      </c>
      <c r="H230" s="136">
        <f t="shared" si="19"/>
        <v>0</v>
      </c>
      <c r="I230" s="81"/>
      <c r="J230" s="279"/>
      <c r="K230" s="81"/>
      <c r="L230" s="279"/>
      <c r="M230" s="81"/>
      <c r="N230" s="279"/>
      <c r="O230" s="81"/>
      <c r="P230" s="279"/>
      <c r="Q230" s="81"/>
      <c r="R230" s="279"/>
      <c r="S230" s="81"/>
      <c r="T230" s="279"/>
      <c r="U230" s="81"/>
      <c r="V230" s="279"/>
      <c r="W230" s="81"/>
      <c r="X230" s="279"/>
      <c r="Y230" s="81"/>
      <c r="Z230" s="279"/>
      <c r="AA230" s="81"/>
      <c r="AB230" s="279"/>
      <c r="AC230" s="81"/>
      <c r="AD230" s="279"/>
      <c r="AE230" s="81"/>
      <c r="AF230" s="279"/>
      <c r="AG230" s="81"/>
      <c r="AH230" s="279"/>
      <c r="AI230" s="81"/>
      <c r="AJ230" s="279"/>
      <c r="AK230" s="81"/>
      <c r="AL230" s="279"/>
      <c r="AM230" s="81"/>
      <c r="AN230" s="279"/>
      <c r="AO230" s="81"/>
      <c r="AP230" s="279"/>
      <c r="AQ230" s="81"/>
      <c r="AR230" s="279"/>
      <c r="AS230" s="81"/>
      <c r="AT230" s="279"/>
      <c r="AU230" s="81"/>
      <c r="AV230" s="50">
        <f>IFERROR(VLOOKUP(A230,'Site check'!A:Q,14,0),0)</f>
        <v>0</v>
      </c>
    </row>
    <row r="231" spans="1:48">
      <c r="A231" s="35" t="s">
        <v>247</v>
      </c>
      <c r="B231" s="96"/>
      <c r="C231" s="4"/>
      <c r="D231" s="4"/>
      <c r="E231" s="4"/>
      <c r="F231" s="4"/>
      <c r="G231" s="251">
        <f t="shared" si="18"/>
        <v>0</v>
      </c>
      <c r="H231" s="136">
        <f t="shared" si="19"/>
        <v>0</v>
      </c>
      <c r="I231" s="81"/>
      <c r="J231" s="279"/>
      <c r="K231" s="81"/>
      <c r="L231" s="279"/>
      <c r="M231" s="81"/>
      <c r="N231" s="279"/>
      <c r="O231" s="81"/>
      <c r="P231" s="279"/>
      <c r="Q231" s="81"/>
      <c r="R231" s="279"/>
      <c r="S231" s="81"/>
      <c r="T231" s="279"/>
      <c r="U231" s="81"/>
      <c r="V231" s="279"/>
      <c r="W231" s="81"/>
      <c r="X231" s="279"/>
      <c r="Y231" s="81"/>
      <c r="Z231" s="279"/>
      <c r="AA231" s="81"/>
      <c r="AB231" s="279"/>
      <c r="AC231" s="81"/>
      <c r="AD231" s="279"/>
      <c r="AE231" s="81"/>
      <c r="AF231" s="279"/>
      <c r="AG231" s="81"/>
      <c r="AH231" s="279"/>
      <c r="AI231" s="81"/>
      <c r="AJ231" s="279"/>
      <c r="AK231" s="81"/>
      <c r="AL231" s="279"/>
      <c r="AM231" s="81"/>
      <c r="AN231" s="279"/>
      <c r="AO231" s="81"/>
      <c r="AP231" s="279"/>
      <c r="AQ231" s="81"/>
      <c r="AR231" s="279"/>
      <c r="AS231" s="81"/>
      <c r="AT231" s="279"/>
      <c r="AU231" s="81"/>
      <c r="AV231" s="50">
        <f>IFERROR(VLOOKUP(A231,'Site check'!A:Q,14,0),0)</f>
        <v>0</v>
      </c>
    </row>
    <row r="232" spans="1:48">
      <c r="A232" s="37" t="s">
        <v>248</v>
      </c>
      <c r="B232" s="24" t="s">
        <v>17</v>
      </c>
      <c r="C232" s="4"/>
      <c r="D232" s="30" t="s">
        <v>19</v>
      </c>
      <c r="E232" s="4"/>
      <c r="F232" s="30" t="s">
        <v>321</v>
      </c>
      <c r="G232" s="251">
        <f t="shared" si="18"/>
        <v>8.2050000000000001</v>
      </c>
      <c r="H232" s="136">
        <f t="shared" si="19"/>
        <v>150.55045871559633</v>
      </c>
      <c r="I232" s="81" t="s">
        <v>761</v>
      </c>
      <c r="J232" s="279">
        <v>0.9</v>
      </c>
      <c r="K232" s="81" t="s">
        <v>762</v>
      </c>
      <c r="L232" s="279">
        <v>1.855</v>
      </c>
      <c r="M232" s="81" t="s">
        <v>763</v>
      </c>
      <c r="N232" s="279">
        <v>1.45</v>
      </c>
      <c r="O232" s="81" t="s">
        <v>764</v>
      </c>
      <c r="P232" s="279">
        <v>1.9</v>
      </c>
      <c r="Q232" s="87" t="s">
        <v>765</v>
      </c>
      <c r="R232" s="281">
        <v>2.1</v>
      </c>
      <c r="S232" s="83"/>
      <c r="T232" s="284"/>
      <c r="U232" s="81"/>
      <c r="V232" s="279"/>
      <c r="W232" s="81"/>
      <c r="X232" s="279"/>
      <c r="Y232" s="81"/>
      <c r="Z232" s="279"/>
      <c r="AA232" s="81"/>
      <c r="AB232" s="279"/>
      <c r="AC232" s="81"/>
      <c r="AD232" s="279"/>
      <c r="AE232" s="81"/>
      <c r="AF232" s="279"/>
      <c r="AG232" s="81"/>
      <c r="AH232" s="279"/>
      <c r="AI232" s="81"/>
      <c r="AJ232" s="279"/>
      <c r="AK232" s="81"/>
      <c r="AL232" s="279"/>
      <c r="AM232" s="81"/>
      <c r="AN232" s="279"/>
      <c r="AO232" s="81"/>
      <c r="AP232" s="279"/>
      <c r="AQ232" s="81"/>
      <c r="AR232" s="279"/>
      <c r="AS232" s="81"/>
      <c r="AT232" s="279"/>
      <c r="AU232" s="81"/>
      <c r="AV232" s="50">
        <f>IFERROR(VLOOKUP(A232,'Site check'!A:Q,14,0),0)</f>
        <v>0</v>
      </c>
    </row>
    <row r="233" spans="1:48">
      <c r="A233" s="37" t="s">
        <v>249</v>
      </c>
      <c r="B233" s="4"/>
      <c r="C233" s="4"/>
      <c r="D233" s="4"/>
      <c r="E233" s="4"/>
      <c r="F233" s="4"/>
      <c r="G233" s="251">
        <f t="shared" si="18"/>
        <v>8.2050000000000001</v>
      </c>
      <c r="H233" s="136">
        <f t="shared" si="19"/>
        <v>150.55045871559633</v>
      </c>
      <c r="I233" s="81" t="s">
        <v>761</v>
      </c>
      <c r="J233" s="279">
        <v>0.9</v>
      </c>
      <c r="K233" s="81" t="s">
        <v>762</v>
      </c>
      <c r="L233" s="279">
        <v>1.855</v>
      </c>
      <c r="M233" s="81" t="s">
        <v>763</v>
      </c>
      <c r="N233" s="279">
        <v>1.45</v>
      </c>
      <c r="O233" s="81" t="s">
        <v>764</v>
      </c>
      <c r="P233" s="279">
        <v>1.9</v>
      </c>
      <c r="Q233" s="87" t="s">
        <v>765</v>
      </c>
      <c r="R233" s="281">
        <v>2.1</v>
      </c>
      <c r="S233" s="83"/>
      <c r="T233" s="284"/>
      <c r="U233" s="81"/>
      <c r="V233" s="279"/>
      <c r="W233" s="81"/>
      <c r="X233" s="279"/>
      <c r="Y233" s="81"/>
      <c r="Z233" s="279"/>
      <c r="AA233" s="81"/>
      <c r="AB233" s="279"/>
      <c r="AC233" s="81"/>
      <c r="AD233" s="279"/>
      <c r="AE233" s="81"/>
      <c r="AF233" s="279"/>
      <c r="AG233" s="81"/>
      <c r="AH233" s="279"/>
      <c r="AI233" s="81"/>
      <c r="AJ233" s="279"/>
      <c r="AK233" s="81"/>
      <c r="AL233" s="279"/>
      <c r="AM233" s="81"/>
      <c r="AN233" s="279"/>
      <c r="AO233" s="81"/>
      <c r="AP233" s="279"/>
      <c r="AQ233" s="81"/>
      <c r="AR233" s="279"/>
      <c r="AS233" s="81"/>
      <c r="AT233" s="279"/>
      <c r="AU233" s="81"/>
      <c r="AV233" s="50">
        <f>IFERROR(VLOOKUP(A233,'Site check'!A:Q,14,0),0)</f>
        <v>0</v>
      </c>
    </row>
    <row r="234" spans="1:48">
      <c r="A234" s="35" t="s">
        <v>250</v>
      </c>
      <c r="B234" s="96"/>
      <c r="C234" s="4"/>
      <c r="D234" s="4"/>
      <c r="E234" s="4"/>
      <c r="F234" s="4"/>
      <c r="G234" s="251">
        <f t="shared" si="18"/>
        <v>0</v>
      </c>
      <c r="H234" s="136">
        <f t="shared" si="19"/>
        <v>0</v>
      </c>
      <c r="I234" s="81"/>
      <c r="J234" s="279"/>
      <c r="K234" s="81"/>
      <c r="L234" s="279"/>
      <c r="M234" s="81"/>
      <c r="N234" s="279"/>
      <c r="O234" s="81"/>
      <c r="P234" s="279"/>
      <c r="Q234" s="81"/>
      <c r="R234" s="279"/>
      <c r="S234" s="81"/>
      <c r="T234" s="279"/>
      <c r="U234" s="81"/>
      <c r="V234" s="279"/>
      <c r="W234" s="81"/>
      <c r="X234" s="279"/>
      <c r="Y234" s="81"/>
      <c r="Z234" s="279"/>
      <c r="AA234" s="81"/>
      <c r="AB234" s="279"/>
      <c r="AC234" s="81"/>
      <c r="AD234" s="279"/>
      <c r="AE234" s="81"/>
      <c r="AF234" s="279"/>
      <c r="AG234" s="81"/>
      <c r="AH234" s="279"/>
      <c r="AI234" s="81"/>
      <c r="AJ234" s="279"/>
      <c r="AK234" s="81"/>
      <c r="AL234" s="279"/>
      <c r="AM234" s="81"/>
      <c r="AN234" s="279"/>
      <c r="AO234" s="81"/>
      <c r="AP234" s="279"/>
      <c r="AQ234" s="81"/>
      <c r="AR234" s="279"/>
      <c r="AS234" s="81"/>
      <c r="AT234" s="279"/>
      <c r="AU234" s="81"/>
      <c r="AV234" s="50">
        <f>IFERROR(VLOOKUP(A234,'Site check'!A:Q,14,0),0)</f>
        <v>0</v>
      </c>
    </row>
    <row r="235" spans="1:48">
      <c r="A235" s="98" t="s">
        <v>251</v>
      </c>
      <c r="B235" s="96"/>
      <c r="C235" s="4"/>
      <c r="D235" s="4"/>
      <c r="E235" s="4"/>
      <c r="F235" s="4"/>
      <c r="G235" s="251">
        <f t="shared" si="18"/>
        <v>7.3</v>
      </c>
      <c r="H235" s="136">
        <f t="shared" si="19"/>
        <v>133.94495412844037</v>
      </c>
      <c r="I235" s="81" t="s">
        <v>766</v>
      </c>
      <c r="J235" s="279">
        <v>5.8</v>
      </c>
      <c r="K235" s="85" t="s">
        <v>767</v>
      </c>
      <c r="L235" s="280">
        <v>1.5</v>
      </c>
      <c r="M235" s="81"/>
      <c r="N235" s="279"/>
      <c r="O235" s="81"/>
      <c r="P235" s="279"/>
      <c r="Q235" s="81"/>
      <c r="R235" s="279"/>
      <c r="S235" s="81"/>
      <c r="T235" s="279"/>
      <c r="U235" s="81"/>
      <c r="V235" s="279"/>
      <c r="W235" s="81"/>
      <c r="X235" s="279"/>
      <c r="Y235" s="81"/>
      <c r="Z235" s="279"/>
      <c r="AA235" s="81"/>
      <c r="AB235" s="279"/>
      <c r="AC235" s="81"/>
      <c r="AD235" s="279"/>
      <c r="AE235" s="81"/>
      <c r="AF235" s="279"/>
      <c r="AG235" s="81"/>
      <c r="AH235" s="279"/>
      <c r="AI235" s="81"/>
      <c r="AJ235" s="279"/>
      <c r="AK235" s="81"/>
      <c r="AL235" s="279"/>
      <c r="AM235" s="81"/>
      <c r="AN235" s="279"/>
      <c r="AO235" s="81"/>
      <c r="AP235" s="279"/>
      <c r="AQ235" s="81"/>
      <c r="AR235" s="279"/>
      <c r="AS235" s="81"/>
      <c r="AT235" s="279"/>
      <c r="AU235" s="81"/>
      <c r="AV235" s="50">
        <f>IFERROR(VLOOKUP(A235,'Site check'!A:Q,14,0),0)</f>
        <v>0</v>
      </c>
    </row>
    <row r="236" spans="1:48">
      <c r="A236" s="98" t="s">
        <v>252</v>
      </c>
      <c r="B236" s="96"/>
      <c r="C236" s="4"/>
      <c r="D236" s="4"/>
      <c r="E236" s="4"/>
      <c r="F236" s="4"/>
      <c r="G236" s="251">
        <f t="shared" si="18"/>
        <v>7.7</v>
      </c>
      <c r="H236" s="136">
        <f t="shared" si="19"/>
        <v>141.28440366972478</v>
      </c>
      <c r="I236" s="81" t="s">
        <v>766</v>
      </c>
      <c r="J236" s="279">
        <v>5.9</v>
      </c>
      <c r="K236" s="85" t="s">
        <v>767</v>
      </c>
      <c r="L236" s="280">
        <v>1.8</v>
      </c>
      <c r="M236" s="81"/>
      <c r="N236" s="279"/>
      <c r="O236" s="81"/>
      <c r="P236" s="279"/>
      <c r="Q236" s="81"/>
      <c r="R236" s="279"/>
      <c r="S236" s="81"/>
      <c r="T236" s="279"/>
      <c r="U236" s="81"/>
      <c r="V236" s="279"/>
      <c r="W236" s="81"/>
      <c r="X236" s="279"/>
      <c r="Y236" s="81"/>
      <c r="Z236" s="279"/>
      <c r="AA236" s="81"/>
      <c r="AB236" s="279"/>
      <c r="AC236" s="81"/>
      <c r="AD236" s="279"/>
      <c r="AE236" s="81"/>
      <c r="AF236" s="279"/>
      <c r="AG236" s="81"/>
      <c r="AH236" s="279"/>
      <c r="AI236" s="81"/>
      <c r="AJ236" s="279"/>
      <c r="AK236" s="81"/>
      <c r="AL236" s="279"/>
      <c r="AM236" s="81"/>
      <c r="AN236" s="279"/>
      <c r="AO236" s="81"/>
      <c r="AP236" s="279"/>
      <c r="AQ236" s="81"/>
      <c r="AR236" s="279"/>
      <c r="AS236" s="81"/>
      <c r="AT236" s="279"/>
      <c r="AU236" s="81"/>
      <c r="AV236" s="50">
        <f>IFERROR(VLOOKUP(A236,'Site check'!A:Q,14,0),0)</f>
        <v>0</v>
      </c>
    </row>
    <row r="237" spans="1:48">
      <c r="A237" s="35" t="s">
        <v>253</v>
      </c>
      <c r="B237" s="96"/>
      <c r="C237" s="4"/>
      <c r="D237" s="4"/>
      <c r="E237" s="4"/>
      <c r="F237" s="4"/>
      <c r="G237" s="251">
        <f t="shared" si="18"/>
        <v>0</v>
      </c>
      <c r="H237" s="136">
        <f t="shared" si="19"/>
        <v>0</v>
      </c>
      <c r="I237" s="81"/>
      <c r="J237" s="279"/>
      <c r="K237" s="81"/>
      <c r="L237" s="279"/>
      <c r="M237" s="81"/>
      <c r="N237" s="279"/>
      <c r="O237" s="81"/>
      <c r="P237" s="279"/>
      <c r="Q237" s="81"/>
      <c r="R237" s="279"/>
      <c r="S237" s="81"/>
      <c r="T237" s="279"/>
      <c r="U237" s="81"/>
      <c r="V237" s="279"/>
      <c r="W237" s="81"/>
      <c r="X237" s="279"/>
      <c r="Y237" s="81"/>
      <c r="Z237" s="279"/>
      <c r="AA237" s="81"/>
      <c r="AB237" s="279"/>
      <c r="AC237" s="81"/>
      <c r="AD237" s="279"/>
      <c r="AE237" s="81"/>
      <c r="AF237" s="279"/>
      <c r="AG237" s="81"/>
      <c r="AH237" s="279"/>
      <c r="AI237" s="81"/>
      <c r="AJ237" s="279"/>
      <c r="AK237" s="81"/>
      <c r="AL237" s="279"/>
      <c r="AM237" s="81"/>
      <c r="AN237" s="279"/>
      <c r="AO237" s="81"/>
      <c r="AP237" s="279"/>
      <c r="AQ237" s="81"/>
      <c r="AR237" s="279"/>
      <c r="AS237" s="81"/>
      <c r="AT237" s="279"/>
      <c r="AU237" s="81"/>
      <c r="AV237" s="50">
        <f>IFERROR(VLOOKUP(A237,'Site check'!A:Q,14,0),0)</f>
        <v>0</v>
      </c>
    </row>
    <row r="238" spans="1:48">
      <c r="A238" s="35" t="s">
        <v>254</v>
      </c>
      <c r="B238" s="96"/>
      <c r="C238" s="30" t="s">
        <v>18</v>
      </c>
      <c r="D238" s="4"/>
      <c r="E238" s="4"/>
      <c r="F238" s="4"/>
      <c r="G238" s="251">
        <f t="shared" si="18"/>
        <v>7.4</v>
      </c>
      <c r="H238" s="136">
        <f t="shared" si="19"/>
        <v>135.77981651376146</v>
      </c>
      <c r="I238" s="81" t="s">
        <v>768</v>
      </c>
      <c r="J238" s="279">
        <v>2.4</v>
      </c>
      <c r="K238" s="87" t="s">
        <v>769</v>
      </c>
      <c r="L238" s="281">
        <v>2</v>
      </c>
      <c r="M238" s="263" t="s">
        <v>770</v>
      </c>
      <c r="N238" s="283">
        <v>2</v>
      </c>
      <c r="O238" s="87" t="s">
        <v>771</v>
      </c>
      <c r="P238" s="281">
        <v>1</v>
      </c>
      <c r="Q238" s="83"/>
      <c r="R238" s="284"/>
      <c r="S238" s="81"/>
      <c r="T238" s="279"/>
      <c r="U238" s="81"/>
      <c r="V238" s="279"/>
      <c r="W238" s="81"/>
      <c r="X238" s="279"/>
      <c r="Y238" s="81"/>
      <c r="Z238" s="279"/>
      <c r="AA238" s="81"/>
      <c r="AB238" s="279"/>
      <c r="AC238" s="81"/>
      <c r="AD238" s="279"/>
      <c r="AE238" s="81"/>
      <c r="AF238" s="279"/>
      <c r="AG238" s="81"/>
      <c r="AH238" s="279"/>
      <c r="AI238" s="81"/>
      <c r="AJ238" s="279"/>
      <c r="AK238" s="81"/>
      <c r="AL238" s="279"/>
      <c r="AM238" s="81"/>
      <c r="AN238" s="279"/>
      <c r="AO238" s="81"/>
      <c r="AP238" s="279"/>
      <c r="AQ238" s="81"/>
      <c r="AR238" s="279"/>
      <c r="AS238" s="81"/>
      <c r="AT238" s="279"/>
      <c r="AU238" s="81"/>
      <c r="AV238" s="50">
        <f>IFERROR(VLOOKUP(A238,'Site check'!A:Q,14,0),0)</f>
        <v>0</v>
      </c>
    </row>
    <row r="239" spans="1:48">
      <c r="A239" s="35" t="s">
        <v>255</v>
      </c>
      <c r="B239" s="96"/>
      <c r="C239" s="36"/>
      <c r="D239" s="4"/>
      <c r="E239" s="4"/>
      <c r="F239" s="4"/>
      <c r="G239" s="251">
        <f t="shared" si="18"/>
        <v>0</v>
      </c>
      <c r="H239" s="136">
        <f t="shared" si="19"/>
        <v>0</v>
      </c>
      <c r="I239" s="81"/>
      <c r="J239" s="279"/>
      <c r="K239" s="81"/>
      <c r="L239" s="279"/>
      <c r="M239" s="81"/>
      <c r="N239" s="279"/>
      <c r="O239" s="81"/>
      <c r="P239" s="279"/>
      <c r="Q239" s="81"/>
      <c r="R239" s="279"/>
      <c r="S239" s="81"/>
      <c r="T239" s="279"/>
      <c r="U239" s="81"/>
      <c r="V239" s="279"/>
      <c r="W239" s="81"/>
      <c r="X239" s="279"/>
      <c r="Y239" s="81"/>
      <c r="Z239" s="279"/>
      <c r="AA239" s="81"/>
      <c r="AB239" s="279"/>
      <c r="AC239" s="81"/>
      <c r="AD239" s="279"/>
      <c r="AE239" s="81"/>
      <c r="AF239" s="279"/>
      <c r="AG239" s="81"/>
      <c r="AH239" s="279"/>
      <c r="AI239" s="81"/>
      <c r="AJ239" s="279"/>
      <c r="AK239" s="81"/>
      <c r="AL239" s="279"/>
      <c r="AM239" s="81"/>
      <c r="AN239" s="279"/>
      <c r="AO239" s="81"/>
      <c r="AP239" s="279"/>
      <c r="AQ239" s="81"/>
      <c r="AR239" s="279"/>
      <c r="AS239" s="81"/>
      <c r="AT239" s="279"/>
      <c r="AU239" s="81"/>
      <c r="AV239" s="50">
        <f>IFERROR(VLOOKUP(A239,'Site check'!A:Q,14,0),0)</f>
        <v>0</v>
      </c>
    </row>
    <row r="240" spans="1:48">
      <c r="A240" s="37" t="s">
        <v>256</v>
      </c>
      <c r="B240" s="24" t="s">
        <v>17</v>
      </c>
      <c r="C240" s="30" t="s">
        <v>18</v>
      </c>
      <c r="D240" s="30" t="s">
        <v>19</v>
      </c>
      <c r="E240" s="4"/>
      <c r="F240" s="30" t="s">
        <v>321</v>
      </c>
      <c r="G240" s="251">
        <f t="shared" si="18"/>
        <v>9.4749999999999996</v>
      </c>
      <c r="H240" s="136">
        <f t="shared" si="19"/>
        <v>173.85321100917432</v>
      </c>
      <c r="I240" s="81" t="s">
        <v>772</v>
      </c>
      <c r="J240" s="279">
        <v>0.65</v>
      </c>
      <c r="K240" s="85" t="s">
        <v>773</v>
      </c>
      <c r="L240" s="279">
        <v>1.25</v>
      </c>
      <c r="M240" s="81" t="s">
        <v>774</v>
      </c>
      <c r="N240" s="279">
        <v>1.35</v>
      </c>
      <c r="O240" s="81" t="s">
        <v>775</v>
      </c>
      <c r="P240" s="279">
        <v>0.85</v>
      </c>
      <c r="Q240" s="81" t="s">
        <v>776</v>
      </c>
      <c r="R240" s="279">
        <v>0.3</v>
      </c>
      <c r="S240" s="89" t="s">
        <v>777</v>
      </c>
      <c r="T240" s="282">
        <v>0.67500000000000004</v>
      </c>
      <c r="U240" s="85" t="s">
        <v>778</v>
      </c>
      <c r="V240" s="280">
        <v>1.5</v>
      </c>
      <c r="W240" s="85" t="s">
        <v>779</v>
      </c>
      <c r="X240" s="280">
        <v>0.95</v>
      </c>
      <c r="Y240" s="85" t="s">
        <v>780</v>
      </c>
      <c r="Z240" s="279">
        <v>0.95</v>
      </c>
      <c r="AA240" s="85" t="s">
        <v>781</v>
      </c>
      <c r="AB240" s="279">
        <v>1</v>
      </c>
      <c r="AC240" s="81"/>
      <c r="AD240" s="279"/>
      <c r="AE240" s="81"/>
      <c r="AF240" s="279"/>
      <c r="AG240" s="81"/>
      <c r="AH240" s="279"/>
      <c r="AI240" s="81"/>
      <c r="AJ240" s="279"/>
      <c r="AK240" s="81"/>
      <c r="AL240" s="279"/>
      <c r="AM240" s="81"/>
      <c r="AN240" s="279"/>
      <c r="AO240" s="81"/>
      <c r="AP240" s="279"/>
      <c r="AQ240" s="81"/>
      <c r="AR240" s="279"/>
      <c r="AS240" s="81"/>
      <c r="AT240" s="279"/>
      <c r="AU240" s="81"/>
      <c r="AV240" s="50">
        <f>IFERROR(VLOOKUP(A240,'Site check'!A:Q,14,0),0)</f>
        <v>0</v>
      </c>
    </row>
    <row r="241" spans="1:48">
      <c r="A241" s="37" t="s">
        <v>257</v>
      </c>
      <c r="B241" s="4"/>
      <c r="C241" s="4"/>
      <c r="D241" s="4"/>
      <c r="E241" s="4"/>
      <c r="F241" s="4"/>
      <c r="G241" s="251">
        <f t="shared" si="18"/>
        <v>10.324999999999999</v>
      </c>
      <c r="H241" s="136">
        <f t="shared" si="19"/>
        <v>189.44954128440367</v>
      </c>
      <c r="I241" s="89" t="s">
        <v>772</v>
      </c>
      <c r="J241" s="282">
        <v>1.25</v>
      </c>
      <c r="K241" s="85" t="s">
        <v>773</v>
      </c>
      <c r="L241" s="279">
        <v>1.25</v>
      </c>
      <c r="M241" s="81" t="s">
        <v>774</v>
      </c>
      <c r="N241" s="279">
        <v>1.4</v>
      </c>
      <c r="O241" s="81" t="s">
        <v>775</v>
      </c>
      <c r="P241" s="279">
        <v>0.85</v>
      </c>
      <c r="Q241" s="81" t="s">
        <v>776</v>
      </c>
      <c r="R241" s="279">
        <v>0.5</v>
      </c>
      <c r="S241" s="89" t="s">
        <v>777</v>
      </c>
      <c r="T241" s="282">
        <v>0.67500000000000004</v>
      </c>
      <c r="U241" s="85" t="s">
        <v>778</v>
      </c>
      <c r="V241" s="280">
        <v>1.5</v>
      </c>
      <c r="W241" s="85" t="s">
        <v>779</v>
      </c>
      <c r="X241" s="280">
        <v>0.95</v>
      </c>
      <c r="Y241" s="85" t="s">
        <v>780</v>
      </c>
      <c r="Z241" s="279">
        <v>0.95</v>
      </c>
      <c r="AA241" s="85" t="s">
        <v>781</v>
      </c>
      <c r="AB241" s="279">
        <v>1</v>
      </c>
      <c r="AC241" s="81"/>
      <c r="AD241" s="279"/>
      <c r="AE241" s="81"/>
      <c r="AF241" s="279"/>
      <c r="AG241" s="81"/>
      <c r="AH241" s="279"/>
      <c r="AI241" s="81"/>
      <c r="AJ241" s="279"/>
      <c r="AK241" s="81"/>
      <c r="AL241" s="279"/>
      <c r="AM241" s="81"/>
      <c r="AN241" s="279"/>
      <c r="AO241" s="81"/>
      <c r="AP241" s="279"/>
      <c r="AQ241" s="81"/>
      <c r="AR241" s="279"/>
      <c r="AS241" s="81"/>
      <c r="AT241" s="279"/>
      <c r="AU241" s="81"/>
      <c r="AV241" s="50">
        <f>IFERROR(VLOOKUP(A241,'Site check'!A:Q,14,0),0)</f>
        <v>0</v>
      </c>
    </row>
    <row r="242" spans="1:48">
      <c r="A242" s="38" t="s">
        <v>258</v>
      </c>
      <c r="B242" s="96"/>
      <c r="C242" s="4"/>
      <c r="D242" s="4"/>
      <c r="E242" s="4"/>
      <c r="F242" s="4"/>
      <c r="G242" s="251">
        <f t="shared" si="18"/>
        <v>11.83</v>
      </c>
      <c r="H242" s="136">
        <f t="shared" si="19"/>
        <v>217.06422018348624</v>
      </c>
      <c r="I242" s="87" t="s">
        <v>782</v>
      </c>
      <c r="J242" s="281">
        <v>2</v>
      </c>
      <c r="K242" s="87" t="s">
        <v>783</v>
      </c>
      <c r="L242" s="281">
        <v>2</v>
      </c>
      <c r="M242" s="260" t="s">
        <v>784</v>
      </c>
      <c r="N242" s="283">
        <v>2.73</v>
      </c>
      <c r="O242" s="301" t="s">
        <v>785</v>
      </c>
      <c r="P242" s="326">
        <v>3</v>
      </c>
      <c r="Q242" s="301" t="s">
        <v>786</v>
      </c>
      <c r="R242" s="326">
        <v>2.1</v>
      </c>
      <c r="S242" s="89"/>
      <c r="T242" s="282"/>
      <c r="U242" s="81"/>
      <c r="V242" s="279"/>
      <c r="W242" s="81"/>
      <c r="X242" s="279"/>
      <c r="Y242" s="81"/>
      <c r="Z242" s="279"/>
      <c r="AA242" s="81"/>
      <c r="AB242" s="279"/>
      <c r="AC242" s="81"/>
      <c r="AD242" s="279"/>
      <c r="AE242" s="81"/>
      <c r="AF242" s="279"/>
      <c r="AG242" s="81"/>
      <c r="AH242" s="279"/>
      <c r="AI242" s="81"/>
      <c r="AJ242" s="279"/>
      <c r="AK242" s="81"/>
      <c r="AL242" s="279"/>
      <c r="AM242" s="81"/>
      <c r="AN242" s="279"/>
      <c r="AO242" s="81"/>
      <c r="AP242" s="279"/>
      <c r="AQ242" s="81"/>
      <c r="AR242" s="279"/>
      <c r="AS242" s="81"/>
      <c r="AT242" s="279"/>
      <c r="AU242" s="81"/>
      <c r="AV242" s="50">
        <f>IFERROR(VLOOKUP(A242,'Site check'!A:Q,14,0),0)</f>
        <v>0</v>
      </c>
    </row>
    <row r="243" spans="1:48">
      <c r="A243" s="38" t="s">
        <v>259</v>
      </c>
      <c r="B243" s="96"/>
      <c r="C243" s="4"/>
      <c r="D243" s="4"/>
      <c r="E243" s="4"/>
      <c r="F243" s="4"/>
      <c r="G243" s="251">
        <f t="shared" si="18"/>
        <v>11.83</v>
      </c>
      <c r="H243" s="136">
        <f t="shared" si="19"/>
        <v>217.06422018348624</v>
      </c>
      <c r="I243" s="87" t="s">
        <v>782</v>
      </c>
      <c r="J243" s="281">
        <v>2</v>
      </c>
      <c r="K243" s="87" t="s">
        <v>783</v>
      </c>
      <c r="L243" s="281">
        <v>2</v>
      </c>
      <c r="M243" s="260" t="s">
        <v>784</v>
      </c>
      <c r="N243" s="283">
        <v>2.73</v>
      </c>
      <c r="O243" s="301" t="s">
        <v>785</v>
      </c>
      <c r="P243" s="326">
        <v>3</v>
      </c>
      <c r="Q243" s="301" t="s">
        <v>786</v>
      </c>
      <c r="R243" s="326">
        <v>2.1</v>
      </c>
      <c r="S243" s="81"/>
      <c r="T243" s="279"/>
      <c r="U243" s="81"/>
      <c r="V243" s="279"/>
      <c r="W243" s="81"/>
      <c r="X243" s="279"/>
      <c r="Y243" s="81"/>
      <c r="Z243" s="279"/>
      <c r="AA243" s="81"/>
      <c r="AB243" s="279"/>
      <c r="AC243" s="81"/>
      <c r="AD243" s="279"/>
      <c r="AE243" s="81"/>
      <c r="AF243" s="279"/>
      <c r="AG243" s="81"/>
      <c r="AH243" s="279"/>
      <c r="AI243" s="81"/>
      <c r="AJ243" s="279"/>
      <c r="AK243" s="81"/>
      <c r="AL243" s="279"/>
      <c r="AM243" s="81"/>
      <c r="AN243" s="279"/>
      <c r="AO243" s="81"/>
      <c r="AP243" s="279"/>
      <c r="AQ243" s="81"/>
      <c r="AR243" s="279"/>
      <c r="AS243" s="81"/>
      <c r="AT243" s="279"/>
      <c r="AU243" s="81"/>
      <c r="AV243" s="50">
        <f>IFERROR(VLOOKUP(A243,'Site check'!A:Q,14,0),0)</f>
        <v>0</v>
      </c>
    </row>
    <row r="244" spans="1:48">
      <c r="A244" s="35" t="s">
        <v>260</v>
      </c>
      <c r="B244" s="96"/>
      <c r="C244" s="4"/>
      <c r="D244" s="4"/>
      <c r="E244" s="4"/>
      <c r="F244" s="4"/>
      <c r="G244" s="251">
        <f t="shared" si="18"/>
        <v>0</v>
      </c>
      <c r="H244" s="136">
        <f t="shared" si="19"/>
        <v>0</v>
      </c>
      <c r="I244" s="81"/>
      <c r="J244" s="279"/>
      <c r="K244" s="81"/>
      <c r="L244" s="279"/>
      <c r="M244" s="81"/>
      <c r="N244" s="279"/>
      <c r="O244" s="81"/>
      <c r="P244" s="279"/>
      <c r="Q244" s="81"/>
      <c r="R244" s="279"/>
      <c r="S244" s="81"/>
      <c r="T244" s="279"/>
      <c r="U244" s="81"/>
      <c r="V244" s="279"/>
      <c r="W244" s="81"/>
      <c r="X244" s="279"/>
      <c r="Y244" s="81"/>
      <c r="Z244" s="279"/>
      <c r="AA244" s="81"/>
      <c r="AB244" s="279"/>
      <c r="AC244" s="81"/>
      <c r="AD244" s="279"/>
      <c r="AE244" s="81"/>
      <c r="AF244" s="279"/>
      <c r="AG244" s="81"/>
      <c r="AH244" s="279"/>
      <c r="AI244" s="81"/>
      <c r="AJ244" s="279"/>
      <c r="AK244" s="81"/>
      <c r="AL244" s="279"/>
      <c r="AM244" s="81"/>
      <c r="AN244" s="279"/>
      <c r="AO244" s="81"/>
      <c r="AP244" s="279"/>
      <c r="AQ244" s="81"/>
      <c r="AR244" s="279"/>
      <c r="AS244" s="81"/>
      <c r="AT244" s="279"/>
      <c r="AU244" s="81"/>
      <c r="AV244" s="50">
        <f>IFERROR(VLOOKUP(A244,'Site check'!A:Q,14,0),0)</f>
        <v>0</v>
      </c>
    </row>
    <row r="245" spans="1:48">
      <c r="A245" s="35" t="s">
        <v>261</v>
      </c>
      <c r="B245" s="96"/>
      <c r="C245" s="4"/>
      <c r="D245" s="4"/>
      <c r="E245" s="4"/>
      <c r="F245" s="4"/>
      <c r="G245" s="251">
        <f t="shared" si="18"/>
        <v>1.5</v>
      </c>
      <c r="H245" s="136">
        <f t="shared" si="19"/>
        <v>27.522935779816514</v>
      </c>
      <c r="I245" s="85" t="s">
        <v>787</v>
      </c>
      <c r="J245" s="280">
        <v>1.5</v>
      </c>
      <c r="K245" s="81"/>
      <c r="L245" s="279"/>
      <c r="M245" s="81"/>
      <c r="N245" s="279"/>
      <c r="O245" s="81"/>
      <c r="P245" s="279"/>
      <c r="Q245" s="81"/>
      <c r="R245" s="279"/>
      <c r="S245" s="81"/>
      <c r="T245" s="279"/>
      <c r="U245" s="81"/>
      <c r="V245" s="279"/>
      <c r="W245" s="81"/>
      <c r="X245" s="279"/>
      <c r="Y245" s="81"/>
      <c r="Z245" s="279"/>
      <c r="AA245" s="81"/>
      <c r="AB245" s="279"/>
      <c r="AC245" s="81"/>
      <c r="AD245" s="279"/>
      <c r="AE245" s="81"/>
      <c r="AF245" s="279"/>
      <c r="AG245" s="81"/>
      <c r="AH245" s="279"/>
      <c r="AI245" s="81"/>
      <c r="AJ245" s="279"/>
      <c r="AK245" s="81"/>
      <c r="AL245" s="279"/>
      <c r="AM245" s="81"/>
      <c r="AN245" s="279"/>
      <c r="AO245" s="81"/>
      <c r="AP245" s="279"/>
      <c r="AQ245" s="81"/>
      <c r="AR245" s="279"/>
      <c r="AS245" s="81"/>
      <c r="AT245" s="279"/>
      <c r="AU245" s="81"/>
      <c r="AV245" s="50">
        <f>IFERROR(VLOOKUP(A245,'Site check'!A:Q,14,0),0)</f>
        <v>0</v>
      </c>
    </row>
    <row r="246" spans="1:48">
      <c r="A246" s="35" t="s">
        <v>262</v>
      </c>
      <c r="B246" s="96"/>
      <c r="C246" s="4"/>
      <c r="D246" s="4"/>
      <c r="E246" s="4"/>
      <c r="F246" s="4"/>
      <c r="G246" s="251">
        <f t="shared" si="18"/>
        <v>0</v>
      </c>
      <c r="H246" s="136">
        <f t="shared" si="19"/>
        <v>0</v>
      </c>
      <c r="I246" s="81"/>
      <c r="J246" s="279"/>
      <c r="K246" s="81"/>
      <c r="L246" s="279"/>
      <c r="M246" s="81"/>
      <c r="N246" s="279"/>
      <c r="O246" s="81"/>
      <c r="P246" s="279"/>
      <c r="Q246" s="81"/>
      <c r="R246" s="279"/>
      <c r="S246" s="81"/>
      <c r="T246" s="279"/>
      <c r="U246" s="81"/>
      <c r="V246" s="279"/>
      <c r="W246" s="81"/>
      <c r="X246" s="279"/>
      <c r="Y246" s="81"/>
      <c r="Z246" s="279"/>
      <c r="AA246" s="81"/>
      <c r="AB246" s="279"/>
      <c r="AC246" s="81"/>
      <c r="AD246" s="279"/>
      <c r="AE246" s="81"/>
      <c r="AF246" s="279"/>
      <c r="AG246" s="81"/>
      <c r="AH246" s="279"/>
      <c r="AI246" s="81"/>
      <c r="AJ246" s="279"/>
      <c r="AK246" s="81"/>
      <c r="AL246" s="279"/>
      <c r="AM246" s="81"/>
      <c r="AN246" s="279"/>
      <c r="AO246" s="81"/>
      <c r="AP246" s="279"/>
      <c r="AQ246" s="81"/>
      <c r="AR246" s="279"/>
      <c r="AS246" s="81"/>
      <c r="AT246" s="279"/>
      <c r="AU246" s="81"/>
      <c r="AV246" s="50">
        <f>IFERROR(VLOOKUP(A246,'Site check'!A:Q,14,0),0)</f>
        <v>0</v>
      </c>
    </row>
    <row r="247" spans="1:48">
      <c r="A247" s="35" t="s">
        <v>263</v>
      </c>
      <c r="B247" s="96"/>
      <c r="C247" s="4"/>
      <c r="D247" s="4"/>
      <c r="E247" s="4"/>
      <c r="F247" s="4"/>
      <c r="G247" s="251">
        <f t="shared" si="18"/>
        <v>1</v>
      </c>
      <c r="H247" s="136">
        <f t="shared" si="19"/>
        <v>18.348623853211009</v>
      </c>
      <c r="I247" s="260" t="s">
        <v>788</v>
      </c>
      <c r="J247" s="283">
        <v>1</v>
      </c>
      <c r="K247" s="81"/>
      <c r="L247" s="279"/>
      <c r="M247" s="81"/>
      <c r="N247" s="279"/>
      <c r="O247" s="81"/>
      <c r="P247" s="279"/>
      <c r="Q247" s="81"/>
      <c r="R247" s="279"/>
      <c r="S247" s="81"/>
      <c r="T247" s="279"/>
      <c r="U247" s="81"/>
      <c r="V247" s="279"/>
      <c r="W247" s="81"/>
      <c r="X247" s="279"/>
      <c r="Y247" s="81"/>
      <c r="Z247" s="279"/>
      <c r="AA247" s="81"/>
      <c r="AB247" s="279"/>
      <c r="AC247" s="81"/>
      <c r="AD247" s="279"/>
      <c r="AE247" s="81"/>
      <c r="AF247" s="279"/>
      <c r="AG247" s="81"/>
      <c r="AH247" s="279"/>
      <c r="AI247" s="81"/>
      <c r="AJ247" s="279"/>
      <c r="AK247" s="81"/>
      <c r="AL247" s="279"/>
      <c r="AM247" s="81"/>
      <c r="AN247" s="279"/>
      <c r="AO247" s="81"/>
      <c r="AP247" s="279"/>
      <c r="AQ247" s="81"/>
      <c r="AR247" s="279"/>
      <c r="AS247" s="81"/>
      <c r="AT247" s="279"/>
      <c r="AU247" s="81"/>
      <c r="AV247" s="50">
        <f>IFERROR(VLOOKUP(A247,'Site check'!A:Q,14,0),0)</f>
        <v>0</v>
      </c>
    </row>
    <row r="248" spans="1:48">
      <c r="A248" s="35" t="s">
        <v>264</v>
      </c>
      <c r="B248" s="96"/>
      <c r="C248" s="30" t="s">
        <v>18</v>
      </c>
      <c r="D248" s="4"/>
      <c r="E248" s="4"/>
      <c r="F248" s="4"/>
      <c r="G248" s="251">
        <f t="shared" si="18"/>
        <v>2.4</v>
      </c>
      <c r="H248" s="136">
        <f t="shared" si="19"/>
        <v>44.036697247706421</v>
      </c>
      <c r="I248" s="81" t="s">
        <v>789</v>
      </c>
      <c r="J248" s="279">
        <v>2.4</v>
      </c>
      <c r="K248" s="81"/>
      <c r="L248" s="279"/>
      <c r="M248" s="81"/>
      <c r="N248" s="279"/>
      <c r="O248" s="81"/>
      <c r="P248" s="279"/>
      <c r="Q248" s="81"/>
      <c r="R248" s="279"/>
      <c r="S248" s="81"/>
      <c r="T248" s="279"/>
      <c r="U248" s="81"/>
      <c r="V248" s="279"/>
      <c r="W248" s="81"/>
      <c r="X248" s="279"/>
      <c r="Y248" s="81"/>
      <c r="Z248" s="279"/>
      <c r="AA248" s="81"/>
      <c r="AB248" s="279"/>
      <c r="AC248" s="81"/>
      <c r="AD248" s="279"/>
      <c r="AE248" s="81"/>
      <c r="AF248" s="279"/>
      <c r="AG248" s="81"/>
      <c r="AH248" s="279"/>
      <c r="AI248" s="81"/>
      <c r="AJ248" s="279"/>
      <c r="AK248" s="81"/>
      <c r="AL248" s="279"/>
      <c r="AM248" s="81"/>
      <c r="AN248" s="279"/>
      <c r="AO248" s="81"/>
      <c r="AP248" s="279"/>
      <c r="AQ248" s="81"/>
      <c r="AR248" s="279"/>
      <c r="AS248" s="81"/>
      <c r="AT248" s="279"/>
      <c r="AU248" s="81"/>
      <c r="AV248" s="50">
        <f>IFERROR(VLOOKUP(A248,'Site check'!A:Q,14,0),0)</f>
        <v>0</v>
      </c>
    </row>
    <row r="249" spans="1:48">
      <c r="A249" s="35" t="s">
        <v>265</v>
      </c>
      <c r="B249" s="96"/>
      <c r="C249" s="4"/>
      <c r="D249" s="4"/>
      <c r="E249" s="4"/>
      <c r="F249" s="4"/>
      <c r="G249" s="251">
        <f t="shared" si="18"/>
        <v>0.9</v>
      </c>
      <c r="H249" s="136">
        <f t="shared" si="19"/>
        <v>16.513761467889907</v>
      </c>
      <c r="I249" s="87" t="s">
        <v>790</v>
      </c>
      <c r="J249" s="281">
        <v>0.5</v>
      </c>
      <c r="K249" s="83" t="s">
        <v>791</v>
      </c>
      <c r="L249" s="284">
        <v>0.4</v>
      </c>
      <c r="M249" s="81"/>
      <c r="N249" s="279"/>
      <c r="O249" s="81"/>
      <c r="P249" s="279"/>
      <c r="Q249" s="81"/>
      <c r="R249" s="279"/>
      <c r="S249" s="81"/>
      <c r="T249" s="279"/>
      <c r="U249" s="81"/>
      <c r="V249" s="279"/>
      <c r="W249" s="81"/>
      <c r="X249" s="279"/>
      <c r="Y249" s="81"/>
      <c r="Z249" s="279"/>
      <c r="AA249" s="81"/>
      <c r="AB249" s="279"/>
      <c r="AC249" s="81"/>
      <c r="AD249" s="279"/>
      <c r="AE249" s="81"/>
      <c r="AF249" s="279"/>
      <c r="AG249" s="81"/>
      <c r="AH249" s="279"/>
      <c r="AI249" s="81"/>
      <c r="AJ249" s="279"/>
      <c r="AK249" s="81"/>
      <c r="AL249" s="279"/>
      <c r="AM249" s="81"/>
      <c r="AN249" s="279"/>
      <c r="AO249" s="81"/>
      <c r="AP249" s="279"/>
      <c r="AQ249" s="81"/>
      <c r="AR249" s="279"/>
      <c r="AS249" s="81"/>
      <c r="AT249" s="279"/>
      <c r="AU249" s="81"/>
      <c r="AV249" s="50">
        <f>IFERROR(VLOOKUP(A249,'Site check'!A:Q,14,0),0)</f>
        <v>0</v>
      </c>
    </row>
    <row r="250" spans="1:48">
      <c r="A250" s="35" t="s">
        <v>266</v>
      </c>
      <c r="B250" s="96"/>
      <c r="C250" s="30" t="s">
        <v>18</v>
      </c>
      <c r="D250" s="4"/>
      <c r="E250" s="4"/>
      <c r="F250" s="4"/>
      <c r="G250" s="251">
        <f t="shared" si="18"/>
        <v>6.9</v>
      </c>
      <c r="H250" s="136">
        <f t="shared" si="19"/>
        <v>126.60550458715596</v>
      </c>
      <c r="I250" s="87" t="s">
        <v>792</v>
      </c>
      <c r="J250" s="281">
        <v>1.7</v>
      </c>
      <c r="K250" s="263" t="s">
        <v>793</v>
      </c>
      <c r="L250" s="283">
        <v>1</v>
      </c>
      <c r="M250" s="101" t="s">
        <v>794</v>
      </c>
      <c r="N250" s="100">
        <v>4.2</v>
      </c>
      <c r="O250" s="81"/>
      <c r="P250" s="279"/>
      <c r="Q250" s="81"/>
      <c r="R250" s="279"/>
      <c r="S250" s="81"/>
      <c r="T250" s="279"/>
      <c r="U250" s="81"/>
      <c r="V250" s="279"/>
      <c r="W250" s="81"/>
      <c r="X250" s="279"/>
      <c r="Y250" s="81"/>
      <c r="Z250" s="279"/>
      <c r="AA250" s="81"/>
      <c r="AB250" s="279"/>
      <c r="AC250" s="81"/>
      <c r="AD250" s="279"/>
      <c r="AE250" s="81"/>
      <c r="AF250" s="279"/>
      <c r="AG250" s="81"/>
      <c r="AH250" s="279"/>
      <c r="AI250" s="81"/>
      <c r="AJ250" s="279"/>
      <c r="AK250" s="81"/>
      <c r="AL250" s="279"/>
      <c r="AM250" s="81"/>
      <c r="AN250" s="279"/>
      <c r="AO250" s="81"/>
      <c r="AP250" s="279"/>
      <c r="AQ250" s="81"/>
      <c r="AR250" s="279"/>
      <c r="AS250" s="81"/>
      <c r="AT250" s="279"/>
      <c r="AU250" s="81"/>
      <c r="AV250" s="50">
        <f>IFERROR(VLOOKUP(A250,'Site check'!A:Q,14,0),0)</f>
        <v>0</v>
      </c>
    </row>
    <row r="251" spans="1:48">
      <c r="A251" s="35" t="s">
        <v>267</v>
      </c>
      <c r="B251" s="96"/>
      <c r="C251" s="4"/>
      <c r="D251" s="4"/>
      <c r="E251" s="4"/>
      <c r="F251" s="4"/>
      <c r="G251" s="251">
        <f t="shared" si="18"/>
        <v>1</v>
      </c>
      <c r="H251" s="136">
        <f t="shared" si="19"/>
        <v>18.348623853211009</v>
      </c>
      <c r="I251" s="260" t="s">
        <v>795</v>
      </c>
      <c r="J251" s="283">
        <v>1</v>
      </c>
      <c r="K251" s="87"/>
      <c r="L251" s="281"/>
      <c r="M251" s="81"/>
      <c r="N251" s="279"/>
      <c r="O251" s="81"/>
      <c r="P251" s="279"/>
      <c r="Q251" s="81"/>
      <c r="R251" s="279"/>
      <c r="S251" s="81"/>
      <c r="T251" s="279"/>
      <c r="U251" s="81"/>
      <c r="V251" s="279"/>
      <c r="W251" s="81"/>
      <c r="X251" s="279"/>
      <c r="Y251" s="81"/>
      <c r="Z251" s="279"/>
      <c r="AA251" s="81"/>
      <c r="AB251" s="279"/>
      <c r="AC251" s="81"/>
      <c r="AD251" s="279"/>
      <c r="AE251" s="81"/>
      <c r="AF251" s="279"/>
      <c r="AG251" s="81"/>
      <c r="AH251" s="279"/>
      <c r="AI251" s="81"/>
      <c r="AJ251" s="279"/>
      <c r="AK251" s="81"/>
      <c r="AL251" s="279"/>
      <c r="AM251" s="81"/>
      <c r="AN251" s="279"/>
      <c r="AO251" s="81"/>
      <c r="AP251" s="279"/>
      <c r="AQ251" s="81"/>
      <c r="AR251" s="279"/>
      <c r="AS251" s="81"/>
      <c r="AT251" s="279"/>
      <c r="AU251" s="81"/>
      <c r="AV251" s="50">
        <f>IFERROR(VLOOKUP(A251,'Site check'!A:Q,14,0),0)</f>
        <v>0</v>
      </c>
    </row>
    <row r="252" spans="1:48">
      <c r="A252" s="35" t="s">
        <v>268</v>
      </c>
      <c r="B252" s="96"/>
      <c r="C252" s="30" t="s">
        <v>18</v>
      </c>
      <c r="D252" s="4"/>
      <c r="E252" s="4"/>
      <c r="F252" s="4"/>
      <c r="G252" s="251">
        <f t="shared" si="18"/>
        <v>2.4</v>
      </c>
      <c r="H252" s="136">
        <f t="shared" si="19"/>
        <v>44.036697247706421</v>
      </c>
      <c r="I252" s="87" t="s">
        <v>796</v>
      </c>
      <c r="J252" s="281">
        <v>2.4</v>
      </c>
      <c r="K252" s="87"/>
      <c r="L252" s="281"/>
      <c r="M252" s="81"/>
      <c r="N252" s="279"/>
      <c r="O252" s="81"/>
      <c r="P252" s="279"/>
      <c r="Q252" s="81"/>
      <c r="R252" s="279"/>
      <c r="S252" s="81"/>
      <c r="T252" s="279"/>
      <c r="U252" s="81"/>
      <c r="V252" s="279"/>
      <c r="W252" s="81"/>
      <c r="X252" s="279"/>
      <c r="Y252" s="81"/>
      <c r="Z252" s="279"/>
      <c r="AA252" s="81"/>
      <c r="AB252" s="279"/>
      <c r="AC252" s="81"/>
      <c r="AD252" s="279"/>
      <c r="AE252" s="81"/>
      <c r="AF252" s="279"/>
      <c r="AG252" s="81"/>
      <c r="AH252" s="279"/>
      <c r="AI252" s="81"/>
      <c r="AJ252" s="279"/>
      <c r="AK252" s="81"/>
      <c r="AL252" s="279"/>
      <c r="AM252" s="81"/>
      <c r="AN252" s="279"/>
      <c r="AO252" s="81"/>
      <c r="AP252" s="279"/>
      <c r="AQ252" s="81"/>
      <c r="AR252" s="279"/>
      <c r="AS252" s="81"/>
      <c r="AT252" s="279"/>
      <c r="AU252" s="81"/>
      <c r="AV252" s="50">
        <f>IFERROR(VLOOKUP(A252,'Site check'!A:Q,14,0),0)</f>
        <v>0</v>
      </c>
    </row>
    <row r="253" spans="1:48">
      <c r="A253" s="35" t="s">
        <v>269</v>
      </c>
      <c r="B253" s="96"/>
      <c r="C253" s="4"/>
      <c r="D253" s="4"/>
      <c r="E253" s="4"/>
      <c r="F253" s="4"/>
      <c r="G253" s="251">
        <f t="shared" si="18"/>
        <v>1</v>
      </c>
      <c r="H253" s="136">
        <f t="shared" si="19"/>
        <v>18.348623853211009</v>
      </c>
      <c r="I253" s="260" t="s">
        <v>797</v>
      </c>
      <c r="J253" s="283">
        <v>1</v>
      </c>
      <c r="K253" s="87"/>
      <c r="L253" s="281"/>
      <c r="M253" s="81"/>
      <c r="N253" s="279"/>
      <c r="O253" s="81"/>
      <c r="P253" s="279"/>
      <c r="Q253" s="81"/>
      <c r="R253" s="279"/>
      <c r="S253" s="81"/>
      <c r="T253" s="279"/>
      <c r="U253" s="81"/>
      <c r="V253" s="279"/>
      <c r="W253" s="81"/>
      <c r="X253" s="279"/>
      <c r="Y253" s="81"/>
      <c r="Z253" s="279"/>
      <c r="AA253" s="81"/>
      <c r="AB253" s="279"/>
      <c r="AC253" s="81"/>
      <c r="AD253" s="279"/>
      <c r="AE253" s="81"/>
      <c r="AF253" s="279"/>
      <c r="AG253" s="81"/>
      <c r="AH253" s="279"/>
      <c r="AI253" s="81"/>
      <c r="AJ253" s="279"/>
      <c r="AK253" s="81"/>
      <c r="AL253" s="279"/>
      <c r="AM253" s="81"/>
      <c r="AN253" s="279"/>
      <c r="AO253" s="81"/>
      <c r="AP253" s="279"/>
      <c r="AQ253" s="81"/>
      <c r="AR253" s="279"/>
      <c r="AS253" s="81"/>
      <c r="AT253" s="279"/>
      <c r="AU253" s="81"/>
      <c r="AV253" s="50">
        <f>IFERROR(VLOOKUP(A253,'Site check'!A:Q,14,0),0)</f>
        <v>0</v>
      </c>
    </row>
    <row r="254" spans="1:48">
      <c r="A254" s="35" t="s">
        <v>270</v>
      </c>
      <c r="B254" s="96"/>
      <c r="C254" s="4"/>
      <c r="D254" s="4"/>
      <c r="E254" s="4"/>
      <c r="F254" s="4"/>
      <c r="G254" s="251">
        <f t="shared" si="18"/>
        <v>0</v>
      </c>
      <c r="H254" s="136">
        <f t="shared" si="19"/>
        <v>0</v>
      </c>
      <c r="I254" s="91"/>
      <c r="J254" s="287"/>
      <c r="K254" s="91"/>
      <c r="L254" s="287"/>
      <c r="M254" s="91"/>
      <c r="N254" s="279"/>
      <c r="O254" s="91"/>
      <c r="P254" s="279"/>
      <c r="Q254" s="91"/>
      <c r="R254" s="279"/>
      <c r="S254" s="91"/>
      <c r="T254" s="279"/>
      <c r="U254" s="91"/>
      <c r="V254" s="279"/>
      <c r="W254" s="91"/>
      <c r="X254" s="279"/>
      <c r="Y254" s="91"/>
      <c r="Z254" s="279"/>
      <c r="AA254" s="91"/>
      <c r="AB254" s="279"/>
      <c r="AC254" s="91"/>
      <c r="AD254" s="279"/>
      <c r="AE254" s="91"/>
      <c r="AF254" s="279"/>
      <c r="AG254" s="91"/>
      <c r="AH254" s="279"/>
      <c r="AI254" s="91"/>
      <c r="AJ254" s="279"/>
      <c r="AK254" s="91"/>
      <c r="AL254" s="279"/>
      <c r="AM254" s="91"/>
      <c r="AN254" s="279"/>
      <c r="AO254" s="91"/>
      <c r="AP254" s="279"/>
      <c r="AQ254" s="91"/>
      <c r="AR254" s="279"/>
      <c r="AS254" s="91"/>
      <c r="AT254" s="279"/>
      <c r="AU254" s="91"/>
      <c r="AV254" s="50">
        <f>IFERROR(VLOOKUP(A254,'Site check'!A:Q,14,0),0)</f>
        <v>0</v>
      </c>
    </row>
    <row r="255" spans="1:48">
      <c r="A255" s="35"/>
      <c r="B255" s="25"/>
      <c r="C255" s="25"/>
      <c r="D255" s="25"/>
      <c r="E255" s="25"/>
      <c r="F255" s="25"/>
      <c r="H255" s="136">
        <f t="shared" si="19"/>
        <v>0</v>
      </c>
      <c r="I255" s="81"/>
      <c r="J255" s="279"/>
      <c r="K255" s="81"/>
      <c r="L255" s="279"/>
      <c r="M255" s="81"/>
      <c r="N255" s="279"/>
      <c r="O255" s="81"/>
      <c r="P255" s="279"/>
      <c r="Q255" s="81"/>
      <c r="R255" s="279"/>
      <c r="S255" s="81"/>
      <c r="T255" s="279"/>
      <c r="U255" s="81"/>
      <c r="V255" s="279"/>
      <c r="W255" s="81"/>
      <c r="X255" s="279"/>
      <c r="Y255" s="81"/>
      <c r="Z255" s="279"/>
      <c r="AA255" s="81"/>
      <c r="AB255" s="279"/>
      <c r="AC255" s="81"/>
      <c r="AD255" s="279"/>
      <c r="AE255" s="81"/>
      <c r="AF255" s="279"/>
      <c r="AG255" s="81"/>
      <c r="AH255" s="279"/>
      <c r="AI255" s="81"/>
      <c r="AJ255" s="279"/>
      <c r="AK255" s="81"/>
      <c r="AL255" s="279"/>
      <c r="AM255" s="81"/>
      <c r="AN255" s="279"/>
      <c r="AO255" s="81"/>
      <c r="AP255" s="279"/>
      <c r="AQ255" s="81"/>
      <c r="AR255" s="279"/>
      <c r="AS255" s="81"/>
      <c r="AT255" s="279"/>
      <c r="AU255" s="81"/>
      <c r="AV255" s="50">
        <f>IFERROR(VLOOKUP(A255,'Site check'!A:Q,14,0),0)</f>
        <v>0</v>
      </c>
    </row>
    <row r="256" spans="1:48">
      <c r="A256" s="35"/>
      <c r="H256" s="136">
        <f t="shared" si="19"/>
        <v>0</v>
      </c>
      <c r="I256" s="81"/>
      <c r="J256" s="279"/>
      <c r="K256" s="81"/>
      <c r="L256" s="279"/>
      <c r="M256" s="81"/>
      <c r="N256" s="279"/>
      <c r="O256" s="81"/>
      <c r="P256" s="279"/>
      <c r="Q256" s="81"/>
      <c r="R256" s="279"/>
      <c r="S256" s="81"/>
      <c r="T256" s="279"/>
      <c r="U256" s="81"/>
      <c r="V256" s="279"/>
      <c r="W256" s="81"/>
      <c r="X256" s="279"/>
      <c r="Y256" s="81"/>
      <c r="Z256" s="279"/>
      <c r="AA256" s="81"/>
      <c r="AB256" s="279"/>
      <c r="AC256" s="81"/>
      <c r="AD256" s="279"/>
      <c r="AE256" s="81"/>
      <c r="AF256" s="279"/>
      <c r="AG256" s="81"/>
      <c r="AH256" s="279"/>
      <c r="AI256" s="81"/>
      <c r="AJ256" s="279"/>
      <c r="AK256" s="81"/>
      <c r="AL256" s="279"/>
      <c r="AM256" s="81"/>
      <c r="AN256" s="279"/>
      <c r="AO256" s="81"/>
      <c r="AP256" s="279"/>
      <c r="AQ256" s="81"/>
      <c r="AR256" s="279"/>
      <c r="AS256" s="81"/>
      <c r="AT256" s="279"/>
      <c r="AU256" s="81"/>
      <c r="AV256" s="50">
        <f>IFERROR(VLOOKUP(A256,'Site check'!A:Q,14,0),0)</f>
        <v>0</v>
      </c>
    </row>
    <row r="257" spans="1:48">
      <c r="A257" s="35"/>
      <c r="H257" s="136">
        <f t="shared" si="19"/>
        <v>0</v>
      </c>
      <c r="I257" s="81"/>
      <c r="J257" s="279"/>
      <c r="K257" s="81"/>
      <c r="L257" s="279"/>
      <c r="M257" s="81"/>
      <c r="N257" s="279"/>
      <c r="O257" s="81"/>
      <c r="P257" s="279"/>
      <c r="Q257" s="81"/>
      <c r="R257" s="279"/>
      <c r="S257" s="81"/>
      <c r="T257" s="279"/>
      <c r="U257" s="81"/>
      <c r="V257" s="279"/>
      <c r="W257" s="81"/>
      <c r="X257" s="279"/>
      <c r="Y257" s="81"/>
      <c r="Z257" s="279"/>
      <c r="AA257" s="81"/>
      <c r="AB257" s="279"/>
      <c r="AC257" s="81"/>
      <c r="AD257" s="279"/>
      <c r="AE257" s="81"/>
      <c r="AF257" s="279"/>
      <c r="AG257" s="81"/>
      <c r="AH257" s="279"/>
      <c r="AI257" s="81"/>
      <c r="AJ257" s="279"/>
      <c r="AK257" s="81"/>
      <c r="AL257" s="279"/>
      <c r="AM257" s="81"/>
      <c r="AN257" s="279"/>
      <c r="AO257" s="81"/>
      <c r="AP257" s="279"/>
      <c r="AQ257" s="81"/>
      <c r="AR257" s="279"/>
      <c r="AS257" s="81"/>
      <c r="AT257" s="279"/>
      <c r="AU257" s="81"/>
      <c r="AV257" s="50">
        <f>IFERROR(VLOOKUP(A257,'Site check'!A:Q,14,0),0)</f>
        <v>0</v>
      </c>
    </row>
    <row r="258" spans="1:48">
      <c r="A258" s="35"/>
      <c r="H258" s="136">
        <f t="shared" si="19"/>
        <v>0</v>
      </c>
      <c r="I258" s="81"/>
      <c r="J258" s="279"/>
      <c r="K258" s="81"/>
      <c r="L258" s="279"/>
      <c r="M258" s="81"/>
      <c r="N258" s="279"/>
      <c r="O258" s="81"/>
      <c r="P258" s="279"/>
      <c r="Q258" s="81"/>
      <c r="R258" s="279"/>
      <c r="S258" s="81"/>
      <c r="T258" s="279"/>
      <c r="U258" s="81"/>
      <c r="V258" s="279"/>
      <c r="W258" s="81"/>
      <c r="X258" s="279"/>
      <c r="Y258" s="81"/>
      <c r="Z258" s="279"/>
      <c r="AA258" s="81"/>
      <c r="AB258" s="279"/>
      <c r="AC258" s="81"/>
      <c r="AD258" s="279"/>
      <c r="AE258" s="81"/>
      <c r="AF258" s="279"/>
      <c r="AG258" s="81"/>
      <c r="AH258" s="279"/>
      <c r="AI258" s="81"/>
      <c r="AJ258" s="279"/>
      <c r="AK258" s="81"/>
      <c r="AL258" s="279"/>
      <c r="AM258" s="81"/>
      <c r="AN258" s="279"/>
      <c r="AO258" s="81"/>
      <c r="AP258" s="279"/>
      <c r="AQ258" s="81"/>
      <c r="AR258" s="279"/>
      <c r="AS258" s="81"/>
      <c r="AT258" s="279"/>
      <c r="AU258" s="81"/>
      <c r="AV258" s="50">
        <f>IFERROR(VLOOKUP(A258,'Site check'!A:Q,14,0),0)</f>
        <v>0</v>
      </c>
    </row>
    <row r="259" spans="1:48">
      <c r="A259" s="35"/>
      <c r="H259" s="136">
        <f t="shared" si="19"/>
        <v>0</v>
      </c>
      <c r="I259" s="81"/>
      <c r="J259" s="279"/>
      <c r="K259" s="81"/>
      <c r="L259" s="279"/>
      <c r="M259" s="81"/>
      <c r="N259" s="279"/>
      <c r="O259" s="81"/>
      <c r="P259" s="279"/>
      <c r="Q259" s="81"/>
      <c r="R259" s="279"/>
      <c r="S259" s="81"/>
      <c r="T259" s="279"/>
      <c r="U259" s="81"/>
      <c r="V259" s="279"/>
      <c r="W259" s="81"/>
      <c r="X259" s="279"/>
      <c r="Y259" s="81"/>
      <c r="Z259" s="279"/>
      <c r="AA259" s="81"/>
      <c r="AB259" s="279"/>
      <c r="AC259" s="81"/>
      <c r="AD259" s="279"/>
      <c r="AE259" s="81"/>
      <c r="AF259" s="279"/>
      <c r="AG259" s="81"/>
      <c r="AH259" s="279"/>
      <c r="AI259" s="81"/>
      <c r="AJ259" s="279"/>
      <c r="AK259" s="81"/>
      <c r="AL259" s="279"/>
      <c r="AM259" s="81"/>
      <c r="AN259" s="279"/>
      <c r="AO259" s="81"/>
      <c r="AP259" s="279"/>
      <c r="AQ259" s="81"/>
      <c r="AR259" s="279"/>
      <c r="AS259" s="81"/>
      <c r="AT259" s="279"/>
      <c r="AU259" s="81"/>
      <c r="AV259" s="50">
        <f>IFERROR(VLOOKUP(A259,'Site check'!A:Q,14,0),0)</f>
        <v>0</v>
      </c>
    </row>
    <row r="260" spans="1:48">
      <c r="A260" s="35"/>
      <c r="H260" s="136">
        <f t="shared" si="19"/>
        <v>0</v>
      </c>
      <c r="I260" s="81"/>
      <c r="J260" s="279"/>
      <c r="K260" s="81"/>
      <c r="L260" s="279"/>
      <c r="M260" s="81"/>
      <c r="N260" s="279"/>
      <c r="O260" s="81"/>
      <c r="P260" s="279"/>
      <c r="Q260" s="81"/>
      <c r="R260" s="279"/>
      <c r="S260" s="81"/>
      <c r="T260" s="279"/>
      <c r="U260" s="81"/>
      <c r="V260" s="279"/>
      <c r="W260" s="81"/>
      <c r="X260" s="279"/>
      <c r="Y260" s="81"/>
      <c r="Z260" s="279"/>
      <c r="AA260" s="81"/>
      <c r="AB260" s="279"/>
      <c r="AC260" s="81"/>
      <c r="AD260" s="279"/>
      <c r="AE260" s="81"/>
      <c r="AF260" s="279"/>
      <c r="AG260" s="81"/>
      <c r="AH260" s="279"/>
      <c r="AI260" s="81"/>
      <c r="AJ260" s="279"/>
      <c r="AK260" s="81"/>
      <c r="AL260" s="279"/>
      <c r="AM260" s="81"/>
      <c r="AN260" s="279"/>
      <c r="AO260" s="81"/>
      <c r="AP260" s="279"/>
      <c r="AQ260" s="81"/>
      <c r="AR260" s="279"/>
      <c r="AS260" s="81"/>
      <c r="AT260" s="279"/>
      <c r="AU260" s="81"/>
      <c r="AV260" s="50">
        <f>IFERROR(VLOOKUP(A260,'Site check'!A:Q,14,0),0)</f>
        <v>0</v>
      </c>
    </row>
    <row r="261" spans="1:48">
      <c r="A261" s="35"/>
      <c r="H261" s="136">
        <f t="shared" si="19"/>
        <v>0</v>
      </c>
      <c r="I261" s="81"/>
      <c r="J261" s="279"/>
      <c r="K261" s="81"/>
      <c r="L261" s="279"/>
      <c r="M261" s="81"/>
      <c r="N261" s="279"/>
      <c r="O261" s="81"/>
      <c r="P261" s="279"/>
      <c r="Q261" s="81"/>
      <c r="R261" s="279"/>
      <c r="S261" s="81"/>
      <c r="T261" s="279"/>
      <c r="U261" s="81"/>
      <c r="V261" s="279"/>
      <c r="W261" s="81"/>
      <c r="X261" s="279"/>
      <c r="Y261" s="81"/>
      <c r="Z261" s="279"/>
      <c r="AA261" s="81"/>
      <c r="AB261" s="279"/>
      <c r="AC261" s="81"/>
      <c r="AD261" s="279"/>
      <c r="AE261" s="81"/>
      <c r="AF261" s="279"/>
      <c r="AG261" s="81"/>
      <c r="AH261" s="279"/>
      <c r="AI261" s="81"/>
      <c r="AJ261" s="279"/>
      <c r="AK261" s="81"/>
      <c r="AL261" s="279"/>
      <c r="AM261" s="81"/>
      <c r="AN261" s="279"/>
      <c r="AO261" s="81"/>
      <c r="AP261" s="279"/>
      <c r="AQ261" s="81"/>
      <c r="AR261" s="279"/>
      <c r="AS261" s="81"/>
      <c r="AT261" s="279"/>
      <c r="AU261" s="81"/>
      <c r="AV261" s="50">
        <f>IFERROR(VLOOKUP(A261,'Site check'!A:Q,14,0),0)</f>
        <v>0</v>
      </c>
    </row>
    <row r="262" spans="1:48">
      <c r="A262" s="35"/>
      <c r="H262" s="136">
        <f t="shared" si="19"/>
        <v>0</v>
      </c>
      <c r="I262" s="81"/>
      <c r="J262" s="279"/>
      <c r="K262" s="81"/>
      <c r="L262" s="279"/>
      <c r="M262" s="81"/>
      <c r="N262" s="279"/>
      <c r="O262" s="81"/>
      <c r="P262" s="279"/>
      <c r="Q262" s="81"/>
      <c r="R262" s="279"/>
      <c r="S262" s="81"/>
      <c r="T262" s="279"/>
      <c r="U262" s="81"/>
      <c r="V262" s="279"/>
      <c r="W262" s="81"/>
      <c r="X262" s="279"/>
      <c r="Y262" s="81"/>
      <c r="Z262" s="279"/>
      <c r="AA262" s="81"/>
      <c r="AB262" s="279"/>
      <c r="AC262" s="81"/>
      <c r="AD262" s="279"/>
      <c r="AE262" s="81"/>
      <c r="AF262" s="279"/>
      <c r="AG262" s="81"/>
      <c r="AH262" s="279"/>
      <c r="AI262" s="81"/>
      <c r="AJ262" s="279"/>
      <c r="AK262" s="81"/>
      <c r="AL262" s="279"/>
      <c r="AM262" s="81"/>
      <c r="AN262" s="279"/>
      <c r="AO262" s="81"/>
      <c r="AP262" s="279"/>
      <c r="AQ262" s="81"/>
      <c r="AR262" s="279"/>
      <c r="AS262" s="81"/>
      <c r="AT262" s="279"/>
      <c r="AU262" s="81"/>
      <c r="AV262" s="50">
        <f>IFERROR(VLOOKUP(A262,'Site check'!A:Q,14,0),0)</f>
        <v>0</v>
      </c>
    </row>
    <row r="263" spans="1:48">
      <c r="A263" s="35"/>
      <c r="H263" s="136">
        <f t="shared" si="19"/>
        <v>0</v>
      </c>
      <c r="I263" s="81"/>
      <c r="J263" s="279"/>
      <c r="K263" s="81"/>
      <c r="L263" s="279"/>
      <c r="M263" s="81"/>
      <c r="N263" s="279"/>
      <c r="O263" s="81"/>
      <c r="P263" s="279"/>
      <c r="Q263" s="81"/>
      <c r="R263" s="279"/>
      <c r="S263" s="81"/>
      <c r="T263" s="279"/>
      <c r="U263" s="81"/>
      <c r="V263" s="279"/>
      <c r="W263" s="81"/>
      <c r="X263" s="279"/>
      <c r="Y263" s="81"/>
      <c r="Z263" s="279"/>
      <c r="AA263" s="81"/>
      <c r="AB263" s="279"/>
      <c r="AC263" s="81"/>
      <c r="AD263" s="279"/>
      <c r="AE263" s="81"/>
      <c r="AF263" s="279"/>
      <c r="AG263" s="81"/>
      <c r="AH263" s="279"/>
      <c r="AI263" s="81"/>
      <c r="AJ263" s="279"/>
      <c r="AK263" s="81"/>
      <c r="AL263" s="279"/>
      <c r="AM263" s="81"/>
      <c r="AN263" s="279"/>
      <c r="AO263" s="81"/>
      <c r="AP263" s="279"/>
      <c r="AQ263" s="81"/>
      <c r="AR263" s="279"/>
      <c r="AS263" s="81"/>
      <c r="AT263" s="279"/>
      <c r="AU263" s="81"/>
      <c r="AV263" s="50">
        <f>IFERROR(VLOOKUP(A263,'Site check'!A:Q,14,0),0)</f>
        <v>0</v>
      </c>
    </row>
    <row r="264" spans="1:48">
      <c r="A264" s="35"/>
      <c r="H264" s="136">
        <f t="shared" si="19"/>
        <v>0</v>
      </c>
      <c r="I264" s="81"/>
      <c r="J264" s="279"/>
      <c r="K264" s="81"/>
      <c r="L264" s="279"/>
      <c r="M264" s="81"/>
      <c r="N264" s="279"/>
      <c r="O264" s="81"/>
      <c r="P264" s="279"/>
      <c r="Q264" s="81"/>
      <c r="R264" s="279"/>
      <c r="S264" s="81"/>
      <c r="T264" s="279"/>
      <c r="U264" s="81"/>
      <c r="V264" s="279"/>
      <c r="W264" s="81"/>
      <c r="X264" s="279"/>
      <c r="Y264" s="81"/>
      <c r="Z264" s="279"/>
      <c r="AA264" s="81"/>
      <c r="AB264" s="279"/>
      <c r="AC264" s="81"/>
      <c r="AD264" s="279"/>
      <c r="AE264" s="81"/>
      <c r="AF264" s="279"/>
      <c r="AG264" s="81"/>
      <c r="AH264" s="279"/>
      <c r="AI264" s="81"/>
      <c r="AJ264" s="279"/>
      <c r="AK264" s="81"/>
      <c r="AL264" s="279"/>
      <c r="AM264" s="81"/>
      <c r="AN264" s="279"/>
      <c r="AO264" s="81"/>
      <c r="AP264" s="279"/>
      <c r="AQ264" s="81"/>
      <c r="AR264" s="279"/>
      <c r="AS264" s="81"/>
      <c r="AT264" s="279"/>
      <c r="AU264" s="81"/>
      <c r="AV264" s="50">
        <f>IFERROR(VLOOKUP(A264,'Site check'!A:Q,14,0),0)</f>
        <v>0</v>
      </c>
    </row>
    <row r="265" spans="1:48">
      <c r="A265" s="35"/>
      <c r="H265" s="136">
        <f t="shared" si="19"/>
        <v>0</v>
      </c>
      <c r="I265" s="81"/>
      <c r="J265" s="279"/>
      <c r="K265" s="81"/>
      <c r="L265" s="279"/>
      <c r="M265" s="81"/>
      <c r="N265" s="279"/>
      <c r="O265" s="81"/>
      <c r="P265" s="279"/>
      <c r="Q265" s="81"/>
      <c r="R265" s="279"/>
      <c r="S265" s="81"/>
      <c r="T265" s="279"/>
      <c r="U265" s="81"/>
      <c r="V265" s="279"/>
      <c r="W265" s="81"/>
      <c r="X265" s="279"/>
      <c r="Y265" s="81"/>
      <c r="Z265" s="279"/>
      <c r="AA265" s="81"/>
      <c r="AB265" s="279"/>
      <c r="AC265" s="81"/>
      <c r="AD265" s="279"/>
      <c r="AE265" s="81"/>
      <c r="AF265" s="279"/>
      <c r="AG265" s="81"/>
      <c r="AH265" s="279"/>
      <c r="AI265" s="81"/>
      <c r="AJ265" s="279"/>
      <c r="AK265" s="81"/>
      <c r="AL265" s="279"/>
      <c r="AM265" s="81"/>
      <c r="AN265" s="279"/>
      <c r="AO265" s="81"/>
      <c r="AP265" s="279"/>
      <c r="AQ265" s="81"/>
      <c r="AR265" s="279"/>
      <c r="AS265" s="81"/>
      <c r="AT265" s="279"/>
      <c r="AU265" s="81"/>
      <c r="AV265" s="50">
        <f>IFERROR(VLOOKUP(A265,'Site check'!A:Q,14,0),0)</f>
        <v>0</v>
      </c>
    </row>
    <row r="266" spans="1:48">
      <c r="A266" s="35"/>
      <c r="H266" s="136">
        <f t="shared" si="19"/>
        <v>0</v>
      </c>
      <c r="I266" s="81"/>
      <c r="J266" s="279"/>
      <c r="K266" s="81"/>
      <c r="L266" s="279"/>
      <c r="M266" s="81"/>
      <c r="N266" s="279"/>
      <c r="O266" s="81"/>
      <c r="P266" s="279"/>
      <c r="Q266" s="81"/>
      <c r="R266" s="279"/>
      <c r="S266" s="81"/>
      <c r="T266" s="279"/>
      <c r="U266" s="81"/>
      <c r="V266" s="279"/>
      <c r="W266" s="81"/>
      <c r="X266" s="279"/>
      <c r="Y266" s="81"/>
      <c r="Z266" s="279"/>
      <c r="AA266" s="81"/>
      <c r="AB266" s="279"/>
      <c r="AC266" s="81"/>
      <c r="AD266" s="279"/>
      <c r="AE266" s="81"/>
      <c r="AF266" s="279"/>
      <c r="AG266" s="81"/>
      <c r="AH266" s="279"/>
      <c r="AI266" s="81"/>
      <c r="AJ266" s="279"/>
      <c r="AK266" s="81"/>
      <c r="AL266" s="279"/>
      <c r="AM266" s="81"/>
      <c r="AN266" s="279"/>
      <c r="AO266" s="81"/>
      <c r="AP266" s="279"/>
      <c r="AQ266" s="81"/>
      <c r="AR266" s="279"/>
      <c r="AS266" s="81"/>
      <c r="AT266" s="279"/>
      <c r="AU266" s="81"/>
      <c r="AV266" s="50">
        <f>IFERROR(VLOOKUP(A266,'Site check'!A:Q,14,0),0)</f>
        <v>0</v>
      </c>
    </row>
    <row r="267" spans="1:48">
      <c r="A267" s="35"/>
      <c r="H267" s="136">
        <f t="shared" si="19"/>
        <v>0</v>
      </c>
      <c r="I267" s="81"/>
      <c r="J267" s="279"/>
      <c r="K267" s="81"/>
      <c r="L267" s="279"/>
      <c r="M267" s="81"/>
      <c r="N267" s="279"/>
      <c r="O267" s="81"/>
      <c r="P267" s="279"/>
      <c r="Q267" s="81"/>
      <c r="R267" s="279"/>
      <c r="S267" s="81"/>
      <c r="T267" s="279"/>
      <c r="U267" s="81"/>
      <c r="V267" s="279"/>
      <c r="W267" s="81"/>
      <c r="X267" s="279"/>
      <c r="Y267" s="81"/>
      <c r="Z267" s="279"/>
      <c r="AA267" s="81"/>
      <c r="AB267" s="279"/>
      <c r="AC267" s="81"/>
      <c r="AD267" s="279"/>
      <c r="AE267" s="81"/>
      <c r="AF267" s="279"/>
      <c r="AG267" s="81"/>
      <c r="AH267" s="279"/>
      <c r="AI267" s="81"/>
      <c r="AJ267" s="279"/>
      <c r="AK267" s="81"/>
      <c r="AL267" s="279"/>
      <c r="AM267" s="81"/>
      <c r="AN267" s="279"/>
      <c r="AO267" s="81"/>
      <c r="AP267" s="279"/>
      <c r="AQ267" s="81"/>
      <c r="AR267" s="279"/>
      <c r="AS267" s="81"/>
      <c r="AT267" s="279"/>
      <c r="AU267" s="81"/>
      <c r="AV267" s="50">
        <f>IFERROR(VLOOKUP(A267,'Site check'!A:Q,14,0),0)</f>
        <v>0</v>
      </c>
    </row>
    <row r="268" spans="1:48">
      <c r="A268" s="35"/>
      <c r="H268" s="136">
        <f t="shared" si="19"/>
        <v>0</v>
      </c>
      <c r="I268" s="81"/>
      <c r="J268" s="279"/>
      <c r="K268" s="81"/>
      <c r="L268" s="279"/>
      <c r="M268" s="81"/>
      <c r="N268" s="279"/>
      <c r="O268" s="81"/>
      <c r="P268" s="279"/>
      <c r="Q268" s="81"/>
      <c r="R268" s="279"/>
      <c r="S268" s="81"/>
      <c r="T268" s="279"/>
      <c r="U268" s="81"/>
      <c r="V268" s="279"/>
      <c r="W268" s="81"/>
      <c r="X268" s="279"/>
      <c r="Y268" s="81"/>
      <c r="Z268" s="279"/>
      <c r="AA268" s="81"/>
      <c r="AB268" s="279"/>
      <c r="AC268" s="81"/>
      <c r="AD268" s="279"/>
      <c r="AE268" s="81"/>
      <c r="AF268" s="279"/>
      <c r="AG268" s="81"/>
      <c r="AH268" s="279"/>
      <c r="AI268" s="81"/>
      <c r="AJ268" s="279"/>
      <c r="AK268" s="81"/>
      <c r="AL268" s="279"/>
      <c r="AM268" s="81"/>
      <c r="AN268" s="279"/>
      <c r="AO268" s="81"/>
      <c r="AP268" s="279"/>
      <c r="AQ268" s="81"/>
      <c r="AR268" s="279"/>
      <c r="AS268" s="81"/>
      <c r="AT268" s="279"/>
      <c r="AU268" s="81"/>
      <c r="AV268" s="50">
        <f>IFERROR(VLOOKUP(A268,'Site check'!A:Q,14,0),0)</f>
        <v>0</v>
      </c>
    </row>
    <row r="269" spans="1:48">
      <c r="A269" s="35"/>
      <c r="H269" s="136">
        <f t="shared" si="19"/>
        <v>0</v>
      </c>
      <c r="I269" s="81"/>
      <c r="J269" s="279"/>
      <c r="K269" s="81"/>
      <c r="L269" s="279"/>
      <c r="M269" s="81"/>
      <c r="N269" s="279"/>
      <c r="O269" s="81"/>
      <c r="P269" s="279"/>
      <c r="Q269" s="81"/>
      <c r="R269" s="279"/>
      <c r="S269" s="81"/>
      <c r="T269" s="279"/>
      <c r="U269" s="81"/>
      <c r="V269" s="279"/>
      <c r="W269" s="81"/>
      <c r="X269" s="279"/>
      <c r="Y269" s="81"/>
      <c r="Z269" s="279"/>
      <c r="AA269" s="81"/>
      <c r="AB269" s="279"/>
      <c r="AC269" s="81"/>
      <c r="AD269" s="279"/>
      <c r="AE269" s="81"/>
      <c r="AF269" s="279"/>
      <c r="AG269" s="81"/>
      <c r="AH269" s="279"/>
      <c r="AI269" s="81"/>
      <c r="AJ269" s="279"/>
      <c r="AK269" s="81"/>
      <c r="AL269" s="279"/>
      <c r="AM269" s="81"/>
      <c r="AN269" s="279"/>
      <c r="AO269" s="81"/>
      <c r="AP269" s="279"/>
      <c r="AQ269" s="81"/>
      <c r="AR269" s="279"/>
      <c r="AS269" s="81"/>
      <c r="AT269" s="279"/>
      <c r="AU269" s="81"/>
      <c r="AV269" s="50">
        <f>IFERROR(VLOOKUP(A269,'Site check'!A:Q,14,0),0)</f>
        <v>0</v>
      </c>
    </row>
    <row r="270" spans="1:48">
      <c r="H270" s="136">
        <f t="shared" si="19"/>
        <v>0</v>
      </c>
    </row>
    <row r="271" spans="1:48">
      <c r="A271" s="25"/>
      <c r="B271" s="25"/>
      <c r="C271" s="25"/>
      <c r="D271" s="25"/>
      <c r="E271" s="25"/>
      <c r="F271" s="25"/>
    </row>
  </sheetData>
  <sheetProtection algorithmName="SHA-512" hashValue="KEUkS8pVHBa/TYhKQuh/OGtSnQQ4fmVmdQg6dMYimh1TzBCTVcL72+WkXkY+5dEZkYAyjjOS+tSJEFeUu+aWKQ==" saltValue="3Y0oDO70P7QR46+OBF5ODQ==" spinCount="100000" sheet="1" formatCells="0" autoFilter="0"/>
  <mergeCells count="2">
    <mergeCell ref="J2:L2"/>
    <mergeCell ref="D1:H1"/>
  </mergeCells>
  <phoneticPr fontId="17" type="noConversion"/>
  <conditionalFormatting sqref="I128">
    <cfRule type="expression" dxfId="132" priority="1">
      <formula>$X128="Not Feasible"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BA269"/>
  <sheetViews>
    <sheetView zoomScale="70" zoomScaleNormal="70" workbookViewId="0">
      <pane xSplit="1" ySplit="7" topLeftCell="B244" activePane="bottomRight" state="frozen"/>
      <selection pane="bottomRight" activeCell="A247" sqref="A247:XFD247"/>
      <selection pane="bottomLeft" activeCell="A173" sqref="A173:XFD173"/>
      <selection pane="topRight" activeCell="A173" sqref="A173:XFD173"/>
    </sheetView>
  </sheetViews>
  <sheetFormatPr defaultRowHeight="13.15"/>
  <cols>
    <col min="1" max="1" width="28.28515625" customWidth="1"/>
    <col min="2" max="2" width="32" customWidth="1"/>
    <col min="3" max="3" width="25.28515625" customWidth="1"/>
    <col min="4" max="4" width="26.7109375" customWidth="1"/>
    <col min="5" max="5" width="19.28515625" customWidth="1"/>
    <col min="6" max="6" width="28.7109375" customWidth="1"/>
    <col min="7" max="7" width="16.28515625" customWidth="1"/>
    <col min="8" max="8" width="14.7109375" customWidth="1"/>
    <col min="9" max="9" width="18.7109375" customWidth="1"/>
    <col min="10" max="10" width="9.28515625" customWidth="1"/>
    <col min="11" max="11" width="12" customWidth="1"/>
    <col min="12" max="12" width="33.28515625" customWidth="1"/>
    <col min="13" max="13" width="31.5703125" customWidth="1"/>
    <col min="14" max="14" width="36.28515625" customWidth="1"/>
    <col min="15" max="15" width="40.28515625" customWidth="1"/>
    <col min="16" max="16" width="10.42578125" customWidth="1"/>
    <col min="17" max="17" width="9.7109375" customWidth="1"/>
    <col min="18" max="18" width="22.28515625" customWidth="1"/>
    <col min="19" max="19" width="19" customWidth="1"/>
    <col min="20" max="20" width="21.7109375" customWidth="1"/>
    <col min="21" max="21" width="16.28515625" customWidth="1"/>
    <col min="22" max="22" width="19" customWidth="1"/>
    <col min="23" max="23" width="28.28515625" customWidth="1"/>
    <col min="24" max="24" width="19.7109375" customWidth="1"/>
    <col min="25" max="25" width="20.5703125" customWidth="1"/>
    <col min="26" max="26" width="38.5703125" customWidth="1"/>
    <col min="27" max="28" width="9.28515625" customWidth="1"/>
    <col min="30" max="31" width="8.7109375" customWidth="1"/>
    <col min="42" max="42" width="11.7109375" customWidth="1"/>
  </cols>
  <sheetData>
    <row r="1" spans="1:53">
      <c r="A1" s="52" t="s">
        <v>798</v>
      </c>
      <c r="B1" s="64">
        <f ca="1">TODAY()-365</f>
        <v>45308</v>
      </c>
    </row>
    <row r="2" spans="1:53">
      <c r="A2" s="52" t="s">
        <v>799</v>
      </c>
      <c r="B2">
        <f ca="1">COUNTIF(K8:K254,"&lt;="&amp;B1)+COUNTIF(K8:K254,"")</f>
        <v>115</v>
      </c>
    </row>
    <row r="5" spans="1:53">
      <c r="A5" s="71" t="s">
        <v>800</v>
      </c>
      <c r="B5" s="71" t="s">
        <v>800</v>
      </c>
      <c r="C5" s="71" t="s">
        <v>800</v>
      </c>
      <c r="D5" s="71" t="s">
        <v>800</v>
      </c>
      <c r="E5" s="71" t="s">
        <v>800</v>
      </c>
      <c r="F5" s="71" t="s">
        <v>800</v>
      </c>
      <c r="G5" s="71" t="s">
        <v>800</v>
      </c>
      <c r="H5" s="71" t="s">
        <v>800</v>
      </c>
      <c r="I5" s="71" t="s">
        <v>800</v>
      </c>
      <c r="J5" s="71" t="s">
        <v>800</v>
      </c>
      <c r="K5" s="71" t="s">
        <v>800</v>
      </c>
      <c r="L5" s="71" t="s">
        <v>800</v>
      </c>
      <c r="M5" s="71" t="s">
        <v>800</v>
      </c>
      <c r="N5" s="71" t="s">
        <v>800</v>
      </c>
      <c r="O5" s="71" t="s">
        <v>800</v>
      </c>
      <c r="P5" s="71" t="s">
        <v>800</v>
      </c>
      <c r="Q5" s="71" t="s">
        <v>800</v>
      </c>
      <c r="R5" s="71" t="s">
        <v>800</v>
      </c>
      <c r="S5" s="71" t="s">
        <v>800</v>
      </c>
      <c r="T5" s="71" t="s">
        <v>800</v>
      </c>
      <c r="U5" s="71" t="s">
        <v>800</v>
      </c>
      <c r="V5" s="71" t="s">
        <v>800</v>
      </c>
      <c r="W5" s="71" t="s">
        <v>800</v>
      </c>
      <c r="X5" s="71" t="s">
        <v>800</v>
      </c>
      <c r="Y5" s="71" t="s">
        <v>800</v>
      </c>
      <c r="Z5" s="71" t="s">
        <v>800</v>
      </c>
    </row>
    <row r="6" spans="1:53">
      <c r="A6" s="72" t="s">
        <v>801</v>
      </c>
      <c r="B6" s="72" t="s">
        <v>801</v>
      </c>
      <c r="C6" s="72" t="s">
        <v>801</v>
      </c>
      <c r="D6" s="72" t="s">
        <v>801</v>
      </c>
      <c r="E6" s="72" t="s">
        <v>801</v>
      </c>
      <c r="F6" s="73" t="s">
        <v>802</v>
      </c>
      <c r="G6" s="73" t="s">
        <v>802</v>
      </c>
      <c r="H6" s="73" t="s">
        <v>802</v>
      </c>
      <c r="I6" s="73" t="s">
        <v>802</v>
      </c>
      <c r="J6" s="73" t="s">
        <v>802</v>
      </c>
      <c r="K6" s="73" t="s">
        <v>802</v>
      </c>
      <c r="L6" s="73" t="s">
        <v>802</v>
      </c>
      <c r="M6" s="73" t="s">
        <v>802</v>
      </c>
      <c r="N6" s="73" t="s">
        <v>802</v>
      </c>
      <c r="O6" s="73" t="s">
        <v>802</v>
      </c>
      <c r="P6" s="74" t="s">
        <v>803</v>
      </c>
      <c r="Q6" s="74" t="s">
        <v>803</v>
      </c>
      <c r="R6" s="74" t="s">
        <v>803</v>
      </c>
      <c r="S6" s="74" t="s">
        <v>803</v>
      </c>
      <c r="T6" s="74" t="s">
        <v>803</v>
      </c>
      <c r="U6" s="75" t="s">
        <v>804</v>
      </c>
      <c r="V6" s="75" t="s">
        <v>804</v>
      </c>
      <c r="W6" s="75" t="s">
        <v>804</v>
      </c>
      <c r="X6" s="75" t="s">
        <v>804</v>
      </c>
      <c r="Y6" s="76" t="s">
        <v>8</v>
      </c>
      <c r="Z6" s="76" t="s">
        <v>8</v>
      </c>
      <c r="AA6" s="73" t="s">
        <v>802</v>
      </c>
      <c r="AB6" s="73" t="s">
        <v>802</v>
      </c>
      <c r="AC6" s="73" t="s">
        <v>802</v>
      </c>
      <c r="AD6" s="73" t="s">
        <v>802</v>
      </c>
      <c r="AE6" s="73" t="s">
        <v>802</v>
      </c>
      <c r="AF6" s="74" t="s">
        <v>803</v>
      </c>
      <c r="AG6" s="74" t="s">
        <v>803</v>
      </c>
      <c r="AH6" s="75" t="s">
        <v>804</v>
      </c>
      <c r="AI6" s="75" t="s">
        <v>804</v>
      </c>
      <c r="AJ6" s="75" t="s">
        <v>804</v>
      </c>
      <c r="AK6" s="75" t="s">
        <v>804</v>
      </c>
      <c r="AL6" s="75" t="s">
        <v>804</v>
      </c>
      <c r="AM6" s="75" t="s">
        <v>804</v>
      </c>
    </row>
    <row r="7" spans="1:53" ht="91.15">
      <c r="A7" t="s">
        <v>805</v>
      </c>
      <c r="B7" t="s">
        <v>6</v>
      </c>
      <c r="C7" t="s">
        <v>806</v>
      </c>
      <c r="D7" t="s">
        <v>807</v>
      </c>
      <c r="E7" t="s">
        <v>808</v>
      </c>
      <c r="F7" t="s">
        <v>809</v>
      </c>
      <c r="G7" t="s">
        <v>810</v>
      </c>
      <c r="H7" t="s">
        <v>811</v>
      </c>
      <c r="I7" t="s">
        <v>812</v>
      </c>
      <c r="J7" t="s">
        <v>813</v>
      </c>
      <c r="K7" t="s">
        <v>289</v>
      </c>
      <c r="L7" t="s">
        <v>814</v>
      </c>
      <c r="M7" t="s">
        <v>815</v>
      </c>
      <c r="N7" t="s">
        <v>816</v>
      </c>
      <c r="O7" t="s">
        <v>817</v>
      </c>
      <c r="P7" t="s">
        <v>818</v>
      </c>
      <c r="Q7" t="s">
        <v>819</v>
      </c>
      <c r="R7" t="s">
        <v>820</v>
      </c>
      <c r="S7" t="s">
        <v>821</v>
      </c>
      <c r="T7" t="s">
        <v>822</v>
      </c>
      <c r="U7" t="s">
        <v>823</v>
      </c>
      <c r="V7" t="s">
        <v>824</v>
      </c>
      <c r="W7" t="s">
        <v>825</v>
      </c>
      <c r="X7" t="s">
        <v>826</v>
      </c>
      <c r="Y7" t="s">
        <v>827</v>
      </c>
      <c r="Z7" t="s">
        <v>828</v>
      </c>
      <c r="AA7" s="15" t="s">
        <v>22</v>
      </c>
      <c r="AB7" s="16" t="s">
        <v>829</v>
      </c>
      <c r="AC7" s="16" t="s">
        <v>830</v>
      </c>
      <c r="AD7" s="16" t="s">
        <v>831</v>
      </c>
      <c r="AE7" s="16" t="s">
        <v>832</v>
      </c>
      <c r="AF7" s="1" t="s">
        <v>833</v>
      </c>
      <c r="AG7" s="1" t="s">
        <v>834</v>
      </c>
      <c r="AH7" s="18" t="s">
        <v>835</v>
      </c>
      <c r="AI7" s="18" t="s">
        <v>836</v>
      </c>
      <c r="AJ7" s="18" t="s">
        <v>837</v>
      </c>
      <c r="AK7" s="1" t="s">
        <v>22</v>
      </c>
      <c r="AL7" s="1" t="s">
        <v>838</v>
      </c>
      <c r="AM7" s="1" t="s">
        <v>839</v>
      </c>
      <c r="AN7" s="106" t="s">
        <v>840</v>
      </c>
      <c r="AO7" s="106" t="s">
        <v>282</v>
      </c>
      <c r="AP7" s="106" t="s">
        <v>841</v>
      </c>
      <c r="AQ7" s="106" t="s">
        <v>17</v>
      </c>
      <c r="AR7" s="106" t="s">
        <v>18</v>
      </c>
      <c r="AS7" s="106" t="s">
        <v>19</v>
      </c>
      <c r="AT7" s="106" t="s">
        <v>20</v>
      </c>
      <c r="AU7" s="106" t="s">
        <v>21</v>
      </c>
      <c r="BA7" t="s">
        <v>842</v>
      </c>
    </row>
    <row r="8" spans="1:53">
      <c r="A8" s="35" t="s">
        <v>24</v>
      </c>
      <c r="B8" t="s">
        <v>843</v>
      </c>
      <c r="C8" t="s">
        <v>844</v>
      </c>
      <c r="D8" t="s">
        <v>845</v>
      </c>
      <c r="E8" t="s">
        <v>846</v>
      </c>
      <c r="F8" t="s">
        <v>847</v>
      </c>
      <c r="G8">
        <v>36.6</v>
      </c>
      <c r="H8">
        <v>5</v>
      </c>
      <c r="I8">
        <v>35</v>
      </c>
      <c r="J8">
        <v>1.9075</v>
      </c>
      <c r="K8" s="64">
        <v>45537</v>
      </c>
      <c r="L8">
        <v>6.3830400000000003</v>
      </c>
      <c r="M8">
        <v>4.4755399999999996</v>
      </c>
      <c r="N8">
        <v>1.62192</v>
      </c>
      <c r="O8">
        <v>-0.28558</v>
      </c>
      <c r="P8" t="s">
        <v>848</v>
      </c>
      <c r="Q8" t="s">
        <v>849</v>
      </c>
      <c r="R8" t="s">
        <v>850</v>
      </c>
      <c r="S8">
        <v>13.154400000000001</v>
      </c>
      <c r="T8">
        <v>11.2469</v>
      </c>
      <c r="U8" t="s">
        <v>851</v>
      </c>
      <c r="V8" t="s">
        <v>852</v>
      </c>
      <c r="W8">
        <v>7.5</v>
      </c>
      <c r="X8">
        <v>5.5925000000000002</v>
      </c>
      <c r="Y8">
        <v>23</v>
      </c>
      <c r="AA8">
        <f>VLOOKUP(A8,Cover!A:R,18,0)</f>
        <v>0</v>
      </c>
      <c r="AB8" s="77">
        <f>M8-AA8</f>
        <v>4.4755399999999996</v>
      </c>
      <c r="AC8" s="77">
        <f>O8-AA8</f>
        <v>-0.28558</v>
      </c>
      <c r="AD8" s="77">
        <f>AB8/L8%</f>
        <v>70.116120218579212</v>
      </c>
      <c r="AE8" s="77">
        <f>AC8/N8%</f>
        <v>-17.607526881720432</v>
      </c>
      <c r="AF8" s="77">
        <f>T8-AA8</f>
        <v>11.2469</v>
      </c>
      <c r="AG8" s="77">
        <f>AF8/S8%</f>
        <v>85.49914857386122</v>
      </c>
      <c r="AH8" s="77">
        <f>W8</f>
        <v>7.5</v>
      </c>
      <c r="AI8" s="77">
        <f>J8</f>
        <v>1.9075</v>
      </c>
      <c r="AJ8" s="77">
        <f>AH8-AI8</f>
        <v>5.5925000000000002</v>
      </c>
      <c r="AK8" s="77">
        <f>AA8</f>
        <v>0</v>
      </c>
      <c r="AL8" s="77">
        <f>AJ8-AK8</f>
        <v>5.5925000000000002</v>
      </c>
      <c r="AM8" s="77">
        <f>AL8/AH8%</f>
        <v>74.566666666666677</v>
      </c>
      <c r="AN8" t="str">
        <f>IF(ISBLANK(Z9),"","Capped")</f>
        <v/>
      </c>
      <c r="AO8" t="s">
        <v>853</v>
      </c>
      <c r="AP8" t="str">
        <f>TRIM(BA8)</f>
        <v>EN480-2</v>
      </c>
      <c r="AQ8">
        <f>_xlfn.XLOOKUP(A8,'SYS Allocations'!A:A,'SYS Allocations'!B:B)</f>
        <v>0</v>
      </c>
      <c r="AR8">
        <f>_xlfn.XLOOKUP(A8,'SYS Allocations'!A:A,'SYS Allocations'!C:C)</f>
        <v>0</v>
      </c>
      <c r="AS8">
        <f>_xlfn.XLOOKUP(A8,'SYS Allocations'!A:A,'SYS Allocations'!D:D)</f>
        <v>0</v>
      </c>
      <c r="AT8">
        <f>_xlfn.XLOOKUP(A8,'SYS Allocations'!A:A,'SYS Allocations'!E:E)</f>
        <v>0</v>
      </c>
      <c r="AU8">
        <f>_xlfn.XLOOKUP(A8,'SYS Allocations'!A:A,'SYS Allocations'!F:F)</f>
        <v>0</v>
      </c>
      <c r="BA8" t="str">
        <f>IFERROR(LEFT(R8,FIND("(",R8,1)-1),R8)</f>
        <v>EN480-2</v>
      </c>
    </row>
    <row r="9" spans="1:53">
      <c r="A9" s="35" t="s">
        <v>25</v>
      </c>
      <c r="B9" t="s">
        <v>854</v>
      </c>
      <c r="C9" t="s">
        <v>855</v>
      </c>
      <c r="D9" t="s">
        <v>856</v>
      </c>
      <c r="E9" t="s">
        <v>857</v>
      </c>
      <c r="F9" t="s">
        <v>858</v>
      </c>
      <c r="G9">
        <v>75</v>
      </c>
      <c r="H9">
        <v>6</v>
      </c>
      <c r="I9">
        <v>206</v>
      </c>
      <c r="J9">
        <v>11.227</v>
      </c>
      <c r="K9" s="64">
        <v>44574.458333333299</v>
      </c>
      <c r="L9">
        <v>16.350000000000001</v>
      </c>
      <c r="M9">
        <v>5.1230000000000002</v>
      </c>
      <c r="N9">
        <v>3.7605</v>
      </c>
      <c r="O9">
        <v>-7.4664999999999999</v>
      </c>
      <c r="P9" t="s">
        <v>848</v>
      </c>
      <c r="Q9" t="s">
        <v>859</v>
      </c>
      <c r="R9" t="s">
        <v>860</v>
      </c>
      <c r="S9">
        <v>26.1144</v>
      </c>
      <c r="T9">
        <v>14.8874</v>
      </c>
      <c r="U9" t="s">
        <v>848</v>
      </c>
      <c r="V9" t="s">
        <v>861</v>
      </c>
      <c r="W9">
        <v>22.5</v>
      </c>
      <c r="X9">
        <v>11.273</v>
      </c>
      <c r="Y9">
        <v>3</v>
      </c>
      <c r="AA9">
        <f>VLOOKUP(A9,Cover!A:R,18,0)</f>
        <v>6.5</v>
      </c>
      <c r="AB9" s="77">
        <f t="shared" ref="AB9:AB76" si="0">M9-AA9</f>
        <v>-1.3769999999999998</v>
      </c>
      <c r="AC9" s="77">
        <f t="shared" ref="AC9:AC76" si="1">O9-AA9</f>
        <v>-13.9665</v>
      </c>
      <c r="AD9" s="77">
        <f t="shared" ref="AD9:AD76" si="2">AB9/L9%</f>
        <v>-8.4220183486238511</v>
      </c>
      <c r="AE9" s="77">
        <f t="shared" ref="AE9:AE76" si="3">AC9/N9%</f>
        <v>-371.40007977662543</v>
      </c>
      <c r="AF9" s="77">
        <f t="shared" ref="AF9:AF76" si="4">T9-AA9</f>
        <v>8.3873999999999995</v>
      </c>
      <c r="AG9" s="77">
        <f t="shared" ref="AG9:AG76" si="5">AF9/S9%</f>
        <v>32.117911956621633</v>
      </c>
      <c r="AH9" s="77">
        <f t="shared" ref="AH9:AH75" si="6">W9</f>
        <v>22.5</v>
      </c>
      <c r="AI9" s="77">
        <f t="shared" ref="AI9:AI75" si="7">J9</f>
        <v>11.227</v>
      </c>
      <c r="AJ9" s="77">
        <f t="shared" ref="AJ9:AJ76" si="8">AH9-AI9</f>
        <v>11.273</v>
      </c>
      <c r="AK9" s="77">
        <f t="shared" ref="AK9:AK75" si="9">AA9</f>
        <v>6.5</v>
      </c>
      <c r="AL9" s="77">
        <f t="shared" ref="AL9:AL76" si="10">AJ9-AK9</f>
        <v>4.7729999999999997</v>
      </c>
      <c r="AM9" s="77">
        <f t="shared" ref="AM9:AM76" si="11">AL9/AH9%</f>
        <v>21.213333333333331</v>
      </c>
      <c r="AN9" t="str">
        <f t="shared" ref="AN9:AN10" si="12">IF(ISBLANK(Z10),"","Capped")</f>
        <v/>
      </c>
      <c r="AO9" t="s">
        <v>853</v>
      </c>
      <c r="AP9" t="str">
        <f t="shared" ref="AP9:AP74" si="13">TRIM(BA9)</f>
        <v>DDm85-25</v>
      </c>
      <c r="AQ9">
        <f>_xlfn.XLOOKUP(A9,'SYS Allocations'!A:A,'SYS Allocations'!B:B)</f>
        <v>0</v>
      </c>
      <c r="AR9">
        <f>_xlfn.XLOOKUP(A9,'SYS Allocations'!A:A,'SYS Allocations'!C:C)</f>
        <v>0</v>
      </c>
      <c r="AS9">
        <f>_xlfn.XLOOKUP(A9,'SYS Allocations'!A:A,'SYS Allocations'!D:D)</f>
        <v>0</v>
      </c>
      <c r="AT9">
        <f>_xlfn.XLOOKUP(A9,'SYS Allocations'!A:A,'SYS Allocations'!E:E)</f>
        <v>0</v>
      </c>
      <c r="AU9">
        <f>_xlfn.XLOOKUP(A9,'SYS Allocations'!A:A,'SYS Allocations'!F:F)</f>
        <v>0</v>
      </c>
      <c r="BA9" t="str">
        <f t="shared" ref="BA9:BA74" si="14">IFERROR(LEFT(R9,FIND("(",R9,1)-1),R9)</f>
        <v>DDm85-25</v>
      </c>
    </row>
    <row r="10" spans="1:53">
      <c r="A10" s="35" t="s">
        <v>26</v>
      </c>
      <c r="B10" t="s">
        <v>854</v>
      </c>
      <c r="C10" t="s">
        <v>855</v>
      </c>
      <c r="D10" t="s">
        <v>862</v>
      </c>
      <c r="E10" t="s">
        <v>863</v>
      </c>
      <c r="F10" t="s">
        <v>864</v>
      </c>
      <c r="G10">
        <v>31</v>
      </c>
      <c r="H10">
        <v>29</v>
      </c>
      <c r="I10">
        <v>378</v>
      </c>
      <c r="J10">
        <v>20.600999999999999</v>
      </c>
      <c r="K10" s="64">
        <v>45537</v>
      </c>
      <c r="L10">
        <v>37.844799999999999</v>
      </c>
      <c r="M10">
        <v>17.2438</v>
      </c>
      <c r="N10">
        <v>27.686</v>
      </c>
      <c r="O10">
        <v>7.085</v>
      </c>
      <c r="P10" t="s">
        <v>848</v>
      </c>
      <c r="Q10" t="s">
        <v>859</v>
      </c>
      <c r="R10" t="s">
        <v>865</v>
      </c>
      <c r="S10">
        <v>31.687200000000001</v>
      </c>
      <c r="T10">
        <v>11.0862</v>
      </c>
      <c r="U10" t="s">
        <v>866</v>
      </c>
      <c r="V10" t="s">
        <v>867</v>
      </c>
      <c r="W10">
        <v>33.75</v>
      </c>
      <c r="X10">
        <v>13.148999999999999</v>
      </c>
      <c r="Y10">
        <v>13</v>
      </c>
      <c r="AA10">
        <f>VLOOKUP(A10,Cover!A:R,18,0)</f>
        <v>2</v>
      </c>
      <c r="AB10" s="77">
        <f t="shared" si="0"/>
        <v>15.2438</v>
      </c>
      <c r="AC10" s="77">
        <f t="shared" si="1"/>
        <v>5.085</v>
      </c>
      <c r="AD10" s="77">
        <f t="shared" si="2"/>
        <v>40.279774235826324</v>
      </c>
      <c r="AE10" s="77">
        <f t="shared" si="3"/>
        <v>18.366683522357871</v>
      </c>
      <c r="AF10" s="77">
        <f t="shared" si="4"/>
        <v>9.0861999999999998</v>
      </c>
      <c r="AG10" s="77">
        <f t="shared" si="5"/>
        <v>28.674669898255448</v>
      </c>
      <c r="AH10" s="77">
        <f t="shared" si="6"/>
        <v>33.75</v>
      </c>
      <c r="AI10" s="77">
        <f t="shared" si="7"/>
        <v>20.600999999999999</v>
      </c>
      <c r="AJ10" s="77">
        <f t="shared" si="8"/>
        <v>13.149000000000001</v>
      </c>
      <c r="AK10" s="77">
        <f t="shared" si="9"/>
        <v>2</v>
      </c>
      <c r="AL10" s="77">
        <f t="shared" si="10"/>
        <v>11.149000000000001</v>
      </c>
      <c r="AM10" s="77">
        <f t="shared" si="11"/>
        <v>33.034074074074077</v>
      </c>
      <c r="AN10" t="str">
        <f t="shared" si="12"/>
        <v/>
      </c>
      <c r="AO10" t="s">
        <v>853</v>
      </c>
      <c r="AP10" t="str">
        <f t="shared" si="13"/>
        <v>DDm100-25</v>
      </c>
      <c r="AQ10">
        <f>_xlfn.XLOOKUP(A10,'SYS Allocations'!A:A,'SYS Allocations'!B:B)</f>
        <v>0</v>
      </c>
      <c r="AR10">
        <f>_xlfn.XLOOKUP(A10,'SYS Allocations'!A:A,'SYS Allocations'!C:C)</f>
        <v>0</v>
      </c>
      <c r="AS10">
        <f>_xlfn.XLOOKUP(A10,'SYS Allocations'!A:A,'SYS Allocations'!D:D)</f>
        <v>0</v>
      </c>
      <c r="AT10">
        <f>_xlfn.XLOOKUP(A10,'SYS Allocations'!A:A,'SYS Allocations'!E:E)</f>
        <v>0</v>
      </c>
      <c r="AU10">
        <f>_xlfn.XLOOKUP(A10,'SYS Allocations'!A:A,'SYS Allocations'!F:F)</f>
        <v>0</v>
      </c>
      <c r="BA10" t="str">
        <f t="shared" si="14"/>
        <v>DDm100-25</v>
      </c>
    </row>
    <row r="11" spans="1:53">
      <c r="A11" s="35" t="s">
        <v>27</v>
      </c>
      <c r="B11" t="s">
        <v>854</v>
      </c>
      <c r="C11" t="s">
        <v>855</v>
      </c>
      <c r="D11" t="s">
        <v>856</v>
      </c>
      <c r="E11" t="s">
        <v>868</v>
      </c>
      <c r="F11" t="s">
        <v>847</v>
      </c>
      <c r="G11">
        <v>36.6</v>
      </c>
      <c r="H11">
        <v>15</v>
      </c>
      <c r="I11">
        <v>177</v>
      </c>
      <c r="J11">
        <v>9.6464999999999996</v>
      </c>
      <c r="K11" s="64">
        <v>45537</v>
      </c>
      <c r="L11">
        <v>22.34064</v>
      </c>
      <c r="M11">
        <v>12.694140000000001</v>
      </c>
      <c r="N11">
        <v>13.755800000000001</v>
      </c>
      <c r="O11">
        <v>4.1093000000000002</v>
      </c>
      <c r="P11" t="s">
        <v>851</v>
      </c>
      <c r="Q11" t="s">
        <v>859</v>
      </c>
      <c r="R11" t="s">
        <v>869</v>
      </c>
      <c r="S11">
        <v>22.852799999999998</v>
      </c>
      <c r="T11">
        <v>13.206300000000001</v>
      </c>
      <c r="U11" t="s">
        <v>848</v>
      </c>
      <c r="V11" t="s">
        <v>870</v>
      </c>
      <c r="W11">
        <v>45</v>
      </c>
      <c r="X11">
        <v>35.353499999999997</v>
      </c>
      <c r="Y11">
        <v>0</v>
      </c>
      <c r="AA11">
        <f>VLOOKUP(A11,Cover!A:R,18,0)</f>
        <v>5</v>
      </c>
      <c r="AB11" s="77">
        <f t="shared" si="0"/>
        <v>7.6941400000000009</v>
      </c>
      <c r="AC11" s="77">
        <f t="shared" si="1"/>
        <v>-0.89069999999999983</v>
      </c>
      <c r="AD11" s="77">
        <f t="shared" si="2"/>
        <v>34.440105565462765</v>
      </c>
      <c r="AE11" s="77">
        <f t="shared" si="3"/>
        <v>-6.4750868724465294</v>
      </c>
      <c r="AF11" s="77">
        <f t="shared" si="4"/>
        <v>8.2063000000000006</v>
      </c>
      <c r="AG11" s="77">
        <f t="shared" si="5"/>
        <v>35.909385283203811</v>
      </c>
      <c r="AH11" s="77">
        <f t="shared" si="6"/>
        <v>45</v>
      </c>
      <c r="AI11" s="77">
        <f t="shared" si="7"/>
        <v>9.6464999999999996</v>
      </c>
      <c r="AJ11" s="77">
        <f t="shared" si="8"/>
        <v>35.353499999999997</v>
      </c>
      <c r="AK11" s="77">
        <f t="shared" si="9"/>
        <v>5</v>
      </c>
      <c r="AL11" s="77">
        <f t="shared" si="10"/>
        <v>30.353499999999997</v>
      </c>
      <c r="AM11" s="77">
        <f t="shared" si="11"/>
        <v>67.452222222222218</v>
      </c>
      <c r="AN11" t="str">
        <f t="shared" ref="AN11:AN72" si="15">IF(ISBLANK(Z11),"","Capped")</f>
        <v/>
      </c>
      <c r="AO11" t="s">
        <v>853</v>
      </c>
      <c r="AP11" t="str">
        <f t="shared" si="13"/>
        <v>DDm100-27</v>
      </c>
      <c r="AQ11">
        <f>_xlfn.XLOOKUP(A11,'SYS Allocations'!A:A,'SYS Allocations'!B:B)</f>
        <v>0</v>
      </c>
      <c r="AR11">
        <f>_xlfn.XLOOKUP(A11,'SYS Allocations'!A:A,'SYS Allocations'!C:C)</f>
        <v>0</v>
      </c>
      <c r="AS11">
        <f>_xlfn.XLOOKUP(A11,'SYS Allocations'!A:A,'SYS Allocations'!D:D)</f>
        <v>0</v>
      </c>
      <c r="AT11">
        <f>_xlfn.XLOOKUP(A11,'SYS Allocations'!A:A,'SYS Allocations'!E:E)</f>
        <v>0</v>
      </c>
      <c r="AU11">
        <f>_xlfn.XLOOKUP(A11,'SYS Allocations'!A:A,'SYS Allocations'!F:F)</f>
        <v>0</v>
      </c>
      <c r="BA11" t="str">
        <f t="shared" si="14"/>
        <v>DDm100-27</v>
      </c>
    </row>
    <row r="12" spans="1:53">
      <c r="A12" s="35" t="s">
        <v>28</v>
      </c>
      <c r="B12" t="s">
        <v>871</v>
      </c>
      <c r="C12" t="s">
        <v>871</v>
      </c>
      <c r="D12" t="s">
        <v>845</v>
      </c>
      <c r="E12" t="s">
        <v>872</v>
      </c>
      <c r="F12" t="s">
        <v>847</v>
      </c>
      <c r="G12">
        <v>36.6</v>
      </c>
      <c r="H12">
        <v>60</v>
      </c>
      <c r="I12">
        <v>564</v>
      </c>
      <c r="J12">
        <v>30.738</v>
      </c>
      <c r="K12" s="64">
        <v>45537</v>
      </c>
      <c r="L12">
        <v>94.149839999999998</v>
      </c>
      <c r="M12">
        <v>63.411839999999998</v>
      </c>
      <c r="N12">
        <v>63.1873</v>
      </c>
      <c r="O12">
        <v>32.449300000000001</v>
      </c>
      <c r="P12" t="s">
        <v>873</v>
      </c>
      <c r="Q12" t="s">
        <v>859</v>
      </c>
      <c r="R12" t="s">
        <v>874</v>
      </c>
      <c r="S12">
        <v>88.884000000000199</v>
      </c>
      <c r="T12">
        <v>58.1460000000002</v>
      </c>
      <c r="U12" t="s">
        <v>875</v>
      </c>
      <c r="V12" t="s">
        <v>876</v>
      </c>
      <c r="W12">
        <v>560.25</v>
      </c>
      <c r="X12">
        <v>529.51199999999994</v>
      </c>
      <c r="Y12">
        <v>178</v>
      </c>
      <c r="AA12">
        <f>VLOOKUP(A12,Cover!A:R,18,0)</f>
        <v>7.25</v>
      </c>
      <c r="AB12" s="77">
        <f t="shared" si="0"/>
        <v>56.161839999999998</v>
      </c>
      <c r="AC12" s="77">
        <f t="shared" si="1"/>
        <v>25.199300000000001</v>
      </c>
      <c r="AD12" s="77">
        <f t="shared" si="2"/>
        <v>59.651551186916514</v>
      </c>
      <c r="AE12" s="77">
        <f t="shared" si="3"/>
        <v>39.880324052459912</v>
      </c>
      <c r="AF12" s="77">
        <f t="shared" si="4"/>
        <v>50.8960000000002</v>
      </c>
      <c r="AG12" s="77">
        <f t="shared" si="5"/>
        <v>57.261149363215075</v>
      </c>
      <c r="AH12" s="347">
        <f>AVERAGE(W12:W13)</f>
        <v>560.25</v>
      </c>
      <c r="AI12" s="347">
        <f>SUM(J12:J13)</f>
        <v>82.131500000000003</v>
      </c>
      <c r="AJ12" s="347">
        <f t="shared" si="8"/>
        <v>478.11849999999998</v>
      </c>
      <c r="AK12" s="347">
        <f>SUM(AA12:AA13)</f>
        <v>12.5</v>
      </c>
      <c r="AL12" s="347">
        <f>SUM(AJ12-AK12)</f>
        <v>465.61849999999998</v>
      </c>
      <c r="AM12" s="348">
        <f t="shared" si="11"/>
        <v>83.109058456046398</v>
      </c>
      <c r="AN12" t="str">
        <f t="shared" si="15"/>
        <v/>
      </c>
      <c r="AO12" t="s">
        <v>853</v>
      </c>
      <c r="AP12" t="str">
        <f t="shared" si="13"/>
        <v>DDm125-33</v>
      </c>
      <c r="AQ12">
        <f>_xlfn.XLOOKUP(A12,'SYS Allocations'!A:A,'SYS Allocations'!B:B)</f>
        <v>0</v>
      </c>
      <c r="AR12" t="str">
        <f>_xlfn.XLOOKUP(A12,'SYS Allocations'!A:A,'SYS Allocations'!C:C)</f>
        <v>RA</v>
      </c>
      <c r="AS12">
        <f>_xlfn.XLOOKUP(A12,'SYS Allocations'!A:A,'SYS Allocations'!D:D)</f>
        <v>0</v>
      </c>
      <c r="AT12">
        <f>_xlfn.XLOOKUP(A12,'SYS Allocations'!A:A,'SYS Allocations'!E:E)</f>
        <v>0</v>
      </c>
      <c r="AU12" t="str">
        <f>_xlfn.XLOOKUP(A12,'SYS Allocations'!A:A,'SYS Allocations'!F:F)</f>
        <v>OPEX</v>
      </c>
      <c r="BA12" t="str">
        <f t="shared" si="14"/>
        <v>DDm125-33</v>
      </c>
    </row>
    <row r="13" spans="1:53">
      <c r="A13" s="35" t="s">
        <v>29</v>
      </c>
      <c r="B13" t="s">
        <v>871</v>
      </c>
      <c r="C13" t="s">
        <v>871</v>
      </c>
      <c r="D13" t="s">
        <v>845</v>
      </c>
      <c r="E13" t="s">
        <v>872</v>
      </c>
      <c r="F13" t="s">
        <v>847</v>
      </c>
      <c r="G13">
        <v>36.6</v>
      </c>
      <c r="H13">
        <v>60</v>
      </c>
      <c r="I13">
        <v>943</v>
      </c>
      <c r="J13">
        <v>51.393500000000003</v>
      </c>
      <c r="K13" s="64">
        <v>45537</v>
      </c>
      <c r="L13">
        <v>94.149839999999998</v>
      </c>
      <c r="M13">
        <v>42.756340000000002</v>
      </c>
      <c r="N13">
        <v>63.1873</v>
      </c>
      <c r="O13">
        <v>11.793799999999999</v>
      </c>
      <c r="P13" t="s">
        <v>873</v>
      </c>
      <c r="Q13" t="s">
        <v>859</v>
      </c>
      <c r="R13" t="s">
        <v>874</v>
      </c>
      <c r="S13">
        <v>88.884000000000199</v>
      </c>
      <c r="T13">
        <v>37.490500000000203</v>
      </c>
      <c r="U13" t="s">
        <v>875</v>
      </c>
      <c r="V13" t="s">
        <v>876</v>
      </c>
      <c r="W13">
        <v>560.25</v>
      </c>
      <c r="X13">
        <v>508.85649999999998</v>
      </c>
      <c r="Y13">
        <v>178</v>
      </c>
      <c r="AA13">
        <f>VLOOKUP(A13,Cover!A:R,18,0)</f>
        <v>5.25</v>
      </c>
      <c r="AB13" s="77">
        <f t="shared" ref="AB13" si="16">M13-AA13</f>
        <v>37.506340000000002</v>
      </c>
      <c r="AC13" s="77">
        <f t="shared" ref="AC13" si="17">O13-AA13</f>
        <v>6.5437999999999992</v>
      </c>
      <c r="AD13" s="77">
        <f t="shared" ref="AD13" si="18">AB13/L13%</f>
        <v>39.836860052019212</v>
      </c>
      <c r="AE13" s="77">
        <f t="shared" ref="AE13" si="19">AC13/N13%</f>
        <v>10.356194994880299</v>
      </c>
      <c r="AF13" s="77">
        <f t="shared" ref="AF13" si="20">T13-AA13</f>
        <v>32.240500000000203</v>
      </c>
      <c r="AG13" s="77">
        <f t="shared" ref="AG13" si="21">AF13/S13%</f>
        <v>36.272557490662138</v>
      </c>
      <c r="AH13" s="347"/>
      <c r="AI13" s="347"/>
      <c r="AJ13" s="347"/>
      <c r="AK13" s="347"/>
      <c r="AL13" s="347"/>
      <c r="AM13" s="348"/>
      <c r="AN13" t="str">
        <f t="shared" si="15"/>
        <v/>
      </c>
      <c r="AO13" t="s">
        <v>853</v>
      </c>
      <c r="AP13" t="str">
        <f t="shared" ref="AP13" si="22">TRIM(BA13)</f>
        <v>DDm125-33</v>
      </c>
      <c r="BA13" t="str">
        <f t="shared" si="14"/>
        <v>DDm125-33</v>
      </c>
    </row>
    <row r="14" spans="1:53">
      <c r="A14" s="35" t="s">
        <v>30</v>
      </c>
      <c r="B14" t="s">
        <v>877</v>
      </c>
      <c r="C14" t="s">
        <v>878</v>
      </c>
      <c r="D14" t="s">
        <v>845</v>
      </c>
      <c r="E14" t="s">
        <v>879</v>
      </c>
      <c r="F14" t="s">
        <v>880</v>
      </c>
      <c r="G14">
        <v>22</v>
      </c>
      <c r="H14">
        <v>4</v>
      </c>
      <c r="I14">
        <v>12.9</v>
      </c>
      <c r="J14">
        <v>0.70304999999999995</v>
      </c>
      <c r="K14" s="64">
        <v>44483.506944444402</v>
      </c>
      <c r="L14">
        <v>2.8776000000000002</v>
      </c>
      <c r="M14">
        <v>2.17455</v>
      </c>
      <c r="N14">
        <v>3.4335</v>
      </c>
      <c r="O14">
        <v>2.7304499999999998</v>
      </c>
      <c r="P14" t="s">
        <v>848</v>
      </c>
      <c r="Q14" t="s">
        <v>881</v>
      </c>
      <c r="R14" t="s">
        <v>882</v>
      </c>
      <c r="S14">
        <v>2.5920000000000001</v>
      </c>
      <c r="T14">
        <v>1.8889499999999999</v>
      </c>
      <c r="U14" t="s">
        <v>851</v>
      </c>
      <c r="V14" t="s">
        <v>883</v>
      </c>
      <c r="W14">
        <v>5.0250000000000004</v>
      </c>
      <c r="X14">
        <v>4.3219500000000002</v>
      </c>
      <c r="Y14">
        <v>5</v>
      </c>
      <c r="AA14">
        <f>VLOOKUP(A14,Cover!A:R,18,0)</f>
        <v>0.4</v>
      </c>
      <c r="AB14" s="77">
        <f t="shared" si="0"/>
        <v>1.7745500000000001</v>
      </c>
      <c r="AC14" s="77">
        <f t="shared" si="1"/>
        <v>2.3304499999999999</v>
      </c>
      <c r="AD14" s="77">
        <f t="shared" si="2"/>
        <v>61.667709202112867</v>
      </c>
      <c r="AE14" s="77">
        <f t="shared" si="3"/>
        <v>67.873889617008885</v>
      </c>
      <c r="AF14" s="77">
        <f t="shared" si="4"/>
        <v>1.48895</v>
      </c>
      <c r="AG14" s="77">
        <f t="shared" si="5"/>
        <v>57.444058641975303</v>
      </c>
      <c r="AH14" s="77">
        <f t="shared" si="6"/>
        <v>5.0250000000000004</v>
      </c>
      <c r="AI14" s="77">
        <f t="shared" si="7"/>
        <v>0.70304999999999995</v>
      </c>
      <c r="AJ14" s="77">
        <f t="shared" si="8"/>
        <v>4.3219500000000002</v>
      </c>
      <c r="AK14" s="77">
        <f t="shared" si="9"/>
        <v>0.4</v>
      </c>
      <c r="AL14" s="77">
        <f t="shared" si="10"/>
        <v>3.9219500000000003</v>
      </c>
      <c r="AM14" s="77">
        <f t="shared" si="11"/>
        <v>78.048756218905467</v>
      </c>
      <c r="AN14" t="str">
        <f t="shared" si="15"/>
        <v/>
      </c>
      <c r="AO14" t="s">
        <v>853</v>
      </c>
      <c r="AP14" t="str">
        <f t="shared" si="13"/>
        <v>SBS C11F</v>
      </c>
      <c r="AQ14">
        <f>_xlfn.XLOOKUP(A14,'SYS Allocations'!A:A,'SYS Allocations'!B:B)</f>
        <v>0</v>
      </c>
      <c r="AR14">
        <f>_xlfn.XLOOKUP(A14,'SYS Allocations'!A:A,'SYS Allocations'!C:C)</f>
        <v>0</v>
      </c>
      <c r="AS14">
        <f>_xlfn.XLOOKUP(A14,'SYS Allocations'!A:A,'SYS Allocations'!D:D)</f>
        <v>0</v>
      </c>
      <c r="AT14">
        <f>_xlfn.XLOOKUP(A14,'SYS Allocations'!A:A,'SYS Allocations'!E:E)</f>
        <v>0</v>
      </c>
      <c r="AU14">
        <f>_xlfn.XLOOKUP(A14,'SYS Allocations'!A:A,'SYS Allocations'!F:F)</f>
        <v>0</v>
      </c>
      <c r="BA14" t="str">
        <f t="shared" si="14"/>
        <v>SBS C11F</v>
      </c>
    </row>
    <row r="15" spans="1:53">
      <c r="A15" s="35" t="s">
        <v>31</v>
      </c>
      <c r="B15" t="s">
        <v>884</v>
      </c>
      <c r="C15" t="s">
        <v>885</v>
      </c>
      <c r="D15" t="s">
        <v>856</v>
      </c>
      <c r="E15" t="s">
        <v>886</v>
      </c>
      <c r="F15" t="s">
        <v>847</v>
      </c>
      <c r="G15">
        <v>36.6</v>
      </c>
      <c r="H15">
        <v>12</v>
      </c>
      <c r="I15">
        <v>151</v>
      </c>
      <c r="J15">
        <v>8.2294999999999998</v>
      </c>
      <c r="K15" s="64">
        <v>44691.5</v>
      </c>
      <c r="L15">
        <v>17.553360000000001</v>
      </c>
      <c r="M15">
        <v>9.3238599999999998</v>
      </c>
      <c r="N15">
        <v>15.6142495095</v>
      </c>
      <c r="O15">
        <v>7.3847495094999998</v>
      </c>
      <c r="P15" t="s">
        <v>887</v>
      </c>
      <c r="Q15" t="s">
        <v>881</v>
      </c>
      <c r="R15" t="s">
        <v>888</v>
      </c>
      <c r="S15">
        <v>12.635999999999999</v>
      </c>
      <c r="T15">
        <v>4.4064999999999799</v>
      </c>
      <c r="U15" t="s">
        <v>851</v>
      </c>
      <c r="V15" t="s">
        <v>889</v>
      </c>
      <c r="W15">
        <v>9.75</v>
      </c>
      <c r="X15">
        <v>1.5205</v>
      </c>
      <c r="Y15">
        <v>13</v>
      </c>
      <c r="AA15">
        <f>VLOOKUP(A15,Cover!A:R,18,0)</f>
        <v>0.5</v>
      </c>
      <c r="AB15" s="77">
        <f t="shared" si="0"/>
        <v>8.8238599999999998</v>
      </c>
      <c r="AC15" s="77">
        <f t="shared" si="1"/>
        <v>6.8847495094999998</v>
      </c>
      <c r="AD15" s="77">
        <f t="shared" si="2"/>
        <v>50.268780450010709</v>
      </c>
      <c r="AE15" s="77">
        <f t="shared" si="3"/>
        <v>44.092734045982745</v>
      </c>
      <c r="AF15" s="77">
        <f t="shared" si="4"/>
        <v>3.9064999999999799</v>
      </c>
      <c r="AG15" s="77">
        <f t="shared" si="5"/>
        <v>30.915637860082146</v>
      </c>
      <c r="AH15" s="77">
        <f t="shared" si="6"/>
        <v>9.75</v>
      </c>
      <c r="AI15" s="77">
        <f t="shared" si="7"/>
        <v>8.2294999999999998</v>
      </c>
      <c r="AJ15" s="77">
        <f t="shared" si="8"/>
        <v>1.5205000000000002</v>
      </c>
      <c r="AK15" s="77">
        <f t="shared" si="9"/>
        <v>0.5</v>
      </c>
      <c r="AL15" s="77">
        <f t="shared" si="10"/>
        <v>1.0205000000000002</v>
      </c>
      <c r="AM15" s="77">
        <f t="shared" si="11"/>
        <v>10.466666666666669</v>
      </c>
      <c r="AN15" t="str">
        <f t="shared" si="15"/>
        <v/>
      </c>
      <c r="AO15" t="s">
        <v>853</v>
      </c>
      <c r="AP15" t="str">
        <f t="shared" si="13"/>
        <v>12V155F</v>
      </c>
      <c r="AQ15">
        <f>_xlfn.XLOOKUP(A15,'SYS Allocations'!A:A,'SYS Allocations'!B:B)</f>
        <v>0</v>
      </c>
      <c r="AR15">
        <f>_xlfn.XLOOKUP(A15,'SYS Allocations'!A:A,'SYS Allocations'!C:C)</f>
        <v>0</v>
      </c>
      <c r="AS15">
        <f>_xlfn.XLOOKUP(A15,'SYS Allocations'!A:A,'SYS Allocations'!D:D)</f>
        <v>0</v>
      </c>
      <c r="AT15">
        <f>_xlfn.XLOOKUP(A15,'SYS Allocations'!A:A,'SYS Allocations'!E:E)</f>
        <v>0</v>
      </c>
      <c r="AU15">
        <f>_xlfn.XLOOKUP(A15,'SYS Allocations'!A:A,'SYS Allocations'!F:F)</f>
        <v>0</v>
      </c>
      <c r="BA15" t="str">
        <f t="shared" si="14"/>
        <v>12V155F</v>
      </c>
    </row>
    <row r="16" spans="1:53">
      <c r="A16" s="35" t="s">
        <v>32</v>
      </c>
      <c r="B16" t="s">
        <v>890</v>
      </c>
      <c r="C16" t="s">
        <v>891</v>
      </c>
      <c r="D16" t="s">
        <v>856</v>
      </c>
      <c r="E16" t="s">
        <v>892</v>
      </c>
      <c r="F16" t="s">
        <v>858</v>
      </c>
      <c r="G16">
        <v>75</v>
      </c>
      <c r="H16">
        <v>6</v>
      </c>
      <c r="I16">
        <v>100</v>
      </c>
      <c r="J16">
        <v>5.45</v>
      </c>
      <c r="K16" s="64">
        <v>44579.625</v>
      </c>
      <c r="L16">
        <v>16.350000000000001</v>
      </c>
      <c r="M16">
        <v>10.9</v>
      </c>
      <c r="N16">
        <v>13.952</v>
      </c>
      <c r="O16">
        <v>8.5020000000000007</v>
      </c>
      <c r="P16" t="s">
        <v>851</v>
      </c>
      <c r="Q16" t="s">
        <v>859</v>
      </c>
      <c r="R16" t="s">
        <v>893</v>
      </c>
      <c r="S16">
        <v>10.1088</v>
      </c>
      <c r="T16">
        <v>4.6587999999999798</v>
      </c>
      <c r="U16" t="s">
        <v>873</v>
      </c>
      <c r="V16" t="s">
        <v>894</v>
      </c>
      <c r="W16">
        <v>112.5</v>
      </c>
      <c r="X16">
        <v>107.05</v>
      </c>
      <c r="Y16">
        <v>23</v>
      </c>
      <c r="AA16">
        <f>VLOOKUP(A16,Cover!A:R,18,0)</f>
        <v>0</v>
      </c>
      <c r="AB16" s="77">
        <f t="shared" si="0"/>
        <v>10.9</v>
      </c>
      <c r="AC16" s="77">
        <f t="shared" si="1"/>
        <v>8.5020000000000007</v>
      </c>
      <c r="AD16" s="77">
        <f t="shared" si="2"/>
        <v>66.666666666666671</v>
      </c>
      <c r="AE16" s="77">
        <f t="shared" si="3"/>
        <v>60.9375</v>
      </c>
      <c r="AF16" s="77">
        <f t="shared" si="4"/>
        <v>4.6587999999999798</v>
      </c>
      <c r="AG16" s="77">
        <f t="shared" si="5"/>
        <v>46.08657803102227</v>
      </c>
      <c r="AH16" s="77">
        <f t="shared" si="6"/>
        <v>112.5</v>
      </c>
      <c r="AI16" s="77">
        <f t="shared" si="7"/>
        <v>5.45</v>
      </c>
      <c r="AJ16" s="77">
        <f t="shared" si="8"/>
        <v>107.05</v>
      </c>
      <c r="AK16" s="77">
        <f t="shared" si="9"/>
        <v>0</v>
      </c>
      <c r="AL16" s="77">
        <f t="shared" si="10"/>
        <v>107.05</v>
      </c>
      <c r="AM16" s="77">
        <f t="shared" si="11"/>
        <v>95.155555555555551</v>
      </c>
      <c r="AN16" t="str">
        <f t="shared" si="15"/>
        <v/>
      </c>
      <c r="AO16" t="s">
        <v>853</v>
      </c>
      <c r="AP16" t="str">
        <f t="shared" si="13"/>
        <v>2DDm85-15</v>
      </c>
      <c r="AQ16">
        <f>_xlfn.XLOOKUP(A16,'SYS Allocations'!A:A,'SYS Allocations'!B:B)</f>
        <v>0</v>
      </c>
      <c r="AR16">
        <f>_xlfn.XLOOKUP(A16,'SYS Allocations'!A:A,'SYS Allocations'!C:C)</f>
        <v>0</v>
      </c>
      <c r="AS16">
        <f>_xlfn.XLOOKUP(A16,'SYS Allocations'!A:A,'SYS Allocations'!D:D)</f>
        <v>0</v>
      </c>
      <c r="AT16">
        <f>_xlfn.XLOOKUP(A16,'SYS Allocations'!A:A,'SYS Allocations'!E:E)</f>
        <v>0</v>
      </c>
      <c r="AU16">
        <f>_xlfn.XLOOKUP(A16,'SYS Allocations'!A:A,'SYS Allocations'!F:F)</f>
        <v>0</v>
      </c>
      <c r="BA16" t="str">
        <f t="shared" si="14"/>
        <v>2DDm85-15</v>
      </c>
    </row>
    <row r="17" spans="1:53">
      <c r="A17" s="35" t="s">
        <v>33</v>
      </c>
      <c r="B17" t="s">
        <v>854</v>
      </c>
      <c r="C17" t="s">
        <v>895</v>
      </c>
      <c r="D17" t="s">
        <v>845</v>
      </c>
      <c r="E17" t="s">
        <v>896</v>
      </c>
      <c r="F17" t="s">
        <v>897</v>
      </c>
      <c r="G17">
        <v>23</v>
      </c>
      <c r="H17">
        <v>5</v>
      </c>
      <c r="I17">
        <v>10</v>
      </c>
      <c r="J17">
        <v>0.54500000000000004</v>
      </c>
      <c r="K17" s="64">
        <v>41585</v>
      </c>
      <c r="L17">
        <v>4.0111999999999997</v>
      </c>
      <c r="M17">
        <v>3.4662000000000002</v>
      </c>
      <c r="N17">
        <v>4.7960000000000003</v>
      </c>
      <c r="O17">
        <v>4.2510000000000003</v>
      </c>
      <c r="P17" t="s">
        <v>866</v>
      </c>
      <c r="Q17" t="s">
        <v>881</v>
      </c>
      <c r="R17" t="s">
        <v>882</v>
      </c>
      <c r="S17">
        <v>3.456</v>
      </c>
      <c r="T17">
        <v>2.911</v>
      </c>
      <c r="U17" t="s">
        <v>848</v>
      </c>
      <c r="V17" t="s">
        <v>898</v>
      </c>
      <c r="W17">
        <v>15</v>
      </c>
      <c r="X17">
        <v>14.455</v>
      </c>
      <c r="Y17">
        <v>12</v>
      </c>
      <c r="AA17">
        <f>VLOOKUP(A17,Cover!A:R,18,0)</f>
        <v>0</v>
      </c>
      <c r="AB17" s="77">
        <f t="shared" si="0"/>
        <v>3.4662000000000002</v>
      </c>
      <c r="AC17" s="77">
        <f t="shared" si="1"/>
        <v>4.2510000000000003</v>
      </c>
      <c r="AD17" s="77">
        <f t="shared" si="2"/>
        <v>86.413043478260889</v>
      </c>
      <c r="AE17" s="77">
        <f t="shared" si="3"/>
        <v>88.63636363636364</v>
      </c>
      <c r="AF17" s="77">
        <f t="shared" si="4"/>
        <v>2.911</v>
      </c>
      <c r="AG17" s="77">
        <f t="shared" si="5"/>
        <v>84.230324074074076</v>
      </c>
      <c r="AH17" s="77">
        <f t="shared" si="6"/>
        <v>15</v>
      </c>
      <c r="AI17" s="77">
        <f t="shared" si="7"/>
        <v>0.54500000000000004</v>
      </c>
      <c r="AJ17" s="77">
        <f t="shared" si="8"/>
        <v>14.455</v>
      </c>
      <c r="AK17" s="77">
        <f t="shared" si="9"/>
        <v>0</v>
      </c>
      <c r="AL17" s="77">
        <f t="shared" si="10"/>
        <v>14.455</v>
      </c>
      <c r="AM17" s="77">
        <f t="shared" si="11"/>
        <v>96.366666666666674</v>
      </c>
      <c r="AN17" t="str">
        <f t="shared" si="15"/>
        <v/>
      </c>
      <c r="AO17" t="s">
        <v>853</v>
      </c>
      <c r="AP17" t="str">
        <f t="shared" si="13"/>
        <v>SBS C11F</v>
      </c>
      <c r="AQ17">
        <f>_xlfn.XLOOKUP(A17,'SYS Allocations'!A:A,'SYS Allocations'!B:B)</f>
        <v>0</v>
      </c>
      <c r="AR17">
        <f>_xlfn.XLOOKUP(A17,'SYS Allocations'!A:A,'SYS Allocations'!C:C)</f>
        <v>0</v>
      </c>
      <c r="AS17">
        <f>_xlfn.XLOOKUP(A17,'SYS Allocations'!A:A,'SYS Allocations'!D:D)</f>
        <v>0</v>
      </c>
      <c r="AT17">
        <f>_xlfn.XLOOKUP(A17,'SYS Allocations'!A:A,'SYS Allocations'!E:E)</f>
        <v>0</v>
      </c>
      <c r="AU17">
        <f>_xlfn.XLOOKUP(A17,'SYS Allocations'!A:A,'SYS Allocations'!F:F)</f>
        <v>0</v>
      </c>
      <c r="BA17" t="str">
        <f t="shared" si="14"/>
        <v>SBS C11F</v>
      </c>
    </row>
    <row r="18" spans="1:53">
      <c r="A18" s="35" t="s">
        <v>34</v>
      </c>
      <c r="B18" t="s">
        <v>899</v>
      </c>
      <c r="C18" t="s">
        <v>900</v>
      </c>
      <c r="D18" t="s">
        <v>845</v>
      </c>
      <c r="E18" t="s">
        <v>901</v>
      </c>
      <c r="F18" t="s">
        <v>847</v>
      </c>
      <c r="G18">
        <v>36.6</v>
      </c>
      <c r="H18">
        <v>60</v>
      </c>
      <c r="I18">
        <v>859</v>
      </c>
      <c r="J18">
        <v>46.8155</v>
      </c>
      <c r="K18" s="64">
        <v>44972</v>
      </c>
      <c r="L18">
        <v>94.149839999999998</v>
      </c>
      <c r="M18">
        <v>47.334339999999997</v>
      </c>
      <c r="N18">
        <v>52.287300000000002</v>
      </c>
      <c r="O18">
        <v>5.4718</v>
      </c>
      <c r="P18" t="s">
        <v>902</v>
      </c>
      <c r="Q18" t="s">
        <v>859</v>
      </c>
      <c r="R18" t="s">
        <v>874</v>
      </c>
      <c r="S18">
        <v>106.66079999999999</v>
      </c>
      <c r="T18">
        <v>59.845300000000101</v>
      </c>
      <c r="U18" t="s">
        <v>848</v>
      </c>
      <c r="V18" t="s">
        <v>903</v>
      </c>
      <c r="W18">
        <v>75</v>
      </c>
      <c r="X18">
        <v>28.1845</v>
      </c>
      <c r="Y18">
        <v>29</v>
      </c>
      <c r="AA18">
        <f>VLOOKUP(A18,Cover!A:R,18,0)</f>
        <v>6.9</v>
      </c>
      <c r="AB18" s="77">
        <f t="shared" si="0"/>
        <v>40.434339999999999</v>
      </c>
      <c r="AC18" s="77">
        <f t="shared" si="1"/>
        <v>-1.4282000000000004</v>
      </c>
      <c r="AD18" s="77">
        <f t="shared" si="2"/>
        <v>42.946796298326156</v>
      </c>
      <c r="AE18" s="77">
        <f t="shared" si="3"/>
        <v>-2.7314472156718748</v>
      </c>
      <c r="AF18" s="77">
        <f t="shared" si="4"/>
        <v>52.945300000000103</v>
      </c>
      <c r="AG18" s="77">
        <f t="shared" si="5"/>
        <v>49.63894889218917</v>
      </c>
      <c r="AH18" s="77">
        <f>'Multiroom cooling'!F9</f>
        <v>116.25</v>
      </c>
      <c r="AI18" s="77">
        <f t="shared" si="7"/>
        <v>46.8155</v>
      </c>
      <c r="AJ18" s="77">
        <f t="shared" si="8"/>
        <v>69.4345</v>
      </c>
      <c r="AK18" s="77">
        <f t="shared" si="9"/>
        <v>6.9</v>
      </c>
      <c r="AL18" s="77">
        <f t="shared" si="10"/>
        <v>62.534500000000001</v>
      </c>
      <c r="AM18" s="77">
        <f t="shared" si="11"/>
        <v>53.793118279569889</v>
      </c>
      <c r="AN18" t="str">
        <f t="shared" si="15"/>
        <v/>
      </c>
      <c r="AO18" t="s">
        <v>853</v>
      </c>
      <c r="AP18" t="str">
        <f t="shared" si="13"/>
        <v>DDm125-33</v>
      </c>
      <c r="AQ18">
        <f>_xlfn.XLOOKUP(A18,'SYS Allocations'!A:A,'SYS Allocations'!B:B)</f>
        <v>0</v>
      </c>
      <c r="AR18" t="str">
        <f>_xlfn.XLOOKUP(A18,'SYS Allocations'!A:A,'SYS Allocations'!C:C)</f>
        <v>RA</v>
      </c>
      <c r="AS18">
        <f>_xlfn.XLOOKUP(A18,'SYS Allocations'!A:A,'SYS Allocations'!D:D)</f>
        <v>0</v>
      </c>
      <c r="AT18">
        <f>_xlfn.XLOOKUP(A18,'SYS Allocations'!A:A,'SYS Allocations'!E:E)</f>
        <v>0</v>
      </c>
      <c r="AU18">
        <f>_xlfn.XLOOKUP(A18,'SYS Allocations'!A:A,'SYS Allocations'!F:F)</f>
        <v>0</v>
      </c>
      <c r="BA18" t="str">
        <f t="shared" si="14"/>
        <v>DDm125-33</v>
      </c>
    </row>
    <row r="19" spans="1:53">
      <c r="A19" s="35" t="s">
        <v>35</v>
      </c>
      <c r="B19" t="s">
        <v>904</v>
      </c>
      <c r="C19" t="s">
        <v>905</v>
      </c>
      <c r="D19" t="s">
        <v>856</v>
      </c>
      <c r="E19" t="s">
        <v>906</v>
      </c>
      <c r="F19" t="s">
        <v>847</v>
      </c>
      <c r="G19">
        <v>36.6</v>
      </c>
      <c r="H19">
        <v>9</v>
      </c>
      <c r="I19">
        <v>106</v>
      </c>
      <c r="J19">
        <v>5.7770000000000001</v>
      </c>
      <c r="K19" s="64">
        <v>45537</v>
      </c>
      <c r="L19">
        <v>12.766080000000001</v>
      </c>
      <c r="M19">
        <v>6.9890800000000004</v>
      </c>
      <c r="N19">
        <v>6.2293500000000002</v>
      </c>
      <c r="O19">
        <v>0.45234999999999997</v>
      </c>
      <c r="P19" t="s">
        <v>848</v>
      </c>
      <c r="Q19" t="s">
        <v>859</v>
      </c>
      <c r="R19" t="s">
        <v>893</v>
      </c>
      <c r="S19">
        <v>15.1632</v>
      </c>
      <c r="T19">
        <v>9.3861999999999899</v>
      </c>
      <c r="U19" t="s">
        <v>907</v>
      </c>
      <c r="V19" t="s">
        <v>908</v>
      </c>
      <c r="W19">
        <v>27</v>
      </c>
      <c r="X19">
        <v>21.222999999999999</v>
      </c>
      <c r="Y19">
        <v>19</v>
      </c>
      <c r="AA19">
        <f>VLOOKUP(A19,Cover!A:R,18,0)</f>
        <v>2</v>
      </c>
      <c r="AB19" s="77">
        <f t="shared" si="0"/>
        <v>4.9890800000000004</v>
      </c>
      <c r="AC19" s="77">
        <f t="shared" si="1"/>
        <v>-1.54765</v>
      </c>
      <c r="AD19" s="77">
        <f t="shared" si="2"/>
        <v>39.080751491452347</v>
      </c>
      <c r="AE19" s="77">
        <f t="shared" si="3"/>
        <v>-24.844486182346472</v>
      </c>
      <c r="AF19" s="77">
        <f t="shared" si="4"/>
        <v>7.3861999999999899</v>
      </c>
      <c r="AG19" s="77">
        <f t="shared" si="5"/>
        <v>48.711353803946331</v>
      </c>
      <c r="AH19" s="77">
        <f t="shared" si="6"/>
        <v>27</v>
      </c>
      <c r="AI19" s="77">
        <f t="shared" si="7"/>
        <v>5.7770000000000001</v>
      </c>
      <c r="AJ19" s="77">
        <f t="shared" si="8"/>
        <v>21.222999999999999</v>
      </c>
      <c r="AK19" s="77">
        <f t="shared" si="9"/>
        <v>2</v>
      </c>
      <c r="AL19" s="77">
        <f t="shared" si="10"/>
        <v>19.222999999999999</v>
      </c>
      <c r="AM19" s="77">
        <f t="shared" si="11"/>
        <v>71.196296296296282</v>
      </c>
      <c r="AN19" t="str">
        <f t="shared" si="15"/>
        <v/>
      </c>
      <c r="AO19" t="s">
        <v>853</v>
      </c>
      <c r="AP19" t="str">
        <f t="shared" si="13"/>
        <v>2DDm85-15</v>
      </c>
      <c r="AQ19">
        <f>_xlfn.XLOOKUP(A19,'SYS Allocations'!A:A,'SYS Allocations'!B:B)</f>
        <v>0</v>
      </c>
      <c r="AR19">
        <f>_xlfn.XLOOKUP(A19,'SYS Allocations'!A:A,'SYS Allocations'!C:C)</f>
        <v>0</v>
      </c>
      <c r="AS19">
        <f>_xlfn.XLOOKUP(A19,'SYS Allocations'!A:A,'SYS Allocations'!D:D)</f>
        <v>0</v>
      </c>
      <c r="AT19">
        <f>_xlfn.XLOOKUP(A19,'SYS Allocations'!A:A,'SYS Allocations'!E:E)</f>
        <v>0</v>
      </c>
      <c r="AU19">
        <f>_xlfn.XLOOKUP(A19,'SYS Allocations'!A:A,'SYS Allocations'!F:F)</f>
        <v>0</v>
      </c>
      <c r="BA19" t="str">
        <f t="shared" si="14"/>
        <v>2DDm85-15</v>
      </c>
    </row>
    <row r="20" spans="1:53">
      <c r="A20" s="35" t="s">
        <v>36</v>
      </c>
      <c r="B20" t="s">
        <v>899</v>
      </c>
      <c r="C20" t="s">
        <v>909</v>
      </c>
      <c r="D20" t="s">
        <v>856</v>
      </c>
      <c r="E20" t="s">
        <v>910</v>
      </c>
      <c r="F20" t="s">
        <v>911</v>
      </c>
      <c r="G20">
        <v>55</v>
      </c>
      <c r="H20">
        <v>5</v>
      </c>
      <c r="I20">
        <v>111</v>
      </c>
      <c r="J20">
        <v>6.0495000000000001</v>
      </c>
      <c r="K20" s="64">
        <v>44987</v>
      </c>
      <c r="L20">
        <v>9.5920000000000005</v>
      </c>
      <c r="M20">
        <v>3.5425</v>
      </c>
      <c r="N20">
        <v>5.6331199999999999</v>
      </c>
      <c r="O20">
        <v>-0.41637999999999997</v>
      </c>
      <c r="P20" t="s">
        <v>848</v>
      </c>
      <c r="Q20" t="s">
        <v>849</v>
      </c>
      <c r="R20" t="s">
        <v>850</v>
      </c>
      <c r="S20">
        <v>13.154400000000001</v>
      </c>
      <c r="T20">
        <v>7.1049000000000104</v>
      </c>
      <c r="U20" t="s">
        <v>851</v>
      </c>
      <c r="V20" t="s">
        <v>861</v>
      </c>
      <c r="W20">
        <v>22.5</v>
      </c>
      <c r="X20">
        <v>16.450500000000002</v>
      </c>
      <c r="Y20">
        <v>12</v>
      </c>
      <c r="AA20">
        <f>VLOOKUP(A20,Cover!A:R,18,0)</f>
        <v>0</v>
      </c>
      <c r="AB20" s="77">
        <f t="shared" si="0"/>
        <v>3.5425</v>
      </c>
      <c r="AC20" s="77">
        <f t="shared" si="1"/>
        <v>-0.41637999999999997</v>
      </c>
      <c r="AD20" s="77">
        <f t="shared" si="2"/>
        <v>36.93181818181818</v>
      </c>
      <c r="AE20" s="77">
        <f t="shared" si="3"/>
        <v>-7.3916408668730647</v>
      </c>
      <c r="AF20" s="77">
        <f t="shared" si="4"/>
        <v>7.1049000000000104</v>
      </c>
      <c r="AG20" s="77">
        <f t="shared" si="5"/>
        <v>54.011585477102798</v>
      </c>
      <c r="AH20" s="77">
        <f t="shared" si="6"/>
        <v>22.5</v>
      </c>
      <c r="AI20" s="77">
        <f t="shared" si="7"/>
        <v>6.0495000000000001</v>
      </c>
      <c r="AJ20" s="77">
        <f t="shared" si="8"/>
        <v>16.450499999999998</v>
      </c>
      <c r="AK20" s="77">
        <f t="shared" si="9"/>
        <v>0</v>
      </c>
      <c r="AL20" s="77">
        <f t="shared" si="10"/>
        <v>16.450499999999998</v>
      </c>
      <c r="AM20" s="77">
        <f t="shared" si="11"/>
        <v>73.11333333333333</v>
      </c>
      <c r="AN20" t="str">
        <f t="shared" si="15"/>
        <v/>
      </c>
      <c r="AO20" t="s">
        <v>853</v>
      </c>
      <c r="AP20" t="str">
        <f t="shared" si="13"/>
        <v>EN480-2</v>
      </c>
      <c r="AQ20">
        <f>_xlfn.XLOOKUP(A20,'SYS Allocations'!A:A,'SYS Allocations'!B:B)</f>
        <v>0</v>
      </c>
      <c r="AR20">
        <f>_xlfn.XLOOKUP(A20,'SYS Allocations'!A:A,'SYS Allocations'!C:C)</f>
        <v>0</v>
      </c>
      <c r="AS20">
        <f>_xlfn.XLOOKUP(A20,'SYS Allocations'!A:A,'SYS Allocations'!D:D)</f>
        <v>0</v>
      </c>
      <c r="AT20">
        <f>_xlfn.XLOOKUP(A20,'SYS Allocations'!A:A,'SYS Allocations'!E:E)</f>
        <v>0</v>
      </c>
      <c r="AU20">
        <f>_xlfn.XLOOKUP(A20,'SYS Allocations'!A:A,'SYS Allocations'!F:F)</f>
        <v>0</v>
      </c>
      <c r="BA20" t="str">
        <f t="shared" si="14"/>
        <v>EN480-2</v>
      </c>
    </row>
    <row r="21" spans="1:53">
      <c r="A21" s="35" t="s">
        <v>37</v>
      </c>
      <c r="B21" t="s">
        <v>899</v>
      </c>
      <c r="C21" t="s">
        <v>909</v>
      </c>
      <c r="D21" t="s">
        <v>856</v>
      </c>
      <c r="E21" t="s">
        <v>912</v>
      </c>
      <c r="F21" t="s">
        <v>858</v>
      </c>
      <c r="G21">
        <v>75</v>
      </c>
      <c r="H21">
        <v>13</v>
      </c>
      <c r="I21">
        <v>500</v>
      </c>
      <c r="J21">
        <v>27.25</v>
      </c>
      <c r="K21" s="64">
        <v>45048</v>
      </c>
      <c r="L21">
        <v>39.24</v>
      </c>
      <c r="M21">
        <v>11.99</v>
      </c>
      <c r="N21">
        <v>35.463149999999999</v>
      </c>
      <c r="O21">
        <v>8.2131500000000006</v>
      </c>
      <c r="P21" t="s">
        <v>848</v>
      </c>
      <c r="Q21" t="s">
        <v>913</v>
      </c>
      <c r="R21" t="s">
        <v>914</v>
      </c>
      <c r="S21">
        <v>27.799199999999999</v>
      </c>
      <c r="T21">
        <v>0.54919999999997104</v>
      </c>
      <c r="U21" t="s">
        <v>848</v>
      </c>
      <c r="V21" t="s">
        <v>915</v>
      </c>
      <c r="W21">
        <v>85.814999999999998</v>
      </c>
      <c r="X21">
        <v>58.564999999999998</v>
      </c>
      <c r="Y21">
        <v>31</v>
      </c>
      <c r="AA21">
        <f>VLOOKUP(A21,Cover!A:R,18,0)</f>
        <v>7.5</v>
      </c>
      <c r="AB21" s="77">
        <f t="shared" si="0"/>
        <v>4.49</v>
      </c>
      <c r="AC21" s="77">
        <f t="shared" si="1"/>
        <v>0.71315000000000062</v>
      </c>
      <c r="AD21" s="77">
        <f t="shared" si="2"/>
        <v>11.442405708460754</v>
      </c>
      <c r="AE21" s="77">
        <f t="shared" si="3"/>
        <v>2.0109606732622471</v>
      </c>
      <c r="AF21" s="77">
        <f t="shared" si="4"/>
        <v>-6.9508000000000294</v>
      </c>
      <c r="AG21" s="77">
        <f t="shared" si="5"/>
        <v>-25.003597225819551</v>
      </c>
      <c r="AH21" s="77">
        <f t="shared" si="6"/>
        <v>85.814999999999998</v>
      </c>
      <c r="AI21" s="77">
        <f t="shared" si="7"/>
        <v>27.25</v>
      </c>
      <c r="AJ21" s="77">
        <f t="shared" si="8"/>
        <v>58.564999999999998</v>
      </c>
      <c r="AK21" s="77">
        <f t="shared" si="9"/>
        <v>7.5</v>
      </c>
      <c r="AL21" s="77">
        <f t="shared" si="10"/>
        <v>51.064999999999998</v>
      </c>
      <c r="AM21" s="77">
        <f t="shared" si="11"/>
        <v>59.505913884519025</v>
      </c>
      <c r="AN21" t="str">
        <f t="shared" si="15"/>
        <v/>
      </c>
      <c r="AO21" t="s">
        <v>853</v>
      </c>
      <c r="AP21" t="str">
        <f t="shared" si="13"/>
        <v>2SLA1000</v>
      </c>
      <c r="AQ21">
        <f>_xlfn.XLOOKUP(A21,'SYS Allocations'!A:A,'SYS Allocations'!B:B)</f>
        <v>0</v>
      </c>
      <c r="AR21">
        <f>_xlfn.XLOOKUP(A21,'SYS Allocations'!A:A,'SYS Allocations'!C:C)</f>
        <v>0</v>
      </c>
      <c r="AS21">
        <f>_xlfn.XLOOKUP(A21,'SYS Allocations'!A:A,'SYS Allocations'!D:D)</f>
        <v>0</v>
      </c>
      <c r="AT21">
        <f>_xlfn.XLOOKUP(A21,'SYS Allocations'!A:A,'SYS Allocations'!E:E)</f>
        <v>0</v>
      </c>
      <c r="AU21">
        <f>_xlfn.XLOOKUP(A21,'SYS Allocations'!A:A,'SYS Allocations'!F:F)</f>
        <v>0</v>
      </c>
      <c r="BA21" t="str">
        <f t="shared" si="14"/>
        <v>2SLA1000</v>
      </c>
    </row>
    <row r="22" spans="1:53">
      <c r="A22" s="35" t="s">
        <v>38</v>
      </c>
      <c r="B22" t="s">
        <v>916</v>
      </c>
      <c r="C22" t="s">
        <v>917</v>
      </c>
      <c r="D22" t="s">
        <v>918</v>
      </c>
      <c r="E22" t="s">
        <v>919</v>
      </c>
      <c r="F22" t="s">
        <v>847</v>
      </c>
      <c r="G22">
        <v>36.6</v>
      </c>
      <c r="H22">
        <v>74</v>
      </c>
      <c r="I22">
        <v>831</v>
      </c>
      <c r="J22">
        <v>45.289499999999997</v>
      </c>
      <c r="K22" s="64">
        <v>45537</v>
      </c>
      <c r="L22">
        <v>116.49048000000001</v>
      </c>
      <c r="M22">
        <v>71.200980000000001</v>
      </c>
      <c r="N22">
        <v>80.213099999999997</v>
      </c>
      <c r="O22">
        <v>34.9236</v>
      </c>
      <c r="P22" t="s">
        <v>902</v>
      </c>
      <c r="Q22" t="s">
        <v>859</v>
      </c>
      <c r="R22" t="s">
        <v>874</v>
      </c>
      <c r="S22">
        <v>106.66079999999999</v>
      </c>
      <c r="T22">
        <v>61.371300000000097</v>
      </c>
      <c r="U22" t="s">
        <v>902</v>
      </c>
      <c r="V22" t="s">
        <v>920</v>
      </c>
      <c r="W22">
        <v>161.25</v>
      </c>
      <c r="X22">
        <v>115.9605</v>
      </c>
      <c r="Y22">
        <v>38</v>
      </c>
      <c r="Z22" t="s">
        <v>802</v>
      </c>
      <c r="AA22">
        <f>VLOOKUP(A22,Cover!A:R,18,0)</f>
        <v>12.55</v>
      </c>
      <c r="AB22" s="77">
        <f t="shared" si="0"/>
        <v>58.650980000000004</v>
      </c>
      <c r="AC22" s="77">
        <f t="shared" si="1"/>
        <v>22.3736</v>
      </c>
      <c r="AD22" s="77">
        <f t="shared" si="2"/>
        <v>50.348303140308126</v>
      </c>
      <c r="AE22" s="77">
        <f t="shared" si="3"/>
        <v>27.892700818195532</v>
      </c>
      <c r="AF22" s="77">
        <f t="shared" si="4"/>
        <v>48.821300000000093</v>
      </c>
      <c r="AG22" s="77">
        <f t="shared" si="5"/>
        <v>45.772486236743106</v>
      </c>
      <c r="AH22" s="347">
        <f>AVERAGE(W22:W23)</f>
        <v>161.25</v>
      </c>
      <c r="AI22" s="347">
        <f>SUM(J22:J23)</f>
        <v>105.94799999999999</v>
      </c>
      <c r="AJ22" s="347">
        <f>SUM(AH22-AI22)</f>
        <v>55.302000000000007</v>
      </c>
      <c r="AK22" s="347">
        <f>SUM(AA22:AA23)</f>
        <v>24.200000000000003</v>
      </c>
      <c r="AL22" s="347">
        <f>SUM(AJ22-AK22)</f>
        <v>31.102000000000004</v>
      </c>
      <c r="AM22" s="348">
        <f t="shared" si="11"/>
        <v>19.288062015503879</v>
      </c>
      <c r="AN22" t="str">
        <f t="shared" si="15"/>
        <v>Capped</v>
      </c>
      <c r="AO22" t="s">
        <v>921</v>
      </c>
      <c r="AP22" t="str">
        <f t="shared" si="13"/>
        <v>DDm125-33</v>
      </c>
      <c r="AQ22" t="str">
        <f>_xlfn.XLOOKUP(A22,'SYS Allocations'!A:A,'SYS Allocations'!B:B)</f>
        <v>P-Core</v>
      </c>
      <c r="AR22" t="str">
        <f>_xlfn.XLOOKUP(A22,'SYS Allocations'!A:A,'SYS Allocations'!C:C)</f>
        <v>RA</v>
      </c>
      <c r="AS22" t="str">
        <f>_xlfn.XLOOKUP(A22,'SYS Allocations'!A:A,'SYS Allocations'!D:D)</f>
        <v>PX</v>
      </c>
      <c r="AT22">
        <f>_xlfn.XLOOKUP(A22,'SYS Allocations'!A:A,'SYS Allocations'!E:E)</f>
        <v>0</v>
      </c>
      <c r="AU22" t="str">
        <f>_xlfn.XLOOKUP(A22,'SYS Allocations'!A:A,'SYS Allocations'!F:F)</f>
        <v>OPEX</v>
      </c>
      <c r="BA22" t="str">
        <f t="shared" si="14"/>
        <v>DDm125-33</v>
      </c>
    </row>
    <row r="23" spans="1:53">
      <c r="A23" s="35" t="s">
        <v>39</v>
      </c>
      <c r="B23" t="s">
        <v>916</v>
      </c>
      <c r="C23" t="s">
        <v>917</v>
      </c>
      <c r="D23" t="s">
        <v>918</v>
      </c>
      <c r="E23" t="s">
        <v>919</v>
      </c>
      <c r="F23" t="s">
        <v>847</v>
      </c>
      <c r="G23">
        <v>36.6</v>
      </c>
      <c r="H23">
        <v>74</v>
      </c>
      <c r="I23">
        <v>1113</v>
      </c>
      <c r="J23">
        <v>60.658499999999997</v>
      </c>
      <c r="K23" s="64">
        <v>45537</v>
      </c>
      <c r="L23">
        <v>116.49048000000001</v>
      </c>
      <c r="M23">
        <v>55.831980000000001</v>
      </c>
      <c r="N23">
        <v>80.213099999999997</v>
      </c>
      <c r="O23">
        <v>19.554600000000001</v>
      </c>
      <c r="P23" t="s">
        <v>902</v>
      </c>
      <c r="Q23" t="s">
        <v>859</v>
      </c>
      <c r="R23" t="s">
        <v>874</v>
      </c>
      <c r="S23">
        <v>106.66079999999999</v>
      </c>
      <c r="T23">
        <v>46.002300000000098</v>
      </c>
      <c r="U23" t="s">
        <v>902</v>
      </c>
      <c r="V23" t="s">
        <v>920</v>
      </c>
      <c r="W23">
        <v>161.25</v>
      </c>
      <c r="X23">
        <v>100.5915</v>
      </c>
      <c r="Y23">
        <v>38</v>
      </c>
      <c r="Z23" t="s">
        <v>802</v>
      </c>
      <c r="AA23">
        <f>VLOOKUP(A23,Cover!A:R,18,0)</f>
        <v>11.65</v>
      </c>
      <c r="AB23" s="77">
        <f t="shared" ref="AB23" si="23">M23-AA23</f>
        <v>44.181980000000003</v>
      </c>
      <c r="AC23" s="77">
        <f t="shared" ref="AC23" si="24">O23-AA23</f>
        <v>7.9046000000000003</v>
      </c>
      <c r="AD23" s="77">
        <f t="shared" ref="AD23" si="25">AB23/L23%</f>
        <v>37.927545667251096</v>
      </c>
      <c r="AE23" s="77">
        <f t="shared" ref="AE23" si="26">AC23/N23%</f>
        <v>9.8545000754240899</v>
      </c>
      <c r="AF23" s="77">
        <f t="shared" ref="AF23" si="27">T23-AA23</f>
        <v>34.352300000000099</v>
      </c>
      <c r="AG23" s="77">
        <f t="shared" ref="AG23" si="28">AF23/S23%</f>
        <v>32.207052637895174</v>
      </c>
      <c r="AH23" s="347"/>
      <c r="AI23" s="347"/>
      <c r="AJ23" s="347"/>
      <c r="AK23" s="347"/>
      <c r="AL23" s="347"/>
      <c r="AM23" s="348"/>
      <c r="AN23" t="str">
        <f t="shared" si="15"/>
        <v>Capped</v>
      </c>
      <c r="AO23" t="s">
        <v>921</v>
      </c>
      <c r="AP23" t="str">
        <f t="shared" si="13"/>
        <v>DDm125-33</v>
      </c>
      <c r="AQ23">
        <f>_xlfn.XLOOKUP(A23,'SYS Allocations'!A:A,'SYS Allocations'!B:B)</f>
        <v>0</v>
      </c>
      <c r="AR23">
        <f>_xlfn.XLOOKUP(A23,'SYS Allocations'!A:A,'SYS Allocations'!C:C)</f>
        <v>0</v>
      </c>
      <c r="AS23">
        <f>_xlfn.XLOOKUP(A23,'SYS Allocations'!A:A,'SYS Allocations'!D:D)</f>
        <v>0</v>
      </c>
      <c r="AT23">
        <f>_xlfn.XLOOKUP(A23,'SYS Allocations'!A:A,'SYS Allocations'!E:E)</f>
        <v>0</v>
      </c>
      <c r="AU23">
        <f>_xlfn.XLOOKUP(A23,'SYS Allocations'!A:A,'SYS Allocations'!F:F)</f>
        <v>0</v>
      </c>
      <c r="BA23" t="str">
        <f t="shared" si="14"/>
        <v>DDm125-33</v>
      </c>
    </row>
    <row r="24" spans="1:53">
      <c r="A24" s="35" t="s">
        <v>40</v>
      </c>
      <c r="B24" t="s">
        <v>922</v>
      </c>
      <c r="C24" t="s">
        <v>923</v>
      </c>
      <c r="D24" t="s">
        <v>845</v>
      </c>
      <c r="E24" t="s">
        <v>924</v>
      </c>
      <c r="F24" t="s">
        <v>925</v>
      </c>
      <c r="G24">
        <v>50</v>
      </c>
      <c r="H24">
        <v>5</v>
      </c>
      <c r="I24">
        <v>73.599999999999994</v>
      </c>
      <c r="J24">
        <v>4.0111999999999997</v>
      </c>
      <c r="K24" s="64">
        <v>44600.604166666701</v>
      </c>
      <c r="L24">
        <v>8.7200000000000006</v>
      </c>
      <c r="M24">
        <v>4.7088000000000001</v>
      </c>
      <c r="N24">
        <v>7.63</v>
      </c>
      <c r="O24">
        <v>3.6187999999999998</v>
      </c>
      <c r="P24" t="s">
        <v>851</v>
      </c>
      <c r="Q24" t="s">
        <v>859</v>
      </c>
      <c r="R24" t="s">
        <v>926</v>
      </c>
      <c r="S24">
        <v>5.2271999999999998</v>
      </c>
      <c r="T24">
        <v>1.216</v>
      </c>
      <c r="U24" t="s">
        <v>851</v>
      </c>
      <c r="V24" t="s">
        <v>927</v>
      </c>
      <c r="W24">
        <v>37.5</v>
      </c>
      <c r="X24">
        <v>33.488799999999998</v>
      </c>
      <c r="Y24">
        <v>96</v>
      </c>
      <c r="AA24">
        <f>VLOOKUP(A24,Cover!A:R,18,0)</f>
        <v>0</v>
      </c>
      <c r="AB24" s="77">
        <f t="shared" si="0"/>
        <v>4.7088000000000001</v>
      </c>
      <c r="AC24" s="77">
        <f t="shared" si="1"/>
        <v>3.6187999999999998</v>
      </c>
      <c r="AD24" s="77">
        <f t="shared" si="2"/>
        <v>54</v>
      </c>
      <c r="AE24" s="77">
        <f t="shared" si="3"/>
        <v>47.428571428571431</v>
      </c>
      <c r="AF24" s="77">
        <f t="shared" si="4"/>
        <v>1.216</v>
      </c>
      <c r="AG24" s="77">
        <f t="shared" si="5"/>
        <v>23.262932353841446</v>
      </c>
      <c r="AH24" s="77">
        <f t="shared" si="6"/>
        <v>37.5</v>
      </c>
      <c r="AI24" s="77">
        <f t="shared" si="7"/>
        <v>4.0111999999999997</v>
      </c>
      <c r="AJ24" s="77">
        <f t="shared" si="8"/>
        <v>33.488799999999998</v>
      </c>
      <c r="AK24" s="77">
        <f t="shared" si="9"/>
        <v>0</v>
      </c>
      <c r="AL24" s="77">
        <f t="shared" si="10"/>
        <v>33.488799999999998</v>
      </c>
      <c r="AM24" s="77">
        <f t="shared" si="11"/>
        <v>89.303466666666665</v>
      </c>
      <c r="AN24" t="str">
        <f t="shared" si="15"/>
        <v/>
      </c>
      <c r="AO24" t="s">
        <v>853</v>
      </c>
      <c r="AP24" t="str">
        <f t="shared" si="13"/>
        <v>2DDm50-13</v>
      </c>
      <c r="AQ24">
        <f>_xlfn.XLOOKUP(A24,'SYS Allocations'!A:A,'SYS Allocations'!B:B)</f>
        <v>0</v>
      </c>
      <c r="AR24">
        <f>_xlfn.XLOOKUP(A24,'SYS Allocations'!A:A,'SYS Allocations'!C:C)</f>
        <v>0</v>
      </c>
      <c r="AS24">
        <f>_xlfn.XLOOKUP(A24,'SYS Allocations'!A:A,'SYS Allocations'!D:D)</f>
        <v>0</v>
      </c>
      <c r="AT24">
        <f>_xlfn.XLOOKUP(A24,'SYS Allocations'!A:A,'SYS Allocations'!E:E)</f>
        <v>0</v>
      </c>
      <c r="AU24">
        <f>_xlfn.XLOOKUP(A24,'SYS Allocations'!A:A,'SYS Allocations'!F:F)</f>
        <v>0</v>
      </c>
      <c r="BA24" t="str">
        <f t="shared" si="14"/>
        <v>2DDm50-13</v>
      </c>
    </row>
    <row r="25" spans="1:53">
      <c r="A25" s="35" t="s">
        <v>41</v>
      </c>
      <c r="B25" t="s">
        <v>928</v>
      </c>
      <c r="C25" t="s">
        <v>929</v>
      </c>
      <c r="D25" t="s">
        <v>845</v>
      </c>
      <c r="E25" t="s">
        <v>930</v>
      </c>
      <c r="F25" t="s">
        <v>847</v>
      </c>
      <c r="G25">
        <v>36.6</v>
      </c>
      <c r="H25">
        <v>26</v>
      </c>
      <c r="I25">
        <v>266</v>
      </c>
      <c r="J25">
        <v>14.497</v>
      </c>
      <c r="K25" s="64">
        <v>45000</v>
      </c>
      <c r="L25">
        <v>39.893999999999998</v>
      </c>
      <c r="M25">
        <v>25.396999999999998</v>
      </c>
      <c r="N25">
        <v>32.427500000000002</v>
      </c>
      <c r="O25">
        <v>17.930499999999999</v>
      </c>
      <c r="P25" t="s">
        <v>851</v>
      </c>
      <c r="Q25" t="s">
        <v>859</v>
      </c>
      <c r="R25" t="s">
        <v>931</v>
      </c>
      <c r="S25">
        <v>28.123200000000001</v>
      </c>
      <c r="T25">
        <v>13.626200000000001</v>
      </c>
      <c r="U25" t="s">
        <v>873</v>
      </c>
      <c r="V25" t="s">
        <v>932</v>
      </c>
      <c r="W25">
        <v>54</v>
      </c>
      <c r="X25">
        <v>39.503</v>
      </c>
      <c r="Y25">
        <v>12</v>
      </c>
      <c r="AA25">
        <f>VLOOKUP(A25,Cover!A:R,18,0)</f>
        <v>22.599999999999998</v>
      </c>
      <c r="AB25" s="77">
        <f t="shared" si="0"/>
        <v>2.7970000000000006</v>
      </c>
      <c r="AC25" s="77">
        <f t="shared" si="1"/>
        <v>-4.6694999999999993</v>
      </c>
      <c r="AD25" s="77">
        <f t="shared" si="2"/>
        <v>7.0110793603048096</v>
      </c>
      <c r="AE25" s="77">
        <f t="shared" si="3"/>
        <v>-14.3998149718603</v>
      </c>
      <c r="AF25" s="77">
        <f t="shared" si="4"/>
        <v>-8.9737999999999971</v>
      </c>
      <c r="AG25" s="77">
        <f t="shared" si="5"/>
        <v>-31.908886613187679</v>
      </c>
      <c r="AH25" s="77">
        <f t="shared" si="6"/>
        <v>54</v>
      </c>
      <c r="AI25" s="77">
        <f t="shared" si="7"/>
        <v>14.497</v>
      </c>
      <c r="AJ25" s="77">
        <f t="shared" si="8"/>
        <v>39.503</v>
      </c>
      <c r="AK25" s="77">
        <f t="shared" si="9"/>
        <v>22.599999999999998</v>
      </c>
      <c r="AL25" s="77">
        <f t="shared" si="10"/>
        <v>16.903000000000002</v>
      </c>
      <c r="AM25" s="77">
        <f t="shared" si="11"/>
        <v>31.301851851851854</v>
      </c>
      <c r="AN25" t="str">
        <f t="shared" si="15"/>
        <v/>
      </c>
      <c r="AO25" t="s">
        <v>853</v>
      </c>
      <c r="AP25" t="str">
        <f t="shared" si="13"/>
        <v>DDm100-33</v>
      </c>
      <c r="AQ25">
        <f>_xlfn.XLOOKUP(A25,'SYS Allocations'!A:A,'SYS Allocations'!B:B)</f>
        <v>0</v>
      </c>
      <c r="AR25" t="str">
        <f>_xlfn.XLOOKUP(A25,'SYS Allocations'!A:A,'SYS Allocations'!C:C)</f>
        <v>RA</v>
      </c>
      <c r="AS25">
        <f>_xlfn.XLOOKUP(A25,'SYS Allocations'!A:A,'SYS Allocations'!D:D)</f>
        <v>0</v>
      </c>
      <c r="AT25">
        <f>_xlfn.XLOOKUP(A25,'SYS Allocations'!A:A,'SYS Allocations'!E:E)</f>
        <v>0</v>
      </c>
      <c r="AU25">
        <f>_xlfn.XLOOKUP(A25,'SYS Allocations'!A:A,'SYS Allocations'!F:F)</f>
        <v>0</v>
      </c>
      <c r="BA25" t="str">
        <f t="shared" si="14"/>
        <v>DDm100-33</v>
      </c>
    </row>
    <row r="26" spans="1:53">
      <c r="A26" s="35" t="s">
        <v>42</v>
      </c>
      <c r="B26" t="s">
        <v>928</v>
      </c>
      <c r="C26" t="s">
        <v>929</v>
      </c>
      <c r="D26" t="s">
        <v>845</v>
      </c>
      <c r="E26" t="s">
        <v>933</v>
      </c>
      <c r="F26" t="s">
        <v>847</v>
      </c>
      <c r="G26">
        <v>36.6</v>
      </c>
      <c r="H26">
        <v>25</v>
      </c>
      <c r="I26">
        <v>467</v>
      </c>
      <c r="J26">
        <v>25.451499999999999</v>
      </c>
      <c r="K26" s="64">
        <v>45000</v>
      </c>
      <c r="L26">
        <v>38.29824</v>
      </c>
      <c r="M26">
        <v>12.84674</v>
      </c>
      <c r="N26">
        <v>21.712800000000001</v>
      </c>
      <c r="O26">
        <v>-3.7387000000000001</v>
      </c>
      <c r="P26" t="s">
        <v>848</v>
      </c>
      <c r="Q26" t="s">
        <v>859</v>
      </c>
      <c r="R26" t="s">
        <v>931</v>
      </c>
      <c r="S26">
        <v>42.184800000000003</v>
      </c>
      <c r="T26">
        <v>16.7333</v>
      </c>
      <c r="U26" t="s">
        <v>866</v>
      </c>
      <c r="V26" t="s">
        <v>934</v>
      </c>
      <c r="W26">
        <v>69.75</v>
      </c>
      <c r="X26">
        <v>44.298499999999997</v>
      </c>
      <c r="Y26">
        <v>19</v>
      </c>
      <c r="AA26">
        <f>VLOOKUP(A26,Cover!A:R,18,0)</f>
        <v>18.399999999999999</v>
      </c>
      <c r="AB26" s="77">
        <f t="shared" si="0"/>
        <v>-5.5532599999999981</v>
      </c>
      <c r="AC26" s="77">
        <f t="shared" si="1"/>
        <v>-22.1387</v>
      </c>
      <c r="AD26" s="77">
        <f t="shared" si="2"/>
        <v>-14.500039688507874</v>
      </c>
      <c r="AE26" s="77">
        <f t="shared" si="3"/>
        <v>-101.96151578792232</v>
      </c>
      <c r="AF26" s="77">
        <f t="shared" si="4"/>
        <v>-1.6666999999999987</v>
      </c>
      <c r="AG26" s="77">
        <f t="shared" si="5"/>
        <v>-3.9509491570423441</v>
      </c>
      <c r="AH26" s="77">
        <f t="shared" si="6"/>
        <v>69.75</v>
      </c>
      <c r="AI26" s="77">
        <f t="shared" si="7"/>
        <v>25.451499999999999</v>
      </c>
      <c r="AJ26" s="77">
        <f t="shared" si="8"/>
        <v>44.298500000000004</v>
      </c>
      <c r="AK26" s="77">
        <f t="shared" si="9"/>
        <v>18.399999999999999</v>
      </c>
      <c r="AL26" s="77">
        <f t="shared" si="10"/>
        <v>25.898500000000006</v>
      </c>
      <c r="AM26" s="77">
        <f t="shared" si="11"/>
        <v>37.130465949820795</v>
      </c>
      <c r="AN26" t="str">
        <f t="shared" si="15"/>
        <v/>
      </c>
      <c r="AO26" t="s">
        <v>853</v>
      </c>
      <c r="AP26" t="str">
        <f t="shared" si="13"/>
        <v>DDm100-33</v>
      </c>
      <c r="AQ26">
        <f>_xlfn.XLOOKUP(A26,'SYS Allocations'!A:A,'SYS Allocations'!B:B)</f>
        <v>0</v>
      </c>
      <c r="AR26" t="str">
        <f>_xlfn.XLOOKUP(A26,'SYS Allocations'!A:A,'SYS Allocations'!C:C)</f>
        <v>RA</v>
      </c>
      <c r="AS26">
        <f>_xlfn.XLOOKUP(A26,'SYS Allocations'!A:A,'SYS Allocations'!D:D)</f>
        <v>0</v>
      </c>
      <c r="AT26">
        <f>_xlfn.XLOOKUP(A26,'SYS Allocations'!A:A,'SYS Allocations'!E:E)</f>
        <v>0</v>
      </c>
      <c r="AU26">
        <f>_xlfn.XLOOKUP(A26,'SYS Allocations'!A:A,'SYS Allocations'!F:F)</f>
        <v>0</v>
      </c>
      <c r="BA26" t="str">
        <f t="shared" si="14"/>
        <v>DDm100-33</v>
      </c>
    </row>
    <row r="27" spans="1:53">
      <c r="A27" s="35" t="s">
        <v>43</v>
      </c>
      <c r="B27" t="s">
        <v>904</v>
      </c>
      <c r="C27" t="s">
        <v>935</v>
      </c>
      <c r="D27" t="s">
        <v>918</v>
      </c>
      <c r="E27" t="s">
        <v>936</v>
      </c>
      <c r="F27" t="s">
        <v>847</v>
      </c>
      <c r="G27">
        <v>36.6</v>
      </c>
      <c r="H27">
        <v>31</v>
      </c>
      <c r="I27">
        <v>405</v>
      </c>
      <c r="J27">
        <v>22.072500000000002</v>
      </c>
      <c r="K27" s="64">
        <v>44964</v>
      </c>
      <c r="L27">
        <v>47.872799999999998</v>
      </c>
      <c r="M27">
        <v>25.8003</v>
      </c>
      <c r="N27">
        <v>38.040999999999997</v>
      </c>
      <c r="O27">
        <v>15.968500000000001</v>
      </c>
      <c r="P27" t="s">
        <v>851</v>
      </c>
      <c r="Q27" t="s">
        <v>859</v>
      </c>
      <c r="R27" t="s">
        <v>874</v>
      </c>
      <c r="S27">
        <v>35.553600000000003</v>
      </c>
      <c r="T27">
        <v>13.4811</v>
      </c>
      <c r="U27" t="s">
        <v>851</v>
      </c>
      <c r="V27" t="s">
        <v>937</v>
      </c>
      <c r="W27">
        <v>9.4499999999999993</v>
      </c>
      <c r="X27">
        <v>-12.6225</v>
      </c>
      <c r="Y27">
        <v>0</v>
      </c>
      <c r="Z27" t="s">
        <v>938</v>
      </c>
      <c r="AA27">
        <f>VLOOKUP(A27,Cover!A:R,18,0)</f>
        <v>0</v>
      </c>
      <c r="AB27" s="77">
        <f t="shared" si="0"/>
        <v>25.8003</v>
      </c>
      <c r="AC27" s="77">
        <f t="shared" si="1"/>
        <v>15.968500000000001</v>
      </c>
      <c r="AD27" s="77">
        <f t="shared" si="2"/>
        <v>53.893442622950822</v>
      </c>
      <c r="AE27" s="77">
        <f t="shared" si="3"/>
        <v>41.977077363896854</v>
      </c>
      <c r="AF27" s="77">
        <f t="shared" si="4"/>
        <v>13.4811</v>
      </c>
      <c r="AG27" s="77">
        <f t="shared" si="5"/>
        <v>37.917679222357229</v>
      </c>
      <c r="AH27" s="77">
        <f t="shared" si="6"/>
        <v>9.4499999999999993</v>
      </c>
      <c r="AI27" s="77">
        <f t="shared" si="7"/>
        <v>22.072500000000002</v>
      </c>
      <c r="AJ27" s="77">
        <f t="shared" si="8"/>
        <v>-12.622500000000002</v>
      </c>
      <c r="AK27" s="77">
        <f t="shared" si="9"/>
        <v>0</v>
      </c>
      <c r="AL27" s="77">
        <f t="shared" si="10"/>
        <v>-12.622500000000002</v>
      </c>
      <c r="AM27" s="77">
        <f t="shared" si="11"/>
        <v>-133.57142857142861</v>
      </c>
      <c r="AN27" t="str">
        <f t="shared" si="15"/>
        <v>Capped</v>
      </c>
      <c r="AO27" t="s">
        <v>853</v>
      </c>
      <c r="AP27" t="str">
        <f t="shared" si="13"/>
        <v>DDm125-33</v>
      </c>
      <c r="AQ27" t="str">
        <f>_xlfn.XLOOKUP(A27,'SYS Allocations'!A:A,'SYS Allocations'!B:B)</f>
        <v>P-Core</v>
      </c>
      <c r="AR27">
        <f>_xlfn.XLOOKUP(A27,'SYS Allocations'!A:A,'SYS Allocations'!C:C)</f>
        <v>0</v>
      </c>
      <c r="AS27">
        <f>_xlfn.XLOOKUP(A27,'SYS Allocations'!A:A,'SYS Allocations'!D:D)</f>
        <v>0</v>
      </c>
      <c r="AT27">
        <f>_xlfn.XLOOKUP(A27,'SYS Allocations'!A:A,'SYS Allocations'!E:E)</f>
        <v>0</v>
      </c>
      <c r="AU27">
        <f>_xlfn.XLOOKUP(A27,'SYS Allocations'!A:A,'SYS Allocations'!F:F)</f>
        <v>0</v>
      </c>
      <c r="BA27" t="str">
        <f t="shared" si="14"/>
        <v>DDm125-33</v>
      </c>
    </row>
    <row r="28" spans="1:53">
      <c r="A28" s="35" t="s">
        <v>44</v>
      </c>
      <c r="B28" t="s">
        <v>904</v>
      </c>
      <c r="C28" t="s">
        <v>935</v>
      </c>
      <c r="D28" t="s">
        <v>918</v>
      </c>
      <c r="E28" t="s">
        <v>939</v>
      </c>
      <c r="F28" t="s">
        <v>847</v>
      </c>
      <c r="G28">
        <v>36.6</v>
      </c>
      <c r="H28">
        <v>59</v>
      </c>
      <c r="I28">
        <v>588</v>
      </c>
      <c r="J28">
        <v>32.045999999999999</v>
      </c>
      <c r="K28" s="64">
        <v>45537</v>
      </c>
      <c r="L28">
        <v>92.554079999999999</v>
      </c>
      <c r="M28">
        <v>60.50808</v>
      </c>
      <c r="N28">
        <v>84.627600000000001</v>
      </c>
      <c r="O28">
        <v>52.581600000000002</v>
      </c>
      <c r="P28" t="s">
        <v>848</v>
      </c>
      <c r="Q28" t="s">
        <v>859</v>
      </c>
      <c r="R28" t="s">
        <v>940</v>
      </c>
      <c r="S28">
        <v>48.068640000000002</v>
      </c>
      <c r="T28">
        <v>16.022639999999999</v>
      </c>
      <c r="U28" t="s">
        <v>887</v>
      </c>
      <c r="V28" t="s">
        <v>941</v>
      </c>
      <c r="W28">
        <v>82.5</v>
      </c>
      <c r="X28">
        <v>50.454000000000001</v>
      </c>
      <c r="Y28">
        <v>5</v>
      </c>
      <c r="Z28" t="s">
        <v>8</v>
      </c>
      <c r="AA28">
        <f>VLOOKUP(A28,Cover!A:R,18,0)</f>
        <v>1</v>
      </c>
      <c r="AB28" s="77">
        <f t="shared" si="0"/>
        <v>59.50808</v>
      </c>
      <c r="AC28" s="77">
        <f t="shared" si="1"/>
        <v>51.581600000000002</v>
      </c>
      <c r="AD28" s="77">
        <f t="shared" si="2"/>
        <v>64.295469200277296</v>
      </c>
      <c r="AE28" s="77">
        <f t="shared" si="3"/>
        <v>60.951273579777755</v>
      </c>
      <c r="AF28" s="77">
        <f t="shared" si="4"/>
        <v>15.022639999999999</v>
      </c>
      <c r="AG28" s="77">
        <f t="shared" si="5"/>
        <v>31.252475626520738</v>
      </c>
      <c r="AH28" s="77">
        <f t="shared" si="6"/>
        <v>82.5</v>
      </c>
      <c r="AI28" s="77">
        <f t="shared" si="7"/>
        <v>32.045999999999999</v>
      </c>
      <c r="AJ28" s="77">
        <f t="shared" si="8"/>
        <v>50.454000000000001</v>
      </c>
      <c r="AK28" s="77">
        <f t="shared" si="9"/>
        <v>1</v>
      </c>
      <c r="AL28" s="77">
        <f t="shared" si="10"/>
        <v>49.454000000000001</v>
      </c>
      <c r="AM28" s="77">
        <f t="shared" si="11"/>
        <v>59.944242424242425</v>
      </c>
      <c r="AN28" t="str">
        <f t="shared" si="15"/>
        <v>Capped</v>
      </c>
      <c r="AO28" s="52" t="s">
        <v>921</v>
      </c>
      <c r="AP28" t="str">
        <f t="shared" si="13"/>
        <v>2CP2000</v>
      </c>
      <c r="AQ28">
        <f>_xlfn.XLOOKUP(A28,'SYS Allocations'!A:A,'SYS Allocations'!B:B)</f>
        <v>0</v>
      </c>
      <c r="AR28">
        <f>_xlfn.XLOOKUP(A28,'SYS Allocations'!A:A,'SYS Allocations'!C:C)</f>
        <v>0</v>
      </c>
      <c r="AS28">
        <f>_xlfn.XLOOKUP(A28,'SYS Allocations'!A:A,'SYS Allocations'!D:D)</f>
        <v>0</v>
      </c>
      <c r="AT28">
        <f>_xlfn.XLOOKUP(A28,'SYS Allocations'!A:A,'SYS Allocations'!E:E)</f>
        <v>0</v>
      </c>
      <c r="AU28">
        <f>_xlfn.XLOOKUP(A28,'SYS Allocations'!A:A,'SYS Allocations'!F:F)</f>
        <v>0</v>
      </c>
      <c r="BA28" t="str">
        <f t="shared" si="14"/>
        <v>2CP2000</v>
      </c>
    </row>
    <row r="29" spans="1:53">
      <c r="A29" s="35" t="s">
        <v>45</v>
      </c>
      <c r="B29" t="s">
        <v>904</v>
      </c>
      <c r="C29" t="s">
        <v>935</v>
      </c>
      <c r="D29" t="s">
        <v>918</v>
      </c>
      <c r="E29" t="s">
        <v>939</v>
      </c>
      <c r="F29" t="s">
        <v>847</v>
      </c>
      <c r="G29">
        <v>36.6</v>
      </c>
      <c r="H29">
        <v>59</v>
      </c>
      <c r="I29">
        <v>660</v>
      </c>
      <c r="J29">
        <v>35.97</v>
      </c>
      <c r="K29" s="64">
        <v>45537</v>
      </c>
      <c r="L29">
        <v>92.554079999999999</v>
      </c>
      <c r="M29">
        <v>56.58408</v>
      </c>
      <c r="N29">
        <v>82.992599999999996</v>
      </c>
      <c r="O29">
        <v>47.022599999999997</v>
      </c>
      <c r="P29" t="s">
        <v>848</v>
      </c>
      <c r="Q29" t="s">
        <v>859</v>
      </c>
      <c r="R29" t="s">
        <v>874</v>
      </c>
      <c r="S29">
        <v>53.330399999999997</v>
      </c>
      <c r="T29">
        <v>17.360399999999998</v>
      </c>
      <c r="U29" t="s">
        <v>887</v>
      </c>
      <c r="V29" t="s">
        <v>941</v>
      </c>
      <c r="W29">
        <v>82.5</v>
      </c>
      <c r="X29">
        <v>46.53</v>
      </c>
      <c r="Y29">
        <v>5</v>
      </c>
      <c r="Z29" t="s">
        <v>8</v>
      </c>
      <c r="AA29">
        <f>VLOOKUP(A29,Cover!A:R,18,0)</f>
        <v>1</v>
      </c>
      <c r="AB29" s="77">
        <f t="shared" si="0"/>
        <v>55.58408</v>
      </c>
      <c r="AC29" s="77">
        <f t="shared" si="1"/>
        <v>46.022599999999997</v>
      </c>
      <c r="AD29" s="77">
        <f t="shared" si="2"/>
        <v>60.055785763307249</v>
      </c>
      <c r="AE29" s="77">
        <f t="shared" si="3"/>
        <v>55.453859741711909</v>
      </c>
      <c r="AF29" s="77">
        <f t="shared" si="4"/>
        <v>16.360399999999998</v>
      </c>
      <c r="AG29" s="77">
        <f t="shared" si="5"/>
        <v>30.677437259049245</v>
      </c>
      <c r="AH29" s="77">
        <f t="shared" si="6"/>
        <v>82.5</v>
      </c>
      <c r="AI29" s="77">
        <f t="shared" si="7"/>
        <v>35.97</v>
      </c>
      <c r="AJ29" s="77">
        <f t="shared" si="8"/>
        <v>46.53</v>
      </c>
      <c r="AK29" s="77">
        <f t="shared" si="9"/>
        <v>1</v>
      </c>
      <c r="AL29" s="77">
        <f t="shared" si="10"/>
        <v>45.53</v>
      </c>
      <c r="AM29" s="77">
        <f t="shared" si="11"/>
        <v>55.187878787878795</v>
      </c>
      <c r="AN29" t="str">
        <f t="shared" si="15"/>
        <v>Capped</v>
      </c>
      <c r="AO29" s="52" t="s">
        <v>921</v>
      </c>
      <c r="AP29" t="str">
        <f t="shared" si="13"/>
        <v>DDm125-33</v>
      </c>
      <c r="AQ29">
        <f>_xlfn.XLOOKUP(A29,'SYS Allocations'!A:A,'SYS Allocations'!B:B)</f>
        <v>0</v>
      </c>
      <c r="AR29">
        <f>_xlfn.XLOOKUP(A29,'SYS Allocations'!A:A,'SYS Allocations'!C:C)</f>
        <v>0</v>
      </c>
      <c r="AS29">
        <f>_xlfn.XLOOKUP(A29,'SYS Allocations'!A:A,'SYS Allocations'!D:D)</f>
        <v>0</v>
      </c>
      <c r="AT29">
        <f>_xlfn.XLOOKUP(A29,'SYS Allocations'!A:A,'SYS Allocations'!E:E)</f>
        <v>0</v>
      </c>
      <c r="AU29">
        <f>_xlfn.XLOOKUP(A29,'SYS Allocations'!A:A,'SYS Allocations'!F:F)</f>
        <v>0</v>
      </c>
      <c r="BA29" t="str">
        <f t="shared" si="14"/>
        <v>DDm125-33</v>
      </c>
    </row>
    <row r="30" spans="1:53">
      <c r="A30" s="35" t="s">
        <v>46</v>
      </c>
      <c r="B30" t="s">
        <v>904</v>
      </c>
      <c r="C30" t="s">
        <v>935</v>
      </c>
      <c r="D30" t="s">
        <v>845</v>
      </c>
      <c r="E30" t="s">
        <v>942</v>
      </c>
      <c r="F30" t="s">
        <v>847</v>
      </c>
      <c r="G30">
        <v>36.6</v>
      </c>
      <c r="H30">
        <v>25</v>
      </c>
      <c r="I30">
        <v>101</v>
      </c>
      <c r="J30">
        <v>5.5045000000000002</v>
      </c>
      <c r="K30" s="64">
        <v>44754</v>
      </c>
      <c r="L30">
        <v>38.29824</v>
      </c>
      <c r="M30">
        <v>32.79374</v>
      </c>
      <c r="N30">
        <v>26.072800000000001</v>
      </c>
      <c r="O30">
        <v>20.568300000000001</v>
      </c>
      <c r="P30" t="s">
        <v>851</v>
      </c>
      <c r="Q30" t="s">
        <v>859</v>
      </c>
      <c r="R30" t="s">
        <v>874</v>
      </c>
      <c r="S30">
        <v>35.553600000000003</v>
      </c>
      <c r="T30">
        <v>30.049099999999999</v>
      </c>
      <c r="U30" t="s">
        <v>851</v>
      </c>
      <c r="V30" t="s">
        <v>870</v>
      </c>
      <c r="W30">
        <v>45</v>
      </c>
      <c r="X30">
        <v>39.4955</v>
      </c>
      <c r="Y30">
        <v>23</v>
      </c>
      <c r="AA30">
        <f>VLOOKUP(A30,Cover!A:R,18,0)</f>
        <v>8.4499999999999993</v>
      </c>
      <c r="AB30" s="77">
        <f t="shared" ref="AB30" si="29">M30-AA30</f>
        <v>24.34374</v>
      </c>
      <c r="AC30" s="77">
        <f t="shared" ref="AC30" si="30">O30-AA30</f>
        <v>12.118300000000001</v>
      </c>
      <c r="AD30" s="77">
        <f t="shared" ref="AD30" si="31">AB30/L30%</f>
        <v>63.563599789442023</v>
      </c>
      <c r="AE30" s="77">
        <f t="shared" ref="AE30" si="32">AC30/N30%</f>
        <v>46.478705777668686</v>
      </c>
      <c r="AF30" s="77">
        <f t="shared" ref="AF30" si="33">T30-AA30</f>
        <v>21.5991</v>
      </c>
      <c r="AG30" s="77">
        <f t="shared" ref="AG30" si="34">AF30/S30%</f>
        <v>60.750810044552445</v>
      </c>
      <c r="AH30" s="77">
        <f t="shared" ref="AH30" si="35">W30</f>
        <v>45</v>
      </c>
      <c r="AI30" s="77">
        <f t="shared" ref="AI30" si="36">J30</f>
        <v>5.5045000000000002</v>
      </c>
      <c r="AJ30" s="77">
        <f t="shared" ref="AJ30" si="37">AH30-AI30</f>
        <v>39.4955</v>
      </c>
      <c r="AK30" s="77">
        <f t="shared" ref="AK30" si="38">AA30</f>
        <v>8.4499999999999993</v>
      </c>
      <c r="AL30" s="77">
        <f t="shared" ref="AL30" si="39">AJ30-AK30</f>
        <v>31.045500000000001</v>
      </c>
      <c r="AM30" s="77">
        <f t="shared" ref="AM30" si="40">AL30/AH30%</f>
        <v>68.989999999999995</v>
      </c>
      <c r="AN30" t="str">
        <f t="shared" si="15"/>
        <v/>
      </c>
      <c r="AO30" s="52" t="s">
        <v>921</v>
      </c>
      <c r="AP30" t="str">
        <f t="shared" si="13"/>
        <v>DDm125-33</v>
      </c>
      <c r="AQ30">
        <f>_xlfn.XLOOKUP(A30,'SYS Allocations'!A:A,'SYS Allocations'!B:B)</f>
        <v>0</v>
      </c>
      <c r="AR30" t="str">
        <f>_xlfn.XLOOKUP(A30,'SYS Allocations'!A:A,'SYS Allocations'!C:C)</f>
        <v>RA</v>
      </c>
      <c r="AS30" t="str">
        <f>_xlfn.XLOOKUP(A30,'SYS Allocations'!A:A,'SYS Allocations'!D:D)</f>
        <v>PX</v>
      </c>
      <c r="AT30">
        <f>_xlfn.XLOOKUP(A30,'SYS Allocations'!A:A,'SYS Allocations'!E:E)</f>
        <v>0</v>
      </c>
      <c r="AU30" t="str">
        <f>_xlfn.XLOOKUP(A30,'SYS Allocations'!A:A,'SYS Allocations'!F:F)</f>
        <v>OPEX</v>
      </c>
      <c r="BA30" t="str">
        <f t="shared" si="14"/>
        <v>DDm125-33</v>
      </c>
    </row>
    <row r="31" spans="1:53">
      <c r="A31" s="35" t="s">
        <v>47</v>
      </c>
      <c r="B31" t="s">
        <v>904</v>
      </c>
      <c r="C31" t="s">
        <v>935</v>
      </c>
      <c r="D31" t="s">
        <v>845</v>
      </c>
      <c r="E31" t="s">
        <v>942</v>
      </c>
      <c r="F31" t="s">
        <v>847</v>
      </c>
      <c r="G31">
        <v>36.6</v>
      </c>
      <c r="H31">
        <v>25</v>
      </c>
      <c r="I31">
        <v>138</v>
      </c>
      <c r="J31">
        <v>7.5209999999999999</v>
      </c>
      <c r="K31" s="64">
        <v>44754</v>
      </c>
      <c r="L31">
        <v>38.29824</v>
      </c>
      <c r="M31">
        <v>30.777239999999999</v>
      </c>
      <c r="N31">
        <v>26.072800000000001</v>
      </c>
      <c r="O31">
        <v>18.5518</v>
      </c>
      <c r="P31" t="s">
        <v>851</v>
      </c>
      <c r="Q31" t="s">
        <v>859</v>
      </c>
      <c r="R31" t="s">
        <v>874</v>
      </c>
      <c r="S31">
        <v>35.553600000000003</v>
      </c>
      <c r="T31">
        <v>28.032599999999999</v>
      </c>
      <c r="U31" t="s">
        <v>851</v>
      </c>
      <c r="V31" t="s">
        <v>870</v>
      </c>
      <c r="W31">
        <v>45</v>
      </c>
      <c r="X31">
        <v>37.478999999999999</v>
      </c>
      <c r="Y31">
        <v>23</v>
      </c>
      <c r="AA31">
        <f>VLOOKUP(A31,Cover!A:R,18,0)</f>
        <v>7.48</v>
      </c>
      <c r="AB31" s="77">
        <f t="shared" ref="AB31" si="41">M31-AA31</f>
        <v>23.297239999999999</v>
      </c>
      <c r="AC31" s="77">
        <f t="shared" ref="AC31" si="42">O31-AA31</f>
        <v>11.0718</v>
      </c>
      <c r="AD31" s="77">
        <f t="shared" ref="AD31" si="43">AB31/L31%</f>
        <v>60.831098243679079</v>
      </c>
      <c r="AE31" s="77">
        <f t="shared" ref="AE31" si="44">AC31/N31%</f>
        <v>42.464944309778772</v>
      </c>
      <c r="AF31" s="77">
        <f t="shared" ref="AF31" si="45">T31-AA31</f>
        <v>20.552599999999998</v>
      </c>
      <c r="AG31" s="77">
        <f t="shared" ref="AG31" si="46">AF31/S31%</f>
        <v>57.807366905179776</v>
      </c>
      <c r="AH31" s="77">
        <f t="shared" ref="AH31" si="47">W31</f>
        <v>45</v>
      </c>
      <c r="AI31" s="77">
        <f t="shared" ref="AI31" si="48">J31</f>
        <v>7.5209999999999999</v>
      </c>
      <c r="AJ31" s="77">
        <f t="shared" ref="AJ31" si="49">AH31-AI31</f>
        <v>37.478999999999999</v>
      </c>
      <c r="AK31" s="77">
        <f t="shared" ref="AK31" si="50">AA31</f>
        <v>7.48</v>
      </c>
      <c r="AL31" s="77">
        <f t="shared" ref="AL31" si="51">AJ31-AK31</f>
        <v>29.998999999999999</v>
      </c>
      <c r="AM31" s="77">
        <f t="shared" ref="AM31" si="52">AL31/AH31%</f>
        <v>66.664444444444442</v>
      </c>
      <c r="AN31" t="str">
        <f t="shared" si="15"/>
        <v/>
      </c>
      <c r="AO31" s="52" t="s">
        <v>921</v>
      </c>
      <c r="AP31" t="str">
        <f t="shared" si="13"/>
        <v>DDm125-33</v>
      </c>
      <c r="AQ31">
        <f>_xlfn.XLOOKUP(A31,'SYS Allocations'!A:A,'SYS Allocations'!B:B)</f>
        <v>0</v>
      </c>
      <c r="AR31">
        <f>_xlfn.XLOOKUP(A31,'SYS Allocations'!A:A,'SYS Allocations'!C:C)</f>
        <v>0</v>
      </c>
      <c r="AS31">
        <f>_xlfn.XLOOKUP(A31,'SYS Allocations'!A:A,'SYS Allocations'!D:D)</f>
        <v>0</v>
      </c>
      <c r="AT31">
        <f>_xlfn.XLOOKUP(A31,'SYS Allocations'!A:A,'SYS Allocations'!E:E)</f>
        <v>0</v>
      </c>
      <c r="AU31">
        <f>_xlfn.XLOOKUP(A31,'SYS Allocations'!A:A,'SYS Allocations'!F:F)</f>
        <v>0</v>
      </c>
      <c r="BA31" t="str">
        <f t="shared" si="14"/>
        <v>DDm125-33</v>
      </c>
    </row>
    <row r="32" spans="1:53">
      <c r="A32" s="35" t="s">
        <v>48</v>
      </c>
      <c r="B32" t="s">
        <v>904</v>
      </c>
      <c r="C32" t="s">
        <v>935</v>
      </c>
      <c r="D32" t="s">
        <v>845</v>
      </c>
      <c r="E32" t="s">
        <v>943</v>
      </c>
      <c r="F32" t="s">
        <v>847</v>
      </c>
      <c r="G32">
        <v>36.6</v>
      </c>
      <c r="H32">
        <v>26</v>
      </c>
      <c r="I32">
        <v>94</v>
      </c>
      <c r="J32">
        <v>5.1230000000000002</v>
      </c>
      <c r="K32" s="64">
        <v>45537</v>
      </c>
      <c r="L32">
        <v>39.893999999999998</v>
      </c>
      <c r="M32">
        <v>34.771000000000001</v>
      </c>
      <c r="N32">
        <v>28.067499999999999</v>
      </c>
      <c r="O32">
        <v>22.944500000000001</v>
      </c>
      <c r="P32" t="s">
        <v>851</v>
      </c>
      <c r="Q32" t="s">
        <v>859</v>
      </c>
      <c r="R32" t="s">
        <v>874</v>
      </c>
      <c r="S32">
        <v>35.553600000000003</v>
      </c>
      <c r="T32">
        <v>30.430599999999998</v>
      </c>
      <c r="U32" t="s">
        <v>873</v>
      </c>
      <c r="V32" t="s">
        <v>944</v>
      </c>
      <c r="W32">
        <v>90</v>
      </c>
      <c r="X32">
        <v>84.876999999999995</v>
      </c>
      <c r="Y32">
        <v>12</v>
      </c>
      <c r="AA32">
        <f>VLOOKUP(A32,Cover!A:R,18,0)</f>
        <v>2.4</v>
      </c>
      <c r="AB32" s="77">
        <f t="shared" si="0"/>
        <v>32.371000000000002</v>
      </c>
      <c r="AC32" s="77">
        <f t="shared" si="1"/>
        <v>20.544500000000003</v>
      </c>
      <c r="AD32" s="77">
        <f t="shared" si="2"/>
        <v>81.14252769840077</v>
      </c>
      <c r="AE32" s="77">
        <f t="shared" si="3"/>
        <v>73.196757815979339</v>
      </c>
      <c r="AF32" s="77">
        <f t="shared" si="4"/>
        <v>28.0306</v>
      </c>
      <c r="AG32" s="77">
        <f t="shared" si="5"/>
        <v>78.840398721929702</v>
      </c>
      <c r="AH32" s="77">
        <f t="shared" si="6"/>
        <v>90</v>
      </c>
      <c r="AI32" s="77">
        <f t="shared" si="7"/>
        <v>5.1230000000000002</v>
      </c>
      <c r="AJ32" s="77">
        <f t="shared" si="8"/>
        <v>84.876999999999995</v>
      </c>
      <c r="AK32" s="77">
        <f t="shared" si="9"/>
        <v>2.4</v>
      </c>
      <c r="AL32" s="77">
        <f t="shared" si="10"/>
        <v>82.47699999999999</v>
      </c>
      <c r="AM32" s="77">
        <f t="shared" si="11"/>
        <v>91.641111111111101</v>
      </c>
      <c r="AN32" t="str">
        <f t="shared" si="15"/>
        <v/>
      </c>
      <c r="AO32" s="52" t="s">
        <v>921</v>
      </c>
      <c r="AP32" t="str">
        <f t="shared" si="13"/>
        <v>DDm125-33</v>
      </c>
      <c r="AQ32">
        <f>_xlfn.XLOOKUP(A32,'SYS Allocations'!A:A,'SYS Allocations'!B:B)</f>
        <v>0</v>
      </c>
      <c r="AR32" t="str">
        <f>_xlfn.XLOOKUP(A32,'SYS Allocations'!A:A,'SYS Allocations'!C:C)</f>
        <v>RA</v>
      </c>
      <c r="AS32">
        <f>_xlfn.XLOOKUP(A32,'SYS Allocations'!A:A,'SYS Allocations'!D:D)</f>
        <v>0</v>
      </c>
      <c r="AT32">
        <f>_xlfn.XLOOKUP(A32,'SYS Allocations'!A:A,'SYS Allocations'!E:E)</f>
        <v>0</v>
      </c>
      <c r="AU32">
        <f>_xlfn.XLOOKUP(A32,'SYS Allocations'!A:A,'SYS Allocations'!F:F)</f>
        <v>0</v>
      </c>
      <c r="BA32" t="str">
        <f t="shared" si="14"/>
        <v>DDm125-33</v>
      </c>
    </row>
    <row r="33" spans="1:53">
      <c r="A33" s="35" t="s">
        <v>49</v>
      </c>
      <c r="B33" t="s">
        <v>904</v>
      </c>
      <c r="C33" t="s">
        <v>935</v>
      </c>
      <c r="D33" t="s">
        <v>845</v>
      </c>
      <c r="E33" t="s">
        <v>943</v>
      </c>
      <c r="F33" t="s">
        <v>847</v>
      </c>
      <c r="G33">
        <v>36.6</v>
      </c>
      <c r="H33">
        <v>25</v>
      </c>
      <c r="I33">
        <v>128</v>
      </c>
      <c r="J33">
        <v>6.976</v>
      </c>
      <c r="K33" s="64">
        <v>45537</v>
      </c>
      <c r="L33">
        <v>38.29824</v>
      </c>
      <c r="M33">
        <v>31.322240000000001</v>
      </c>
      <c r="N33">
        <v>26.072800000000001</v>
      </c>
      <c r="O33">
        <v>19.096800000000002</v>
      </c>
      <c r="P33" t="s">
        <v>851</v>
      </c>
      <c r="Q33" t="s">
        <v>859</v>
      </c>
      <c r="R33" t="s">
        <v>874</v>
      </c>
      <c r="S33">
        <v>35.553600000000003</v>
      </c>
      <c r="T33">
        <v>28.5776</v>
      </c>
      <c r="U33" t="s">
        <v>873</v>
      </c>
      <c r="V33" t="s">
        <v>944</v>
      </c>
      <c r="W33">
        <v>90</v>
      </c>
      <c r="X33">
        <v>83.024000000000001</v>
      </c>
      <c r="Y33">
        <v>12</v>
      </c>
      <c r="AA33">
        <f>VLOOKUP(A33,Cover!A:R,18,0)</f>
        <v>2.5</v>
      </c>
      <c r="AB33" s="77">
        <f t="shared" si="0"/>
        <v>28.822240000000001</v>
      </c>
      <c r="AC33" s="77">
        <f t="shared" si="1"/>
        <v>16.596800000000002</v>
      </c>
      <c r="AD33" s="77">
        <f t="shared" si="2"/>
        <v>75.25734864056416</v>
      </c>
      <c r="AE33" s="77">
        <f t="shared" si="3"/>
        <v>63.655610444601272</v>
      </c>
      <c r="AF33" s="77">
        <f t="shared" si="4"/>
        <v>26.0776</v>
      </c>
      <c r="AG33" s="77">
        <f t="shared" si="5"/>
        <v>73.347284100625529</v>
      </c>
      <c r="AH33" s="77">
        <f t="shared" si="6"/>
        <v>90</v>
      </c>
      <c r="AI33" s="77">
        <f t="shared" si="7"/>
        <v>6.976</v>
      </c>
      <c r="AJ33" s="77">
        <f t="shared" si="8"/>
        <v>83.024000000000001</v>
      </c>
      <c r="AK33" s="77">
        <f t="shared" si="9"/>
        <v>2.5</v>
      </c>
      <c r="AL33" s="77">
        <f t="shared" si="10"/>
        <v>80.524000000000001</v>
      </c>
      <c r="AM33" s="77">
        <f t="shared" si="11"/>
        <v>89.471111111111114</v>
      </c>
      <c r="AN33" t="str">
        <f t="shared" si="15"/>
        <v/>
      </c>
      <c r="AO33" s="52" t="s">
        <v>921</v>
      </c>
      <c r="AP33" t="str">
        <f t="shared" si="13"/>
        <v>DDm125-33</v>
      </c>
      <c r="AQ33">
        <f>_xlfn.XLOOKUP(A33,'SYS Allocations'!A:A,'SYS Allocations'!B:B)</f>
        <v>0</v>
      </c>
      <c r="AR33">
        <f>_xlfn.XLOOKUP(A33,'SYS Allocations'!A:A,'SYS Allocations'!C:C)</f>
        <v>0</v>
      </c>
      <c r="AS33">
        <f>_xlfn.XLOOKUP(A33,'SYS Allocations'!A:A,'SYS Allocations'!D:D)</f>
        <v>0</v>
      </c>
      <c r="AT33">
        <f>_xlfn.XLOOKUP(A33,'SYS Allocations'!A:A,'SYS Allocations'!E:E)</f>
        <v>0</v>
      </c>
      <c r="AU33">
        <f>_xlfn.XLOOKUP(A33,'SYS Allocations'!A:A,'SYS Allocations'!F:F)</f>
        <v>0</v>
      </c>
      <c r="BA33" t="str">
        <f t="shared" si="14"/>
        <v>DDm125-33</v>
      </c>
    </row>
    <row r="34" spans="1:53">
      <c r="A34" s="35" t="s">
        <v>50</v>
      </c>
      <c r="B34" t="s">
        <v>871</v>
      </c>
      <c r="C34" t="s">
        <v>945</v>
      </c>
      <c r="D34" t="s">
        <v>845</v>
      </c>
      <c r="E34" t="s">
        <v>946</v>
      </c>
      <c r="F34" t="s">
        <v>911</v>
      </c>
      <c r="G34">
        <v>55</v>
      </c>
      <c r="H34">
        <v>9</v>
      </c>
      <c r="I34">
        <v>194</v>
      </c>
      <c r="J34">
        <v>10.573</v>
      </c>
      <c r="K34" s="64">
        <v>44433.5625</v>
      </c>
      <c r="L34">
        <v>19.184000000000001</v>
      </c>
      <c r="M34">
        <v>8.6110000000000007</v>
      </c>
      <c r="N34">
        <v>14.251749999999999</v>
      </c>
      <c r="O34">
        <v>3.67875</v>
      </c>
      <c r="P34" t="s">
        <v>848</v>
      </c>
      <c r="Q34" t="s">
        <v>859</v>
      </c>
      <c r="R34" t="s">
        <v>893</v>
      </c>
      <c r="S34">
        <v>15.1632</v>
      </c>
      <c r="T34">
        <v>4.5901999999999896</v>
      </c>
      <c r="U34" t="s">
        <v>848</v>
      </c>
      <c r="V34" t="s">
        <v>898</v>
      </c>
      <c r="W34">
        <v>15</v>
      </c>
      <c r="X34">
        <v>4.4269999999999996</v>
      </c>
      <c r="Y34">
        <v>0</v>
      </c>
      <c r="Z34" t="s">
        <v>8</v>
      </c>
      <c r="AA34">
        <f>VLOOKUP(A34,Cover!A:R,18,0)</f>
        <v>1</v>
      </c>
      <c r="AB34" s="77">
        <f t="shared" si="0"/>
        <v>7.6110000000000007</v>
      </c>
      <c r="AC34" s="77">
        <f t="shared" si="1"/>
        <v>2.67875</v>
      </c>
      <c r="AD34" s="77">
        <f t="shared" si="2"/>
        <v>39.673686405337783</v>
      </c>
      <c r="AE34" s="77">
        <f t="shared" si="3"/>
        <v>18.795937341028296</v>
      </c>
      <c r="AF34" s="77">
        <f t="shared" si="4"/>
        <v>3.5901999999999896</v>
      </c>
      <c r="AG34" s="77">
        <f t="shared" si="5"/>
        <v>23.677060251134257</v>
      </c>
      <c r="AH34" s="77">
        <f t="shared" si="6"/>
        <v>15</v>
      </c>
      <c r="AI34" s="77">
        <f t="shared" si="7"/>
        <v>10.573</v>
      </c>
      <c r="AJ34" s="77">
        <f t="shared" si="8"/>
        <v>4.4269999999999996</v>
      </c>
      <c r="AK34" s="77">
        <f t="shared" si="9"/>
        <v>1</v>
      </c>
      <c r="AL34" s="77">
        <f t="shared" si="10"/>
        <v>3.4269999999999996</v>
      </c>
      <c r="AM34" s="77">
        <f t="shared" si="11"/>
        <v>22.846666666666664</v>
      </c>
      <c r="AN34" t="str">
        <f t="shared" si="15"/>
        <v>Capped</v>
      </c>
      <c r="AO34" t="s">
        <v>853</v>
      </c>
      <c r="AP34" t="str">
        <f t="shared" si="13"/>
        <v>2DDm85-15</v>
      </c>
      <c r="AQ34">
        <f>_xlfn.XLOOKUP(A34,'SYS Allocations'!A:A,'SYS Allocations'!B:B)</f>
        <v>0</v>
      </c>
      <c r="AR34">
        <f>_xlfn.XLOOKUP(A34,'SYS Allocations'!A:A,'SYS Allocations'!C:C)</f>
        <v>0</v>
      </c>
      <c r="AS34">
        <f>_xlfn.XLOOKUP(A34,'SYS Allocations'!A:A,'SYS Allocations'!D:D)</f>
        <v>0</v>
      </c>
      <c r="AT34">
        <f>_xlfn.XLOOKUP(A34,'SYS Allocations'!A:A,'SYS Allocations'!E:E)</f>
        <v>0</v>
      </c>
      <c r="AU34">
        <f>_xlfn.XLOOKUP(A34,'SYS Allocations'!A:A,'SYS Allocations'!F:F)</f>
        <v>0</v>
      </c>
      <c r="BA34" t="str">
        <f t="shared" si="14"/>
        <v>2DDm85-15</v>
      </c>
    </row>
    <row r="35" spans="1:53">
      <c r="A35" s="35" t="s">
        <v>51</v>
      </c>
      <c r="B35" t="s">
        <v>947</v>
      </c>
      <c r="C35" t="s">
        <v>948</v>
      </c>
      <c r="D35" t="s">
        <v>918</v>
      </c>
      <c r="E35" t="s">
        <v>949</v>
      </c>
      <c r="F35" t="s">
        <v>897</v>
      </c>
      <c r="G35">
        <v>23</v>
      </c>
      <c r="H35">
        <v>6</v>
      </c>
      <c r="I35">
        <v>36</v>
      </c>
      <c r="J35">
        <v>1.962</v>
      </c>
      <c r="K35" s="64">
        <v>45537</v>
      </c>
      <c r="L35">
        <v>5.0140000000000002</v>
      </c>
      <c r="M35">
        <v>3.052</v>
      </c>
      <c r="N35">
        <v>5.9950000000000001</v>
      </c>
      <c r="O35">
        <v>4.0330000000000004</v>
      </c>
      <c r="P35" t="s">
        <v>873</v>
      </c>
      <c r="Q35" t="s">
        <v>881</v>
      </c>
      <c r="R35" t="s">
        <v>882</v>
      </c>
      <c r="S35">
        <v>4.32</v>
      </c>
      <c r="T35">
        <v>2.3580000000000001</v>
      </c>
      <c r="U35" t="s">
        <v>950</v>
      </c>
      <c r="V35" t="s">
        <v>873</v>
      </c>
      <c r="W35">
        <v>3.75</v>
      </c>
      <c r="X35">
        <v>1.788</v>
      </c>
      <c r="Y35">
        <v>0</v>
      </c>
      <c r="Z35" t="s">
        <v>951</v>
      </c>
      <c r="AA35">
        <f>VLOOKUP(A35,Cover!A:R,18,0)</f>
        <v>0</v>
      </c>
      <c r="AB35" s="77">
        <f t="shared" si="0"/>
        <v>3.052</v>
      </c>
      <c r="AC35" s="77">
        <f t="shared" si="1"/>
        <v>4.0330000000000004</v>
      </c>
      <c r="AD35" s="77">
        <f t="shared" si="2"/>
        <v>60.869565217391298</v>
      </c>
      <c r="AE35" s="77">
        <f t="shared" si="3"/>
        <v>67.27272727272728</v>
      </c>
      <c r="AF35" s="77">
        <f t="shared" si="4"/>
        <v>2.3580000000000001</v>
      </c>
      <c r="AG35" s="77">
        <f t="shared" si="5"/>
        <v>54.583333333333336</v>
      </c>
      <c r="AH35" s="77">
        <f t="shared" si="6"/>
        <v>3.75</v>
      </c>
      <c r="AI35" s="77">
        <f t="shared" si="7"/>
        <v>1.962</v>
      </c>
      <c r="AJ35" s="77">
        <f t="shared" si="8"/>
        <v>1.788</v>
      </c>
      <c r="AK35" s="77">
        <f t="shared" si="9"/>
        <v>0</v>
      </c>
      <c r="AL35" s="77">
        <f t="shared" si="10"/>
        <v>1.788</v>
      </c>
      <c r="AM35" s="77">
        <f t="shared" si="11"/>
        <v>47.68</v>
      </c>
      <c r="AN35" t="str">
        <f t="shared" si="15"/>
        <v>Capped</v>
      </c>
      <c r="AO35" t="s">
        <v>853</v>
      </c>
      <c r="AP35" t="str">
        <f t="shared" si="13"/>
        <v>SBS C11F</v>
      </c>
      <c r="AQ35">
        <f>_xlfn.XLOOKUP(A35,'SYS Allocations'!A:A,'SYS Allocations'!B:B)</f>
        <v>0</v>
      </c>
      <c r="AR35">
        <f>_xlfn.XLOOKUP(A35,'SYS Allocations'!A:A,'SYS Allocations'!C:C)</f>
        <v>0</v>
      </c>
      <c r="AS35">
        <f>_xlfn.XLOOKUP(A35,'SYS Allocations'!A:A,'SYS Allocations'!D:D)</f>
        <v>0</v>
      </c>
      <c r="AT35">
        <f>_xlfn.XLOOKUP(A35,'SYS Allocations'!A:A,'SYS Allocations'!E:E)</f>
        <v>0</v>
      </c>
      <c r="AU35">
        <f>_xlfn.XLOOKUP(A35,'SYS Allocations'!A:A,'SYS Allocations'!F:F)</f>
        <v>0</v>
      </c>
      <c r="BA35" t="str">
        <f t="shared" si="14"/>
        <v>SBS C11F</v>
      </c>
    </row>
    <row r="36" spans="1:53">
      <c r="A36" s="35" t="s">
        <v>52</v>
      </c>
      <c r="B36" t="s">
        <v>947</v>
      </c>
      <c r="C36" t="s">
        <v>952</v>
      </c>
      <c r="D36" t="s">
        <v>845</v>
      </c>
      <c r="E36" t="s">
        <v>953</v>
      </c>
      <c r="F36" t="s">
        <v>847</v>
      </c>
      <c r="G36">
        <v>36.6</v>
      </c>
      <c r="H36">
        <v>9</v>
      </c>
      <c r="I36">
        <v>59</v>
      </c>
      <c r="J36">
        <v>3.2155</v>
      </c>
      <c r="K36" s="64">
        <v>45537</v>
      </c>
      <c r="L36">
        <v>12.766080000000001</v>
      </c>
      <c r="M36">
        <v>9.5505800000000001</v>
      </c>
      <c r="N36">
        <v>9.4720999999999993</v>
      </c>
      <c r="O36">
        <v>6.2565999999999997</v>
      </c>
      <c r="P36" t="s">
        <v>851</v>
      </c>
      <c r="Q36" t="s">
        <v>859</v>
      </c>
      <c r="R36" t="s">
        <v>893</v>
      </c>
      <c r="S36">
        <v>10.1088</v>
      </c>
      <c r="T36">
        <v>6.8932999999999804</v>
      </c>
      <c r="U36" t="s">
        <v>848</v>
      </c>
      <c r="V36" t="s">
        <v>861</v>
      </c>
      <c r="W36">
        <v>22.5</v>
      </c>
      <c r="X36">
        <v>19.284500000000001</v>
      </c>
      <c r="Y36">
        <v>20</v>
      </c>
      <c r="AA36">
        <f>VLOOKUP(A36,Cover!A:R,18,0)</f>
        <v>3</v>
      </c>
      <c r="AB36" s="77">
        <f t="shared" si="0"/>
        <v>6.5505800000000001</v>
      </c>
      <c r="AC36" s="77">
        <f t="shared" si="1"/>
        <v>3.2565999999999997</v>
      </c>
      <c r="AD36" s="77">
        <f t="shared" si="2"/>
        <v>51.312384067779611</v>
      </c>
      <c r="AE36" s="77">
        <f t="shared" si="3"/>
        <v>34.380971484676046</v>
      </c>
      <c r="AF36" s="77">
        <f t="shared" si="4"/>
        <v>3.8932999999999804</v>
      </c>
      <c r="AG36" s="77">
        <f t="shared" si="5"/>
        <v>38.51396802785672</v>
      </c>
      <c r="AH36" s="77">
        <f t="shared" si="6"/>
        <v>22.5</v>
      </c>
      <c r="AI36" s="77">
        <f t="shared" si="7"/>
        <v>3.2155</v>
      </c>
      <c r="AJ36" s="77">
        <f t="shared" si="8"/>
        <v>19.284500000000001</v>
      </c>
      <c r="AK36" s="77">
        <f t="shared" si="9"/>
        <v>3</v>
      </c>
      <c r="AL36" s="77">
        <f t="shared" si="10"/>
        <v>16.284500000000001</v>
      </c>
      <c r="AM36" s="77">
        <f t="shared" si="11"/>
        <v>72.375555555555565</v>
      </c>
      <c r="AN36" t="str">
        <f t="shared" si="15"/>
        <v/>
      </c>
      <c r="AO36" t="s">
        <v>853</v>
      </c>
      <c r="AP36" t="str">
        <f t="shared" si="13"/>
        <v>2DDm85-15</v>
      </c>
      <c r="AQ36">
        <f>_xlfn.XLOOKUP(A36,'SYS Allocations'!A:A,'SYS Allocations'!B:B)</f>
        <v>0</v>
      </c>
      <c r="AR36">
        <f>_xlfn.XLOOKUP(A36,'SYS Allocations'!A:A,'SYS Allocations'!C:C)</f>
        <v>0</v>
      </c>
      <c r="AS36">
        <f>_xlfn.XLOOKUP(A36,'SYS Allocations'!A:A,'SYS Allocations'!D:D)</f>
        <v>0</v>
      </c>
      <c r="AT36">
        <f>_xlfn.XLOOKUP(A36,'SYS Allocations'!A:A,'SYS Allocations'!E:E)</f>
        <v>0</v>
      </c>
      <c r="AU36">
        <f>_xlfn.XLOOKUP(A36,'SYS Allocations'!A:A,'SYS Allocations'!F:F)</f>
        <v>0</v>
      </c>
      <c r="BA36" t="str">
        <f t="shared" si="14"/>
        <v>2DDm85-15</v>
      </c>
    </row>
    <row r="37" spans="1:53">
      <c r="A37" s="35" t="s">
        <v>53</v>
      </c>
      <c r="B37" t="s">
        <v>890</v>
      </c>
      <c r="C37" t="s">
        <v>954</v>
      </c>
      <c r="D37" t="s">
        <v>845</v>
      </c>
      <c r="E37" t="s">
        <v>275</v>
      </c>
      <c r="F37" t="s">
        <v>847</v>
      </c>
      <c r="G37">
        <v>36.6</v>
      </c>
      <c r="H37">
        <v>61</v>
      </c>
      <c r="I37">
        <v>1408</v>
      </c>
      <c r="J37">
        <v>76.736000000000004</v>
      </c>
      <c r="K37" s="64">
        <v>45537</v>
      </c>
      <c r="L37">
        <v>95.745599999999996</v>
      </c>
      <c r="M37">
        <v>19.009599999999999</v>
      </c>
      <c r="N37">
        <v>86.981999999999999</v>
      </c>
      <c r="O37">
        <v>10.246</v>
      </c>
      <c r="P37" t="s">
        <v>848</v>
      </c>
      <c r="Q37" t="s">
        <v>859</v>
      </c>
      <c r="R37" t="s">
        <v>874</v>
      </c>
      <c r="S37">
        <v>53.330399999999997</v>
      </c>
      <c r="T37">
        <v>-23.4056</v>
      </c>
      <c r="U37" t="s">
        <v>955</v>
      </c>
      <c r="V37" t="s">
        <v>956</v>
      </c>
      <c r="W37">
        <v>371.25</v>
      </c>
      <c r="X37">
        <v>294.51400000000001</v>
      </c>
      <c r="Y37">
        <v>104</v>
      </c>
      <c r="AA37">
        <f>VLOOKUP(A37,Cover!A:R,18,0)</f>
        <v>37.799999999999997</v>
      </c>
      <c r="AB37" s="77">
        <f t="shared" si="0"/>
        <v>-18.790399999999998</v>
      </c>
      <c r="AC37" s="77">
        <f t="shared" si="1"/>
        <v>-27.553999999999995</v>
      </c>
      <c r="AD37" s="77">
        <f t="shared" si="2"/>
        <v>-19.625340485620224</v>
      </c>
      <c r="AE37" s="77">
        <f t="shared" si="3"/>
        <v>-31.677818399209023</v>
      </c>
      <c r="AF37" s="77">
        <f t="shared" si="4"/>
        <v>-61.205599999999997</v>
      </c>
      <c r="AG37" s="77">
        <f t="shared" si="5"/>
        <v>-114.7668121746696</v>
      </c>
      <c r="AH37" s="347">
        <f>AVERAGE(W37:W39)</f>
        <v>413.5</v>
      </c>
      <c r="AI37" s="347">
        <f>SUM(J37:J39)</f>
        <v>207.0455</v>
      </c>
      <c r="AJ37" s="347">
        <f>AH37-AI37</f>
        <v>206.4545</v>
      </c>
      <c r="AK37" s="347">
        <f>SUM(AA37:AA39)</f>
        <v>129.9</v>
      </c>
      <c r="AL37" s="347">
        <f>AJ37-AK37</f>
        <v>76.55449999999999</v>
      </c>
      <c r="AM37" s="348">
        <f>AL37/AH37%</f>
        <v>18.51378476420798</v>
      </c>
      <c r="AN37" t="str">
        <f t="shared" si="15"/>
        <v/>
      </c>
      <c r="AO37" t="s">
        <v>853</v>
      </c>
      <c r="AP37" t="str">
        <f t="shared" si="13"/>
        <v>DDm125-33</v>
      </c>
      <c r="AQ37" t="str">
        <f>_xlfn.XLOOKUP(A37,'SYS Allocations'!A:A,'SYS Allocations'!B:B)</f>
        <v>P-Core</v>
      </c>
      <c r="AR37">
        <f>_xlfn.XLOOKUP(A37,'SYS Allocations'!A:A,'SYS Allocations'!C:C)</f>
        <v>0</v>
      </c>
      <c r="AS37">
        <f>_xlfn.XLOOKUP(A37,'SYS Allocations'!A:A,'SYS Allocations'!D:D)</f>
        <v>0</v>
      </c>
      <c r="AT37">
        <f>_xlfn.XLOOKUP(A37,'SYS Allocations'!A:A,'SYS Allocations'!E:E)</f>
        <v>0</v>
      </c>
      <c r="AU37">
        <f>_xlfn.XLOOKUP(A37,'SYS Allocations'!A:A,'SYS Allocations'!F:F)</f>
        <v>0</v>
      </c>
      <c r="BA37" t="str">
        <f t="shared" si="14"/>
        <v>DDm125-33</v>
      </c>
    </row>
    <row r="38" spans="1:53">
      <c r="A38" s="35" t="s">
        <v>54</v>
      </c>
      <c r="B38" t="s">
        <v>890</v>
      </c>
      <c r="C38" t="s">
        <v>954</v>
      </c>
      <c r="D38" t="s">
        <v>845</v>
      </c>
      <c r="E38" t="s">
        <v>275</v>
      </c>
      <c r="F38" t="s">
        <v>847</v>
      </c>
      <c r="G38">
        <v>36.6</v>
      </c>
      <c r="H38">
        <v>57</v>
      </c>
      <c r="I38">
        <v>970</v>
      </c>
      <c r="J38">
        <v>52.865000000000002</v>
      </c>
      <c r="K38" s="64">
        <v>45537</v>
      </c>
      <c r="L38">
        <v>89.362560000000002</v>
      </c>
      <c r="M38">
        <v>36.49756</v>
      </c>
      <c r="N38">
        <v>46.303199999999997</v>
      </c>
      <c r="O38">
        <v>-6.5617999999999999</v>
      </c>
      <c r="P38" t="s">
        <v>902</v>
      </c>
      <c r="Q38" t="s">
        <v>859</v>
      </c>
      <c r="R38" t="s">
        <v>874</v>
      </c>
      <c r="S38">
        <v>106.66079999999999</v>
      </c>
      <c r="T38">
        <v>53.795800000000099</v>
      </c>
      <c r="U38" t="s">
        <v>955</v>
      </c>
      <c r="V38" t="s">
        <v>956</v>
      </c>
      <c r="W38">
        <v>371.25</v>
      </c>
      <c r="X38">
        <v>318.38499999999999</v>
      </c>
      <c r="Y38">
        <v>104</v>
      </c>
      <c r="AA38">
        <f>VLOOKUP(A38,Cover!A:R,18,0)</f>
        <v>21</v>
      </c>
      <c r="AB38" s="77">
        <f t="shared" si="0"/>
        <v>15.49756</v>
      </c>
      <c r="AC38" s="77">
        <f t="shared" si="1"/>
        <v>-27.561799999999998</v>
      </c>
      <c r="AD38" s="77">
        <f t="shared" si="2"/>
        <v>17.342341132572745</v>
      </c>
      <c r="AE38" s="77">
        <f t="shared" si="3"/>
        <v>-59.524611689904802</v>
      </c>
      <c r="AF38" s="77">
        <f t="shared" si="4"/>
        <v>32.795800000000099</v>
      </c>
      <c r="AG38" s="77">
        <f t="shared" si="5"/>
        <v>30.747753626449548</v>
      </c>
      <c r="AH38" s="347"/>
      <c r="AI38" s="347"/>
      <c r="AJ38" s="347"/>
      <c r="AK38" s="347"/>
      <c r="AL38" s="347"/>
      <c r="AM38" s="348"/>
      <c r="AN38" t="str">
        <f t="shared" si="15"/>
        <v/>
      </c>
      <c r="AO38" t="s">
        <v>921</v>
      </c>
      <c r="AP38" t="str">
        <f>TRIM(BA38)</f>
        <v>DDm125-33</v>
      </c>
      <c r="AQ38" t="str">
        <f>_xlfn.XLOOKUP(A38,'SYS Allocations'!A:A,'SYS Allocations'!B:B)</f>
        <v>P-Core</v>
      </c>
      <c r="AR38">
        <f>_xlfn.XLOOKUP(A38,'SYS Allocations'!A:A,'SYS Allocations'!C:C)</f>
        <v>0</v>
      </c>
      <c r="AS38">
        <f>_xlfn.XLOOKUP(A38,'SYS Allocations'!A:A,'SYS Allocations'!D:D)</f>
        <v>0</v>
      </c>
      <c r="AT38">
        <f>_xlfn.XLOOKUP(A38,'SYS Allocations'!A:A,'SYS Allocations'!E:E)</f>
        <v>0</v>
      </c>
      <c r="AU38">
        <f>_xlfn.XLOOKUP(A38,'SYS Allocations'!A:A,'SYS Allocations'!F:F)</f>
        <v>0</v>
      </c>
      <c r="BA38" t="str">
        <f t="shared" si="14"/>
        <v>DDm125-33</v>
      </c>
    </row>
    <row r="39" spans="1:53">
      <c r="A39" s="35" t="s">
        <v>55</v>
      </c>
      <c r="B39" t="s">
        <v>890</v>
      </c>
      <c r="C39" t="s">
        <v>954</v>
      </c>
      <c r="D39" t="s">
        <v>845</v>
      </c>
      <c r="E39" t="s">
        <v>957</v>
      </c>
      <c r="F39" t="s">
        <v>911</v>
      </c>
      <c r="G39">
        <v>55</v>
      </c>
      <c r="H39">
        <v>102</v>
      </c>
      <c r="I39">
        <v>1421</v>
      </c>
      <c r="J39">
        <v>77.444500000000005</v>
      </c>
      <c r="K39" s="64">
        <v>45537</v>
      </c>
      <c r="L39">
        <v>242.19800000000001</v>
      </c>
      <c r="M39">
        <v>164.7535</v>
      </c>
      <c r="N39">
        <v>171.94749999999999</v>
      </c>
      <c r="O39">
        <v>94.503</v>
      </c>
      <c r="P39" t="s">
        <v>955</v>
      </c>
      <c r="Q39" t="s">
        <v>859</v>
      </c>
      <c r="R39" t="s">
        <v>874</v>
      </c>
      <c r="S39">
        <v>213.32159999999999</v>
      </c>
      <c r="T39">
        <v>135.87710000000001</v>
      </c>
      <c r="U39" t="s">
        <v>852</v>
      </c>
      <c r="V39" t="s">
        <v>958</v>
      </c>
      <c r="W39">
        <v>498</v>
      </c>
      <c r="X39">
        <v>420.55549999999999</v>
      </c>
      <c r="Y39">
        <v>23</v>
      </c>
      <c r="AA39">
        <f>VLOOKUP(A39,Cover!A:R,18,0)</f>
        <v>71.100000000000009</v>
      </c>
      <c r="AB39" s="77">
        <f>M39-AA39</f>
        <v>93.653499999999994</v>
      </c>
      <c r="AC39" s="77">
        <f>O39-AA39</f>
        <v>23.402999999999992</v>
      </c>
      <c r="AD39" s="77">
        <f>AB39/L39%</f>
        <v>38.668155806406325</v>
      </c>
      <c r="AE39" s="77">
        <f>AC39/N39%</f>
        <v>13.610549731749513</v>
      </c>
      <c r="AF39" s="77">
        <f>T39-AA39</f>
        <v>64.777100000000004</v>
      </c>
      <c r="AG39" s="77">
        <f>AF39/S39%</f>
        <v>30.365935751466331</v>
      </c>
      <c r="AH39" s="347"/>
      <c r="AI39" s="347"/>
      <c r="AJ39" s="347"/>
      <c r="AK39" s="347"/>
      <c r="AL39" s="347"/>
      <c r="AM39" s="348"/>
      <c r="AN39" t="str">
        <f t="shared" si="15"/>
        <v/>
      </c>
      <c r="AO39" t="s">
        <v>921</v>
      </c>
      <c r="AP39" t="str">
        <f>TRIM(BA39)</f>
        <v>DDm125-33</v>
      </c>
      <c r="AQ39" t="str">
        <f>_xlfn.XLOOKUP(A39,'SYS Allocations'!A:A,'SYS Allocations'!B:B)</f>
        <v>P-Core</v>
      </c>
      <c r="AU39" t="str">
        <f>_xlfn.XLOOKUP(A39,'SYS Allocations'!A:A,'SYS Allocations'!F:F)</f>
        <v>OPEX</v>
      </c>
      <c r="BA39" t="str">
        <f t="shared" si="14"/>
        <v>DDm125-33</v>
      </c>
    </row>
    <row r="40" spans="1:53">
      <c r="A40" s="35" t="s">
        <v>56</v>
      </c>
      <c r="B40" t="s">
        <v>890</v>
      </c>
      <c r="C40" t="s">
        <v>954</v>
      </c>
      <c r="D40" t="s">
        <v>845</v>
      </c>
      <c r="E40" t="s">
        <v>275</v>
      </c>
      <c r="F40" t="s">
        <v>959</v>
      </c>
      <c r="G40">
        <v>55</v>
      </c>
      <c r="H40">
        <v>102</v>
      </c>
      <c r="I40">
        <v>1020</v>
      </c>
      <c r="J40">
        <v>55.59</v>
      </c>
      <c r="K40" s="64">
        <v>45537</v>
      </c>
      <c r="L40">
        <v>242.19800000000001</v>
      </c>
      <c r="M40">
        <v>186.608</v>
      </c>
      <c r="N40">
        <v>171.94749999999999</v>
      </c>
      <c r="O40">
        <v>116.3575</v>
      </c>
      <c r="P40" t="s">
        <v>955</v>
      </c>
      <c r="Q40" t="s">
        <v>859</v>
      </c>
      <c r="R40" t="s">
        <v>874</v>
      </c>
      <c r="S40">
        <v>213.32159999999999</v>
      </c>
      <c r="T40">
        <v>157.73159999999999</v>
      </c>
      <c r="U40" t="s">
        <v>955</v>
      </c>
      <c r="V40" t="s">
        <v>956</v>
      </c>
      <c r="W40">
        <v>371.25</v>
      </c>
      <c r="X40">
        <v>315.66000000000003</v>
      </c>
      <c r="Y40">
        <v>104</v>
      </c>
      <c r="AA40">
        <f>VLOOKUP(A40,Cover!A:R,18,0)</f>
        <v>68.7</v>
      </c>
      <c r="AB40" s="77">
        <f>M40-AA40</f>
        <v>117.908</v>
      </c>
      <c r="AC40" s="77">
        <f>O40-AA40</f>
        <v>47.657499999999999</v>
      </c>
      <c r="AD40" s="77">
        <f>AB40/L40%</f>
        <v>48.682482927191799</v>
      </c>
      <c r="AE40" s="77">
        <f>AC40/N40%</f>
        <v>27.716308757033399</v>
      </c>
      <c r="AF40" s="77">
        <f>T40-AA40</f>
        <v>89.031599999999983</v>
      </c>
      <c r="AG40" s="77">
        <f>AF40/S40%</f>
        <v>41.735857972188462</v>
      </c>
      <c r="AH40" s="77">
        <f>W40</f>
        <v>371.25</v>
      </c>
      <c r="AI40" s="77">
        <f t="shared" si="7"/>
        <v>55.59</v>
      </c>
      <c r="AJ40" s="77">
        <f t="shared" si="8"/>
        <v>315.65999999999997</v>
      </c>
      <c r="AK40" s="77">
        <f t="shared" si="9"/>
        <v>68.7</v>
      </c>
      <c r="AL40" s="77">
        <f t="shared" si="10"/>
        <v>246.95999999999998</v>
      </c>
      <c r="AM40" s="77">
        <f t="shared" si="11"/>
        <v>66.521212121212116</v>
      </c>
      <c r="AN40" t="str">
        <f t="shared" si="15"/>
        <v/>
      </c>
      <c r="AO40" t="s">
        <v>853</v>
      </c>
      <c r="AP40" t="str">
        <f>TRIM(BA40)</f>
        <v>DDm125-33</v>
      </c>
      <c r="AQ40">
        <f>_xlfn.XLOOKUP(A40,'SYS Allocations'!A:A,'SYS Allocations'!B:B)</f>
        <v>0</v>
      </c>
      <c r="AR40">
        <f>_xlfn.XLOOKUP(A40,'SYS Allocations'!A:A,'SYS Allocations'!C:C)</f>
        <v>0</v>
      </c>
      <c r="AS40">
        <f>_xlfn.XLOOKUP(A40,'SYS Allocations'!A:A,'SYS Allocations'!D:D)</f>
        <v>0</v>
      </c>
      <c r="AT40">
        <f>_xlfn.XLOOKUP(A40,'SYS Allocations'!A:A,'SYS Allocations'!E:E)</f>
        <v>0</v>
      </c>
      <c r="AU40">
        <f>_xlfn.XLOOKUP(A40,'SYS Allocations'!A:A,'SYS Allocations'!F:F)</f>
        <v>0</v>
      </c>
      <c r="BA40" t="str">
        <f t="shared" si="14"/>
        <v>DDm125-33</v>
      </c>
    </row>
    <row r="41" spans="1:53">
      <c r="A41" s="35" t="s">
        <v>57</v>
      </c>
      <c r="B41" t="s">
        <v>904</v>
      </c>
      <c r="C41" t="s">
        <v>935</v>
      </c>
      <c r="D41" t="s">
        <v>856</v>
      </c>
      <c r="E41" t="s">
        <v>960</v>
      </c>
      <c r="F41" t="s">
        <v>961</v>
      </c>
      <c r="G41">
        <v>100</v>
      </c>
      <c r="H41">
        <v>9</v>
      </c>
      <c r="I41">
        <v>115</v>
      </c>
      <c r="J41">
        <v>6.2675000000000001</v>
      </c>
      <c r="K41" s="64">
        <v>44498.416666666701</v>
      </c>
      <c r="L41">
        <v>34.880000000000003</v>
      </c>
      <c r="M41">
        <v>28.612500000000001</v>
      </c>
      <c r="N41">
        <v>26.16</v>
      </c>
      <c r="O41">
        <v>19.892499999999998</v>
      </c>
      <c r="P41" t="s">
        <v>851</v>
      </c>
      <c r="Q41" t="s">
        <v>859</v>
      </c>
      <c r="R41" t="s">
        <v>931</v>
      </c>
      <c r="S41">
        <v>28.123200000000001</v>
      </c>
      <c r="T41">
        <v>21.855699999999999</v>
      </c>
      <c r="U41" t="s">
        <v>866</v>
      </c>
      <c r="V41" t="s">
        <v>962</v>
      </c>
      <c r="W41">
        <v>67.5</v>
      </c>
      <c r="X41">
        <v>61.232500000000002</v>
      </c>
      <c r="Y41">
        <v>30</v>
      </c>
      <c r="AA41">
        <f>VLOOKUP(A41,Cover!A:R,18,0)</f>
        <v>0</v>
      </c>
      <c r="AB41" s="77">
        <f t="shared" si="0"/>
        <v>28.612500000000001</v>
      </c>
      <c r="AC41" s="77">
        <f t="shared" si="1"/>
        <v>19.892499999999998</v>
      </c>
      <c r="AD41" s="77">
        <f t="shared" si="2"/>
        <v>82.03125</v>
      </c>
      <c r="AE41" s="77">
        <f t="shared" si="3"/>
        <v>76.041666666666657</v>
      </c>
      <c r="AF41" s="77">
        <f t="shared" si="4"/>
        <v>21.855699999999999</v>
      </c>
      <c r="AG41" s="77">
        <f t="shared" si="5"/>
        <v>77.714129259828184</v>
      </c>
      <c r="AH41" s="347">
        <f>AVERAGE(W41:W42)</f>
        <v>67.5</v>
      </c>
      <c r="AI41" s="347">
        <f>SUM(J41:J42)</f>
        <v>19.5655</v>
      </c>
      <c r="AJ41" s="347">
        <f t="shared" si="8"/>
        <v>47.9345</v>
      </c>
      <c r="AK41" s="347">
        <f>SUM(AA41:AA42)</f>
        <v>0</v>
      </c>
      <c r="AL41" s="347">
        <f t="shared" si="10"/>
        <v>47.9345</v>
      </c>
      <c r="AM41" s="348">
        <f t="shared" si="11"/>
        <v>71.014074074074074</v>
      </c>
      <c r="AN41" t="str">
        <f t="shared" si="15"/>
        <v/>
      </c>
      <c r="AO41" t="s">
        <v>921</v>
      </c>
      <c r="AP41" t="str">
        <f t="shared" si="13"/>
        <v>DDm100-33</v>
      </c>
      <c r="AQ41">
        <f>_xlfn.XLOOKUP(A41,'SYS Allocations'!A:A,'SYS Allocations'!B:B)</f>
        <v>0</v>
      </c>
      <c r="AR41">
        <f>_xlfn.XLOOKUP(A41,'SYS Allocations'!A:A,'SYS Allocations'!C:C)</f>
        <v>0</v>
      </c>
      <c r="AS41">
        <f>_xlfn.XLOOKUP(A41,'SYS Allocations'!A:A,'SYS Allocations'!D:D)</f>
        <v>0</v>
      </c>
      <c r="AT41">
        <f>_xlfn.XLOOKUP(A41,'SYS Allocations'!A:A,'SYS Allocations'!E:E)</f>
        <v>0</v>
      </c>
      <c r="AU41">
        <f>_xlfn.XLOOKUP(A41,'SYS Allocations'!A:A,'SYS Allocations'!F:F)</f>
        <v>0</v>
      </c>
      <c r="BA41" t="str">
        <f t="shared" si="14"/>
        <v>DDm100-33</v>
      </c>
    </row>
    <row r="42" spans="1:53">
      <c r="A42" s="35" t="s">
        <v>58</v>
      </c>
      <c r="B42" t="s">
        <v>904</v>
      </c>
      <c r="C42" t="s">
        <v>935</v>
      </c>
      <c r="D42" t="s">
        <v>856</v>
      </c>
      <c r="E42" t="s">
        <v>960</v>
      </c>
      <c r="F42" t="s">
        <v>961</v>
      </c>
      <c r="G42">
        <v>100</v>
      </c>
      <c r="H42">
        <v>9</v>
      </c>
      <c r="I42">
        <v>244</v>
      </c>
      <c r="J42">
        <v>13.298</v>
      </c>
      <c r="K42" s="64">
        <v>44498.5</v>
      </c>
      <c r="L42">
        <v>34.880000000000003</v>
      </c>
      <c r="M42">
        <v>21.582000000000001</v>
      </c>
      <c r="N42">
        <v>26.16</v>
      </c>
      <c r="O42">
        <v>12.862</v>
      </c>
      <c r="P42" t="s">
        <v>851</v>
      </c>
      <c r="Q42" t="s">
        <v>859</v>
      </c>
      <c r="R42" t="s">
        <v>931</v>
      </c>
      <c r="S42">
        <v>28.123200000000001</v>
      </c>
      <c r="T42">
        <v>14.825200000000001</v>
      </c>
      <c r="U42" t="s">
        <v>866</v>
      </c>
      <c r="V42" t="s">
        <v>962</v>
      </c>
      <c r="W42">
        <v>67.5</v>
      </c>
      <c r="X42">
        <v>54.201999999999998</v>
      </c>
      <c r="Y42">
        <v>30</v>
      </c>
      <c r="AA42">
        <f>VLOOKUP(A42,Cover!A:R,18,0)</f>
        <v>0</v>
      </c>
      <c r="AB42" s="77">
        <f t="shared" si="0"/>
        <v>21.582000000000001</v>
      </c>
      <c r="AC42" s="77">
        <f t="shared" si="1"/>
        <v>12.862</v>
      </c>
      <c r="AD42" s="77">
        <f t="shared" si="2"/>
        <v>61.875</v>
      </c>
      <c r="AE42" s="77">
        <f t="shared" si="3"/>
        <v>49.166666666666664</v>
      </c>
      <c r="AF42" s="77">
        <f t="shared" si="4"/>
        <v>14.825200000000001</v>
      </c>
      <c r="AG42" s="77">
        <f t="shared" si="5"/>
        <v>52.715195994765892</v>
      </c>
      <c r="AH42" s="347"/>
      <c r="AI42" s="347"/>
      <c r="AJ42" s="347"/>
      <c r="AK42" s="347"/>
      <c r="AL42" s="347"/>
      <c r="AM42" s="348"/>
      <c r="AN42" t="str">
        <f t="shared" si="15"/>
        <v/>
      </c>
      <c r="AO42" t="s">
        <v>921</v>
      </c>
      <c r="AP42" t="str">
        <f t="shared" si="13"/>
        <v>DDm100-33</v>
      </c>
      <c r="AQ42">
        <f>_xlfn.XLOOKUP(A42,'SYS Allocations'!A:A,'SYS Allocations'!B:B)</f>
        <v>0</v>
      </c>
      <c r="AR42">
        <f>_xlfn.XLOOKUP(A42,'SYS Allocations'!A:A,'SYS Allocations'!C:C)</f>
        <v>0</v>
      </c>
      <c r="AS42">
        <f>_xlfn.XLOOKUP(A42,'SYS Allocations'!A:A,'SYS Allocations'!D:D)</f>
        <v>0</v>
      </c>
      <c r="AT42">
        <f>_xlfn.XLOOKUP(A42,'SYS Allocations'!A:A,'SYS Allocations'!E:E)</f>
        <v>0</v>
      </c>
      <c r="AU42">
        <f>_xlfn.XLOOKUP(A42,'SYS Allocations'!A:A,'SYS Allocations'!F:F)</f>
        <v>0</v>
      </c>
      <c r="BA42" t="str">
        <f t="shared" si="14"/>
        <v>DDm100-33</v>
      </c>
    </row>
    <row r="43" spans="1:53">
      <c r="A43" s="35" t="s">
        <v>59</v>
      </c>
      <c r="B43" t="s">
        <v>963</v>
      </c>
      <c r="C43" t="s">
        <v>964</v>
      </c>
      <c r="D43" t="s">
        <v>918</v>
      </c>
      <c r="E43" t="s">
        <v>965</v>
      </c>
      <c r="F43" t="s">
        <v>966</v>
      </c>
      <c r="G43">
        <v>27.8</v>
      </c>
      <c r="H43">
        <v>8</v>
      </c>
      <c r="I43">
        <v>105</v>
      </c>
      <c r="J43">
        <v>5.7225000000000001</v>
      </c>
      <c r="K43" s="64">
        <v>44879</v>
      </c>
      <c r="L43">
        <v>8.4845600000000001</v>
      </c>
      <c r="M43">
        <v>2.76206</v>
      </c>
      <c r="N43">
        <v>9.1930598910000008</v>
      </c>
      <c r="O43">
        <v>3.4705598910000002</v>
      </c>
      <c r="P43" t="s">
        <v>851</v>
      </c>
      <c r="Q43" t="s">
        <v>849</v>
      </c>
      <c r="R43" t="s">
        <v>967</v>
      </c>
      <c r="S43">
        <v>2.9159999999999999</v>
      </c>
      <c r="T43">
        <v>-2.8065000000000002</v>
      </c>
      <c r="U43" t="s">
        <v>851</v>
      </c>
      <c r="V43" t="s">
        <v>968</v>
      </c>
      <c r="W43">
        <v>11.25</v>
      </c>
      <c r="X43">
        <v>5.5274999999999999</v>
      </c>
      <c r="Y43">
        <v>2</v>
      </c>
      <c r="Z43" t="s">
        <v>8</v>
      </c>
      <c r="AA43">
        <f>VLOOKUP(A43,Cover!A:R,18,0)</f>
        <v>0.5</v>
      </c>
      <c r="AB43" s="77">
        <f t="shared" si="0"/>
        <v>2.26206</v>
      </c>
      <c r="AC43" s="77">
        <f t="shared" si="1"/>
        <v>2.9705598910000002</v>
      </c>
      <c r="AD43" s="77">
        <f t="shared" si="2"/>
        <v>26.660899327719996</v>
      </c>
      <c r="AE43" s="77">
        <f t="shared" si="3"/>
        <v>32.313070144448602</v>
      </c>
      <c r="AF43" s="77">
        <f t="shared" si="4"/>
        <v>-3.3065000000000002</v>
      </c>
      <c r="AG43" s="77">
        <f t="shared" si="5"/>
        <v>-113.39163237311386</v>
      </c>
      <c r="AH43" s="77">
        <f t="shared" si="6"/>
        <v>11.25</v>
      </c>
      <c r="AI43" s="77">
        <f t="shared" si="7"/>
        <v>5.7225000000000001</v>
      </c>
      <c r="AJ43" s="77">
        <f t="shared" si="8"/>
        <v>5.5274999999999999</v>
      </c>
      <c r="AK43" s="77">
        <f t="shared" si="9"/>
        <v>0.5</v>
      </c>
      <c r="AL43" s="77">
        <f t="shared" si="10"/>
        <v>5.0274999999999999</v>
      </c>
      <c r="AM43" s="77">
        <f t="shared" si="11"/>
        <v>44.68888888888889</v>
      </c>
      <c r="AN43" t="str">
        <f t="shared" si="15"/>
        <v>Capped</v>
      </c>
      <c r="AO43" t="s">
        <v>853</v>
      </c>
      <c r="AP43" t="str">
        <f t="shared" si="13"/>
        <v>EN160</v>
      </c>
      <c r="AQ43">
        <f>_xlfn.XLOOKUP(A43,'SYS Allocations'!A:A,'SYS Allocations'!B:B)</f>
        <v>0</v>
      </c>
      <c r="AR43">
        <f>_xlfn.XLOOKUP(A43,'SYS Allocations'!A:A,'SYS Allocations'!C:C)</f>
        <v>0</v>
      </c>
      <c r="AS43">
        <f>_xlfn.XLOOKUP(A43,'SYS Allocations'!A:A,'SYS Allocations'!D:D)</f>
        <v>0</v>
      </c>
      <c r="AT43">
        <f>_xlfn.XLOOKUP(A43,'SYS Allocations'!A:A,'SYS Allocations'!E:E)</f>
        <v>0</v>
      </c>
      <c r="AU43">
        <f>_xlfn.XLOOKUP(A43,'SYS Allocations'!A:A,'SYS Allocations'!F:F)</f>
        <v>0</v>
      </c>
      <c r="BA43" t="str">
        <f t="shared" si="14"/>
        <v>EN160</v>
      </c>
    </row>
    <row r="44" spans="1:53">
      <c r="A44" s="35" t="s">
        <v>60</v>
      </c>
      <c r="B44" t="s">
        <v>947</v>
      </c>
      <c r="C44" t="s">
        <v>969</v>
      </c>
      <c r="D44" t="s">
        <v>845</v>
      </c>
      <c r="E44" t="s">
        <v>970</v>
      </c>
      <c r="F44" t="s">
        <v>847</v>
      </c>
      <c r="G44">
        <v>36.6</v>
      </c>
      <c r="H44">
        <v>6</v>
      </c>
      <c r="I44">
        <v>51</v>
      </c>
      <c r="J44">
        <v>2.7795000000000001</v>
      </c>
      <c r="K44" s="64">
        <v>45537</v>
      </c>
      <c r="L44">
        <v>7.9787999999999997</v>
      </c>
      <c r="M44">
        <v>5.1993</v>
      </c>
      <c r="N44">
        <v>6.1585000000000001</v>
      </c>
      <c r="O44">
        <v>3.379</v>
      </c>
      <c r="P44" t="s">
        <v>907</v>
      </c>
      <c r="Q44" t="s">
        <v>859</v>
      </c>
      <c r="R44" t="s">
        <v>971</v>
      </c>
      <c r="S44">
        <v>6.2747999999999804</v>
      </c>
      <c r="T44">
        <v>3.4952999999999799</v>
      </c>
      <c r="U44" t="s">
        <v>848</v>
      </c>
      <c r="V44" t="s">
        <v>972</v>
      </c>
      <c r="W44">
        <v>6</v>
      </c>
      <c r="X44">
        <v>3.2204999999999999</v>
      </c>
      <c r="Y44">
        <v>6</v>
      </c>
      <c r="AA44">
        <f>VLOOKUP(A44,Cover!A:R,18,0)</f>
        <v>5.4</v>
      </c>
      <c r="AB44" s="77">
        <f t="shared" si="0"/>
        <v>-0.20070000000000032</v>
      </c>
      <c r="AC44" s="77">
        <f t="shared" si="1"/>
        <v>-2.0210000000000004</v>
      </c>
      <c r="AD44" s="77">
        <f t="shared" si="2"/>
        <v>-2.5154158520078247</v>
      </c>
      <c r="AE44" s="77">
        <f t="shared" si="3"/>
        <v>-32.816432572866773</v>
      </c>
      <c r="AF44" s="77">
        <f t="shared" si="4"/>
        <v>-1.9047000000000205</v>
      </c>
      <c r="AG44" s="77">
        <f t="shared" si="5"/>
        <v>-30.354752342704572</v>
      </c>
      <c r="AH44" s="77">
        <f t="shared" si="6"/>
        <v>6</v>
      </c>
      <c r="AI44" s="77">
        <f t="shared" si="7"/>
        <v>2.7795000000000001</v>
      </c>
      <c r="AJ44" s="77">
        <f t="shared" si="8"/>
        <v>3.2204999999999999</v>
      </c>
      <c r="AK44" s="77">
        <f t="shared" si="9"/>
        <v>5.4</v>
      </c>
      <c r="AL44" s="77">
        <f t="shared" si="10"/>
        <v>-2.1795000000000004</v>
      </c>
      <c r="AM44" s="77">
        <f t="shared" si="11"/>
        <v>-36.32500000000001</v>
      </c>
      <c r="AN44" t="str">
        <f t="shared" si="15"/>
        <v/>
      </c>
      <c r="AO44" t="s">
        <v>853</v>
      </c>
      <c r="AP44" t="str">
        <f t="shared" si="13"/>
        <v>12V101F</v>
      </c>
      <c r="AQ44">
        <f>_xlfn.XLOOKUP(A44,'SYS Allocations'!A:A,'SYS Allocations'!B:B)</f>
        <v>0</v>
      </c>
      <c r="AR44">
        <f>_xlfn.XLOOKUP(A44,'SYS Allocations'!A:A,'SYS Allocations'!C:C)</f>
        <v>0</v>
      </c>
      <c r="AS44">
        <f>_xlfn.XLOOKUP(A44,'SYS Allocations'!A:A,'SYS Allocations'!D:D)</f>
        <v>0</v>
      </c>
      <c r="AT44">
        <f>_xlfn.XLOOKUP(A44,'SYS Allocations'!A:A,'SYS Allocations'!E:E)</f>
        <v>0</v>
      </c>
      <c r="AU44">
        <f>_xlfn.XLOOKUP(A44,'SYS Allocations'!A:A,'SYS Allocations'!F:F)</f>
        <v>0</v>
      </c>
      <c r="BA44" t="str">
        <f t="shared" si="14"/>
        <v xml:space="preserve">12V101F </v>
      </c>
    </row>
    <row r="45" spans="1:53">
      <c r="A45" s="35" t="s">
        <v>61</v>
      </c>
      <c r="B45" t="s">
        <v>854</v>
      </c>
      <c r="C45" t="s">
        <v>973</v>
      </c>
      <c r="D45" t="s">
        <v>845</v>
      </c>
      <c r="E45" t="s">
        <v>974</v>
      </c>
      <c r="F45" t="s">
        <v>975</v>
      </c>
      <c r="G45">
        <v>20</v>
      </c>
      <c r="H45">
        <v>4</v>
      </c>
      <c r="I45">
        <v>2</v>
      </c>
      <c r="J45">
        <v>0.109</v>
      </c>
      <c r="K45" s="64">
        <v>44538.548611111102</v>
      </c>
      <c r="L45">
        <v>2.6160000000000001</v>
      </c>
      <c r="M45">
        <v>2.5070000000000001</v>
      </c>
      <c r="N45">
        <v>2.3980000000000001</v>
      </c>
      <c r="O45">
        <v>2.2890000000000001</v>
      </c>
      <c r="P45" t="s">
        <v>851</v>
      </c>
      <c r="Q45" t="s">
        <v>881</v>
      </c>
      <c r="R45" t="s">
        <v>976</v>
      </c>
      <c r="S45">
        <v>1.9526399999999999</v>
      </c>
      <c r="T45">
        <v>1.8436399999999999</v>
      </c>
      <c r="U45" t="s">
        <v>851</v>
      </c>
      <c r="V45" t="s">
        <v>883</v>
      </c>
      <c r="W45">
        <v>5.0250000000000004</v>
      </c>
      <c r="X45">
        <v>4.9160000000000004</v>
      </c>
      <c r="Y45">
        <v>9</v>
      </c>
      <c r="AA45">
        <f>VLOOKUP(A45,Cover!A:R,18,0)</f>
        <v>0.5</v>
      </c>
      <c r="AB45" s="77">
        <f t="shared" si="0"/>
        <v>2.0070000000000001</v>
      </c>
      <c r="AC45" s="77">
        <f t="shared" si="1"/>
        <v>1.7890000000000001</v>
      </c>
      <c r="AD45" s="77">
        <f t="shared" si="2"/>
        <v>76.720183486238525</v>
      </c>
      <c r="AE45" s="77">
        <f t="shared" si="3"/>
        <v>74.603836530442038</v>
      </c>
      <c r="AF45" s="77">
        <f t="shared" si="4"/>
        <v>1.3436399999999999</v>
      </c>
      <c r="AG45" s="77">
        <f t="shared" si="5"/>
        <v>68.811455260570298</v>
      </c>
      <c r="AH45" s="77">
        <f t="shared" si="6"/>
        <v>5.0250000000000004</v>
      </c>
      <c r="AI45" s="77">
        <f t="shared" si="7"/>
        <v>0.109</v>
      </c>
      <c r="AJ45" s="77">
        <f t="shared" si="8"/>
        <v>4.9160000000000004</v>
      </c>
      <c r="AK45" s="77">
        <f t="shared" si="9"/>
        <v>0.5</v>
      </c>
      <c r="AL45" s="77">
        <f t="shared" si="10"/>
        <v>4.4160000000000004</v>
      </c>
      <c r="AM45" s="77">
        <f t="shared" si="11"/>
        <v>87.880597014925371</v>
      </c>
      <c r="AN45" t="str">
        <f t="shared" si="15"/>
        <v/>
      </c>
      <c r="AO45" t="s">
        <v>853</v>
      </c>
      <c r="AP45" t="str">
        <f t="shared" si="13"/>
        <v>12V100F</v>
      </c>
      <c r="AQ45">
        <f>_xlfn.XLOOKUP(A45,'SYS Allocations'!A:A,'SYS Allocations'!B:B)</f>
        <v>0</v>
      </c>
      <c r="AR45">
        <f>_xlfn.XLOOKUP(A45,'SYS Allocations'!A:A,'SYS Allocations'!C:C)</f>
        <v>0</v>
      </c>
      <c r="AS45">
        <f>_xlfn.XLOOKUP(A45,'SYS Allocations'!A:A,'SYS Allocations'!D:D)</f>
        <v>0</v>
      </c>
      <c r="AT45">
        <f>_xlfn.XLOOKUP(A45,'SYS Allocations'!A:A,'SYS Allocations'!E:E)</f>
        <v>0</v>
      </c>
      <c r="AU45">
        <f>_xlfn.XLOOKUP(A45,'SYS Allocations'!A:A,'SYS Allocations'!F:F)</f>
        <v>0</v>
      </c>
      <c r="BA45" t="str">
        <f t="shared" si="14"/>
        <v>12V100F</v>
      </c>
    </row>
    <row r="46" spans="1:53">
      <c r="A46" s="35" t="s">
        <v>62</v>
      </c>
      <c r="B46" t="s">
        <v>877</v>
      </c>
      <c r="C46" t="s">
        <v>977</v>
      </c>
      <c r="D46" t="s">
        <v>845</v>
      </c>
      <c r="E46" t="s">
        <v>978</v>
      </c>
      <c r="F46" t="s">
        <v>847</v>
      </c>
      <c r="G46">
        <v>36.6</v>
      </c>
      <c r="H46">
        <v>2</v>
      </c>
      <c r="I46">
        <v>14</v>
      </c>
      <c r="J46">
        <v>0.76300000000000001</v>
      </c>
      <c r="K46" s="64">
        <v>45537</v>
      </c>
      <c r="L46">
        <v>1.5957600000000001</v>
      </c>
      <c r="M46">
        <v>0.83275999999999994</v>
      </c>
      <c r="N46">
        <v>-0.11445016349999999</v>
      </c>
      <c r="O46">
        <v>-0.87745016350000005</v>
      </c>
      <c r="P46" t="s">
        <v>848</v>
      </c>
      <c r="Q46" t="s">
        <v>881</v>
      </c>
      <c r="R46" t="s">
        <v>888</v>
      </c>
      <c r="S46">
        <v>4.2119999999999997</v>
      </c>
      <c r="T46">
        <v>3.4489999999999998</v>
      </c>
      <c r="U46" t="s">
        <v>950</v>
      </c>
      <c r="V46" t="s">
        <v>873</v>
      </c>
      <c r="W46">
        <v>3.75</v>
      </c>
      <c r="X46">
        <v>2.9870000000000001</v>
      </c>
      <c r="Y46">
        <v>1</v>
      </c>
      <c r="AA46">
        <f>VLOOKUP(A46,Cover!A:R,18,0)</f>
        <v>0.4</v>
      </c>
      <c r="AB46" s="77">
        <f t="shared" si="0"/>
        <v>0.43275999999999992</v>
      </c>
      <c r="AC46" s="77">
        <f t="shared" si="1"/>
        <v>-1.2774501635000002</v>
      </c>
      <c r="AD46" s="77">
        <f t="shared" si="2"/>
        <v>27.119366320749979</v>
      </c>
      <c r="AE46" s="77">
        <f t="shared" si="3"/>
        <v>1116.1628122095258</v>
      </c>
      <c r="AF46" s="77">
        <f t="shared" si="4"/>
        <v>3.0489999999999999</v>
      </c>
      <c r="AG46" s="77">
        <f t="shared" si="5"/>
        <v>72.38841405508073</v>
      </c>
      <c r="AH46" s="77">
        <f t="shared" si="6"/>
        <v>3.75</v>
      </c>
      <c r="AI46" s="77">
        <f t="shared" si="7"/>
        <v>0.76300000000000001</v>
      </c>
      <c r="AJ46" s="77">
        <f t="shared" si="8"/>
        <v>2.9870000000000001</v>
      </c>
      <c r="AK46" s="77">
        <f t="shared" si="9"/>
        <v>0.4</v>
      </c>
      <c r="AL46" s="77">
        <f t="shared" si="10"/>
        <v>2.5870000000000002</v>
      </c>
      <c r="AM46" s="77">
        <f t="shared" si="11"/>
        <v>68.986666666666679</v>
      </c>
      <c r="AN46" t="str">
        <f t="shared" si="15"/>
        <v/>
      </c>
      <c r="AO46" t="s">
        <v>853</v>
      </c>
      <c r="AP46" t="str">
        <f t="shared" si="13"/>
        <v>12V155F</v>
      </c>
      <c r="AQ46">
        <f>_xlfn.XLOOKUP(A46,'SYS Allocations'!A:A,'SYS Allocations'!B:B)</f>
        <v>0</v>
      </c>
      <c r="AR46">
        <f>_xlfn.XLOOKUP(A46,'SYS Allocations'!A:A,'SYS Allocations'!C:C)</f>
        <v>0</v>
      </c>
      <c r="AS46">
        <f>_xlfn.XLOOKUP(A46,'SYS Allocations'!A:A,'SYS Allocations'!D:D)</f>
        <v>0</v>
      </c>
      <c r="AT46">
        <f>_xlfn.XLOOKUP(A46,'SYS Allocations'!A:A,'SYS Allocations'!E:E)</f>
        <v>0</v>
      </c>
      <c r="AU46">
        <f>_xlfn.XLOOKUP(A46,'SYS Allocations'!A:A,'SYS Allocations'!F:F)</f>
        <v>0</v>
      </c>
      <c r="BA46" t="str">
        <f t="shared" si="14"/>
        <v>12V155F</v>
      </c>
    </row>
    <row r="47" spans="1:53">
      <c r="A47" s="35" t="s">
        <v>63</v>
      </c>
      <c r="B47" t="s">
        <v>890</v>
      </c>
      <c r="C47" t="s">
        <v>979</v>
      </c>
      <c r="D47" t="s">
        <v>845</v>
      </c>
      <c r="E47" t="s">
        <v>980</v>
      </c>
      <c r="F47" t="s">
        <v>847</v>
      </c>
      <c r="G47">
        <v>36.6</v>
      </c>
      <c r="H47">
        <v>21</v>
      </c>
      <c r="I47">
        <v>287</v>
      </c>
      <c r="J47">
        <v>15.641500000000001</v>
      </c>
      <c r="K47" s="64">
        <v>45091</v>
      </c>
      <c r="L47">
        <v>31.915199999999999</v>
      </c>
      <c r="M47">
        <v>16.273700000000002</v>
      </c>
      <c r="N47">
        <v>22.454000000000001</v>
      </c>
      <c r="O47">
        <v>6.8125</v>
      </c>
      <c r="P47" t="s">
        <v>851</v>
      </c>
      <c r="Q47" t="s">
        <v>859</v>
      </c>
      <c r="R47" t="s">
        <v>931</v>
      </c>
      <c r="S47">
        <v>28.123200000000001</v>
      </c>
      <c r="T47">
        <v>12.4817</v>
      </c>
      <c r="U47" t="s">
        <v>848</v>
      </c>
      <c r="V47" t="s">
        <v>981</v>
      </c>
      <c r="W47">
        <v>33</v>
      </c>
      <c r="X47">
        <v>17.358499999999999</v>
      </c>
      <c r="Y47">
        <v>57</v>
      </c>
      <c r="AA47">
        <f>VLOOKUP(A47,Cover!A:R,18,0)</f>
        <v>8.1999999999999993</v>
      </c>
      <c r="AB47" s="77">
        <f t="shared" si="0"/>
        <v>8.0737000000000023</v>
      </c>
      <c r="AC47" s="77">
        <f t="shared" si="1"/>
        <v>-1.3874999999999993</v>
      </c>
      <c r="AD47" s="77">
        <f t="shared" si="2"/>
        <v>25.297350478768745</v>
      </c>
      <c r="AE47" s="77">
        <f t="shared" si="3"/>
        <v>-6.1792999020219082</v>
      </c>
      <c r="AF47" s="77">
        <f t="shared" si="4"/>
        <v>4.2817000000000007</v>
      </c>
      <c r="AG47" s="77">
        <f t="shared" si="5"/>
        <v>15.224796609205216</v>
      </c>
      <c r="AH47" s="77">
        <f t="shared" si="6"/>
        <v>33</v>
      </c>
      <c r="AI47" s="77">
        <f t="shared" si="7"/>
        <v>15.641500000000001</v>
      </c>
      <c r="AJ47" s="77">
        <f t="shared" si="8"/>
        <v>17.358499999999999</v>
      </c>
      <c r="AK47" s="77">
        <f t="shared" si="9"/>
        <v>8.1999999999999993</v>
      </c>
      <c r="AL47" s="77">
        <f t="shared" si="10"/>
        <v>9.1585000000000001</v>
      </c>
      <c r="AM47" s="77">
        <f t="shared" si="11"/>
        <v>27.7530303030303</v>
      </c>
      <c r="AN47" t="str">
        <f t="shared" si="15"/>
        <v/>
      </c>
      <c r="AO47" t="s">
        <v>853</v>
      </c>
      <c r="AP47" t="str">
        <f t="shared" si="13"/>
        <v>DDm100-33</v>
      </c>
      <c r="AQ47">
        <f>_xlfn.XLOOKUP(A47,'SYS Allocations'!A:A,'SYS Allocations'!B:B)</f>
        <v>0</v>
      </c>
      <c r="AR47">
        <f>_xlfn.XLOOKUP(A47,'SYS Allocations'!A:A,'SYS Allocations'!C:C)</f>
        <v>0</v>
      </c>
      <c r="AS47">
        <f>_xlfn.XLOOKUP(A47,'SYS Allocations'!A:A,'SYS Allocations'!D:D)</f>
        <v>0</v>
      </c>
      <c r="AT47">
        <f>_xlfn.XLOOKUP(A47,'SYS Allocations'!A:A,'SYS Allocations'!E:E)</f>
        <v>0</v>
      </c>
      <c r="AU47">
        <f>_xlfn.XLOOKUP(A47,'SYS Allocations'!A:A,'SYS Allocations'!F:F)</f>
        <v>0</v>
      </c>
      <c r="BA47" t="str">
        <f t="shared" si="14"/>
        <v>DDm100-33</v>
      </c>
    </row>
    <row r="48" spans="1:53">
      <c r="A48" s="35" t="s">
        <v>64</v>
      </c>
      <c r="B48" t="s">
        <v>904</v>
      </c>
      <c r="C48" t="s">
        <v>935</v>
      </c>
      <c r="D48" t="s">
        <v>862</v>
      </c>
      <c r="E48" t="s">
        <v>982</v>
      </c>
      <c r="F48" t="s">
        <v>847</v>
      </c>
      <c r="G48">
        <v>36.6</v>
      </c>
      <c r="H48">
        <v>57</v>
      </c>
      <c r="I48">
        <v>974</v>
      </c>
      <c r="J48">
        <v>53.082999999999998</v>
      </c>
      <c r="K48" s="64">
        <v>45537</v>
      </c>
      <c r="L48">
        <v>87.766800000000003</v>
      </c>
      <c r="M48">
        <v>34.683799999999998</v>
      </c>
      <c r="N48">
        <v>44.308500000000002</v>
      </c>
      <c r="O48">
        <v>-8.7744999999999997</v>
      </c>
      <c r="P48" t="s">
        <v>902</v>
      </c>
      <c r="Q48" t="s">
        <v>859</v>
      </c>
      <c r="R48" t="s">
        <v>874</v>
      </c>
      <c r="S48">
        <v>106.66079999999999</v>
      </c>
      <c r="T48">
        <v>53.577800000000103</v>
      </c>
      <c r="U48" t="s">
        <v>866</v>
      </c>
      <c r="V48" t="s">
        <v>983</v>
      </c>
      <c r="W48">
        <v>101.25</v>
      </c>
      <c r="X48">
        <v>48.167000000000002</v>
      </c>
      <c r="Y48">
        <v>31</v>
      </c>
      <c r="AA48">
        <f>VLOOKUP(A48,Cover!A:R,18,0)</f>
        <v>20.8</v>
      </c>
      <c r="AB48" s="77">
        <f t="shared" si="0"/>
        <v>13.883799999999997</v>
      </c>
      <c r="AC48" s="77">
        <f t="shared" si="1"/>
        <v>-29.5745</v>
      </c>
      <c r="AD48" s="77">
        <f t="shared" si="2"/>
        <v>15.818965713686721</v>
      </c>
      <c r="AE48" s="77">
        <f t="shared" si="3"/>
        <v>-66.746786733922391</v>
      </c>
      <c r="AF48" s="77">
        <f t="shared" si="4"/>
        <v>32.777800000000099</v>
      </c>
      <c r="AG48" s="77">
        <f t="shared" si="5"/>
        <v>30.730877698273499</v>
      </c>
      <c r="AH48" s="77">
        <f t="shared" si="6"/>
        <v>101.25</v>
      </c>
      <c r="AI48" s="77">
        <f t="shared" si="7"/>
        <v>53.082999999999998</v>
      </c>
      <c r="AJ48" s="77">
        <f t="shared" si="8"/>
        <v>48.167000000000002</v>
      </c>
      <c r="AK48" s="77">
        <f t="shared" si="9"/>
        <v>20.8</v>
      </c>
      <c r="AL48" s="77">
        <f t="shared" si="10"/>
        <v>27.367000000000001</v>
      </c>
      <c r="AM48" s="77">
        <f t="shared" si="11"/>
        <v>27.029135802469138</v>
      </c>
      <c r="AN48" t="str">
        <f t="shared" si="15"/>
        <v/>
      </c>
      <c r="AO48" t="s">
        <v>853</v>
      </c>
      <c r="AP48" t="str">
        <f t="shared" si="13"/>
        <v>DDm125-33</v>
      </c>
      <c r="AQ48" t="str">
        <f>_xlfn.XLOOKUP(A48,'SYS Allocations'!A:A,'SYS Allocations'!B:B)</f>
        <v>P-Core</v>
      </c>
      <c r="AR48" t="str">
        <f>_xlfn.XLOOKUP(A48,'SYS Allocations'!A:A,'SYS Allocations'!C:C)</f>
        <v>RA</v>
      </c>
      <c r="AS48" t="str">
        <f>_xlfn.XLOOKUP(A48,'SYS Allocations'!A:A,'SYS Allocations'!D:D)</f>
        <v>PX</v>
      </c>
      <c r="AT48">
        <f>_xlfn.XLOOKUP(A48,'SYS Allocations'!A:A,'SYS Allocations'!E:E)</f>
        <v>0</v>
      </c>
      <c r="AU48">
        <f>_xlfn.XLOOKUP(A48,'SYS Allocations'!A:A,'SYS Allocations'!F:F)</f>
        <v>0</v>
      </c>
      <c r="BA48" t="str">
        <f t="shared" si="14"/>
        <v>DDm125-33</v>
      </c>
    </row>
    <row r="49" spans="1:53">
      <c r="A49" s="35" t="s">
        <v>65</v>
      </c>
      <c r="B49" t="s">
        <v>904</v>
      </c>
      <c r="C49" t="s">
        <v>935</v>
      </c>
      <c r="D49" t="s">
        <v>862</v>
      </c>
      <c r="E49" t="s">
        <v>982</v>
      </c>
      <c r="F49" t="s">
        <v>847</v>
      </c>
      <c r="G49">
        <v>36.6</v>
      </c>
      <c r="H49">
        <v>57</v>
      </c>
      <c r="I49">
        <v>933</v>
      </c>
      <c r="J49">
        <v>50.848500000000001</v>
      </c>
      <c r="K49" s="64">
        <v>45537</v>
      </c>
      <c r="L49">
        <v>87.766800000000003</v>
      </c>
      <c r="M49">
        <v>36.918300000000002</v>
      </c>
      <c r="N49">
        <v>44.308500000000002</v>
      </c>
      <c r="O49">
        <v>-6.54</v>
      </c>
      <c r="P49" t="s">
        <v>902</v>
      </c>
      <c r="Q49" t="s">
        <v>859</v>
      </c>
      <c r="R49" t="s">
        <v>874</v>
      </c>
      <c r="S49">
        <v>106.66079999999999</v>
      </c>
      <c r="T49">
        <v>55.8123000000001</v>
      </c>
      <c r="U49" t="s">
        <v>866</v>
      </c>
      <c r="V49" t="s">
        <v>983</v>
      </c>
      <c r="W49">
        <v>101.25</v>
      </c>
      <c r="X49">
        <v>50.401499999999999</v>
      </c>
      <c r="Y49">
        <v>31</v>
      </c>
      <c r="AA49">
        <f>VLOOKUP(A49,Cover!A:R,18,0)</f>
        <v>23.299999999999997</v>
      </c>
      <c r="AB49" s="77">
        <f t="shared" si="0"/>
        <v>13.618300000000005</v>
      </c>
      <c r="AC49" s="77">
        <f t="shared" si="1"/>
        <v>-29.839999999999996</v>
      </c>
      <c r="AD49" s="77">
        <f t="shared" si="2"/>
        <v>15.516459526837032</v>
      </c>
      <c r="AE49" s="77">
        <f t="shared" si="3"/>
        <v>-67.345994560863033</v>
      </c>
      <c r="AF49" s="77">
        <f t="shared" si="4"/>
        <v>32.512300000000103</v>
      </c>
      <c r="AG49" s="77">
        <f t="shared" si="5"/>
        <v>30.481957757676767</v>
      </c>
      <c r="AH49" s="77">
        <f t="shared" si="6"/>
        <v>101.25</v>
      </c>
      <c r="AI49" s="77">
        <f t="shared" si="7"/>
        <v>50.848500000000001</v>
      </c>
      <c r="AJ49" s="77">
        <f t="shared" si="8"/>
        <v>50.401499999999999</v>
      </c>
      <c r="AK49" s="77">
        <f t="shared" si="9"/>
        <v>23.299999999999997</v>
      </c>
      <c r="AL49" s="77">
        <f t="shared" si="10"/>
        <v>27.101500000000001</v>
      </c>
      <c r="AM49" s="77">
        <f t="shared" si="11"/>
        <v>26.766913580246918</v>
      </c>
      <c r="AN49" t="str">
        <f t="shared" si="15"/>
        <v/>
      </c>
      <c r="AO49" t="s">
        <v>853</v>
      </c>
      <c r="AP49" t="str">
        <f t="shared" si="13"/>
        <v>DDm125-33</v>
      </c>
      <c r="AQ49" t="str">
        <f>_xlfn.XLOOKUP(A49,'SYS Allocations'!A:A,'SYS Allocations'!B:B)</f>
        <v>P-Core</v>
      </c>
      <c r="AR49">
        <f>_xlfn.XLOOKUP(A49,'SYS Allocations'!A:A,'SYS Allocations'!C:C)</f>
        <v>0</v>
      </c>
      <c r="AS49">
        <f>_xlfn.XLOOKUP(A49,'SYS Allocations'!A:A,'SYS Allocations'!D:D)</f>
        <v>0</v>
      </c>
      <c r="AT49">
        <f>_xlfn.XLOOKUP(A49,'SYS Allocations'!A:A,'SYS Allocations'!E:E)</f>
        <v>0</v>
      </c>
      <c r="AU49">
        <f>_xlfn.XLOOKUP(A49,'SYS Allocations'!A:A,'SYS Allocations'!F:F)</f>
        <v>0</v>
      </c>
      <c r="BA49" t="str">
        <f t="shared" si="14"/>
        <v>DDm125-33</v>
      </c>
    </row>
    <row r="50" spans="1:53">
      <c r="A50" s="35" t="s">
        <v>66</v>
      </c>
      <c r="B50" t="s">
        <v>904</v>
      </c>
      <c r="C50" t="s">
        <v>935</v>
      </c>
      <c r="D50" t="s">
        <v>862</v>
      </c>
      <c r="E50" t="s">
        <v>982</v>
      </c>
      <c r="F50" t="s">
        <v>847</v>
      </c>
      <c r="G50">
        <v>36.6</v>
      </c>
      <c r="H50">
        <v>57</v>
      </c>
      <c r="I50">
        <v>807</v>
      </c>
      <c r="J50">
        <v>43.981499999999997</v>
      </c>
      <c r="K50" s="64">
        <v>45414</v>
      </c>
      <c r="L50">
        <v>87.766800000000003</v>
      </c>
      <c r="M50">
        <v>43.785299999999999</v>
      </c>
      <c r="N50">
        <v>66.108500000000006</v>
      </c>
      <c r="O50">
        <v>22.126999999999999</v>
      </c>
      <c r="P50" t="s">
        <v>866</v>
      </c>
      <c r="Q50" t="s">
        <v>859</v>
      </c>
      <c r="R50" t="s">
        <v>874</v>
      </c>
      <c r="S50">
        <v>71.107200000000205</v>
      </c>
      <c r="T50">
        <v>27.125700000000201</v>
      </c>
      <c r="U50" t="s">
        <v>866</v>
      </c>
      <c r="V50" t="s">
        <v>983</v>
      </c>
      <c r="W50">
        <v>101.25</v>
      </c>
      <c r="X50">
        <v>57.268500000000003</v>
      </c>
      <c r="Y50">
        <v>31</v>
      </c>
      <c r="AA50">
        <f>VLOOKUP(A50,Cover!A:R,18,0)</f>
        <v>3.6</v>
      </c>
      <c r="AB50" s="77">
        <f t="shared" si="0"/>
        <v>40.185299999999998</v>
      </c>
      <c r="AC50" s="77">
        <f t="shared" si="1"/>
        <v>18.526999999999997</v>
      </c>
      <c r="AD50" s="77">
        <f t="shared" si="2"/>
        <v>45.786447722829131</v>
      </c>
      <c r="AE50" s="77">
        <f t="shared" si="3"/>
        <v>28.025140488741986</v>
      </c>
      <c r="AF50" s="77">
        <f t="shared" si="4"/>
        <v>23.525700000000199</v>
      </c>
      <c r="AG50" s="77">
        <f t="shared" si="5"/>
        <v>33.084835290941186</v>
      </c>
      <c r="AH50" s="77">
        <f t="shared" si="6"/>
        <v>101.25</v>
      </c>
      <c r="AI50" s="77">
        <f t="shared" si="7"/>
        <v>43.981499999999997</v>
      </c>
      <c r="AJ50" s="77">
        <f t="shared" si="8"/>
        <v>57.268500000000003</v>
      </c>
      <c r="AK50" s="77">
        <f t="shared" si="9"/>
        <v>3.6</v>
      </c>
      <c r="AL50" s="77">
        <f t="shared" si="10"/>
        <v>53.668500000000002</v>
      </c>
      <c r="AM50" s="77">
        <f t="shared" si="11"/>
        <v>53.005925925925929</v>
      </c>
      <c r="AN50" t="str">
        <f t="shared" si="15"/>
        <v/>
      </c>
      <c r="AO50" t="s">
        <v>853</v>
      </c>
      <c r="AP50" t="str">
        <f t="shared" si="13"/>
        <v>DDm125-33</v>
      </c>
      <c r="AQ50" t="str">
        <f>_xlfn.XLOOKUP(A50,'SYS Allocations'!A:A,'SYS Allocations'!B:B)</f>
        <v>P-Core</v>
      </c>
      <c r="AR50">
        <f>_xlfn.XLOOKUP(A50,'SYS Allocations'!A:A,'SYS Allocations'!C:C)</f>
        <v>0</v>
      </c>
      <c r="AS50">
        <f>_xlfn.XLOOKUP(A50,'SYS Allocations'!A:A,'SYS Allocations'!D:D)</f>
        <v>0</v>
      </c>
      <c r="AT50">
        <f>_xlfn.XLOOKUP(A50,'SYS Allocations'!A:A,'SYS Allocations'!E:E)</f>
        <v>0</v>
      </c>
      <c r="AU50">
        <f>_xlfn.XLOOKUP(A50,'SYS Allocations'!A:A,'SYS Allocations'!F:F)</f>
        <v>0</v>
      </c>
      <c r="BA50" t="str">
        <f t="shared" si="14"/>
        <v>DDm125-33</v>
      </c>
    </row>
    <row r="51" spans="1:53">
      <c r="A51" s="35" t="s">
        <v>67</v>
      </c>
      <c r="B51" t="s">
        <v>904</v>
      </c>
      <c r="C51" t="s">
        <v>935</v>
      </c>
      <c r="D51" t="s">
        <v>856</v>
      </c>
      <c r="E51" t="s">
        <v>984</v>
      </c>
      <c r="F51" t="s">
        <v>911</v>
      </c>
      <c r="G51">
        <v>55</v>
      </c>
      <c r="H51">
        <v>88</v>
      </c>
      <c r="I51">
        <v>1274</v>
      </c>
      <c r="J51">
        <v>69.433000000000007</v>
      </c>
      <c r="K51" s="64">
        <v>45537</v>
      </c>
      <c r="L51">
        <v>208.626</v>
      </c>
      <c r="M51">
        <v>139.19300000000001</v>
      </c>
      <c r="N51">
        <v>198.6525</v>
      </c>
      <c r="O51">
        <v>129.21950000000001</v>
      </c>
      <c r="P51" t="s">
        <v>902</v>
      </c>
      <c r="Q51" t="s">
        <v>859</v>
      </c>
      <c r="R51" t="s">
        <v>940</v>
      </c>
      <c r="S51">
        <v>96.137280000000203</v>
      </c>
      <c r="T51">
        <v>26.7042800000002</v>
      </c>
      <c r="U51" t="s">
        <v>889</v>
      </c>
      <c r="V51" t="s">
        <v>985</v>
      </c>
      <c r="W51">
        <v>405</v>
      </c>
      <c r="X51">
        <v>335.56700000000001</v>
      </c>
      <c r="Y51">
        <v>130</v>
      </c>
      <c r="AA51">
        <f>VLOOKUP(A51,Cover!A:R,18,0)</f>
        <v>7.8999999999999986</v>
      </c>
      <c r="AB51" s="77">
        <f t="shared" si="0"/>
        <v>131.29300000000001</v>
      </c>
      <c r="AC51" s="77">
        <f t="shared" si="1"/>
        <v>121.31950000000001</v>
      </c>
      <c r="AD51" s="77">
        <f t="shared" si="2"/>
        <v>62.932232799363447</v>
      </c>
      <c r="AE51" s="77">
        <f t="shared" si="3"/>
        <v>61.071217326738903</v>
      </c>
      <c r="AF51" s="77">
        <f t="shared" si="4"/>
        <v>18.804280000000201</v>
      </c>
      <c r="AG51" s="77">
        <f t="shared" si="5"/>
        <v>19.559821122461713</v>
      </c>
      <c r="AH51" s="348">
        <f>AVERAGE(W51:W52)</f>
        <v>405</v>
      </c>
      <c r="AI51" s="348">
        <f>SUM(J51:J52)</f>
        <v>141.86349999999999</v>
      </c>
      <c r="AJ51" s="348">
        <f t="shared" si="8"/>
        <v>263.13650000000001</v>
      </c>
      <c r="AK51" s="348">
        <f>SUM(AA51:AA52)</f>
        <v>13.799999999999999</v>
      </c>
      <c r="AL51" s="348">
        <f t="shared" si="10"/>
        <v>249.3365</v>
      </c>
      <c r="AM51" s="348">
        <f t="shared" si="11"/>
        <v>61.564567901234568</v>
      </c>
      <c r="AN51" t="str">
        <f t="shared" si="15"/>
        <v/>
      </c>
      <c r="AO51" t="s">
        <v>921</v>
      </c>
      <c r="AP51" t="str">
        <f t="shared" si="13"/>
        <v>2CP2000</v>
      </c>
      <c r="AQ51">
        <f>_xlfn.XLOOKUP(A51,'SYS Allocations'!A:A,'SYS Allocations'!B:B)</f>
        <v>0</v>
      </c>
      <c r="AR51">
        <f>_xlfn.XLOOKUP(A51,'SYS Allocations'!A:A,'SYS Allocations'!C:C)</f>
        <v>0</v>
      </c>
      <c r="AS51">
        <f>_xlfn.XLOOKUP(A51,'SYS Allocations'!A:A,'SYS Allocations'!D:D)</f>
        <v>0</v>
      </c>
      <c r="AT51">
        <f>_xlfn.XLOOKUP(A51,'SYS Allocations'!A:A,'SYS Allocations'!E:E)</f>
        <v>0</v>
      </c>
      <c r="AU51">
        <f>_xlfn.XLOOKUP(A51,'SYS Allocations'!A:A,'SYS Allocations'!F:F)</f>
        <v>0</v>
      </c>
      <c r="BA51" t="str">
        <f t="shared" si="14"/>
        <v>2CP2000</v>
      </c>
    </row>
    <row r="52" spans="1:53">
      <c r="A52" s="35" t="s">
        <v>68</v>
      </c>
      <c r="B52" t="s">
        <v>904</v>
      </c>
      <c r="C52" t="s">
        <v>935</v>
      </c>
      <c r="D52" t="s">
        <v>856</v>
      </c>
      <c r="E52" t="s">
        <v>984</v>
      </c>
      <c r="F52" t="s">
        <v>911</v>
      </c>
      <c r="G52">
        <v>55</v>
      </c>
      <c r="H52">
        <v>88</v>
      </c>
      <c r="I52">
        <v>1329</v>
      </c>
      <c r="J52">
        <v>72.430499999999995</v>
      </c>
      <c r="K52" s="64">
        <v>45537</v>
      </c>
      <c r="L52">
        <v>208.626</v>
      </c>
      <c r="M52">
        <v>136.19550000000001</v>
      </c>
      <c r="N52">
        <v>198.6525</v>
      </c>
      <c r="O52">
        <v>126.22199999999999</v>
      </c>
      <c r="P52" t="s">
        <v>902</v>
      </c>
      <c r="Q52" t="s">
        <v>859</v>
      </c>
      <c r="R52" t="s">
        <v>940</v>
      </c>
      <c r="S52">
        <v>96.137280000000203</v>
      </c>
      <c r="T52">
        <v>23.706780000000201</v>
      </c>
      <c r="U52" t="s">
        <v>889</v>
      </c>
      <c r="V52" t="s">
        <v>985</v>
      </c>
      <c r="W52">
        <v>405</v>
      </c>
      <c r="X52">
        <v>332.56950000000001</v>
      </c>
      <c r="Y52">
        <v>130</v>
      </c>
      <c r="AA52">
        <f>VLOOKUP(A52,Cover!A:R,18,0)</f>
        <v>5.9</v>
      </c>
      <c r="AB52" s="77">
        <f t="shared" ref="AB52" si="53">M52-AA52</f>
        <v>130.2955</v>
      </c>
      <c r="AC52" s="77">
        <f t="shared" ref="AC52" si="54">O52-AA52</f>
        <v>120.32199999999999</v>
      </c>
      <c r="AD52" s="77">
        <f t="shared" ref="AD52" si="55">AB52/L52%</f>
        <v>62.454104474034871</v>
      </c>
      <c r="AE52" s="77">
        <f t="shared" ref="AE52" si="56">AC52/N52%</f>
        <v>60.569084204830034</v>
      </c>
      <c r="AF52" s="77">
        <f t="shared" ref="AF52" si="57">T52-AA52</f>
        <v>17.806780000000202</v>
      </c>
      <c r="AG52" s="77">
        <f t="shared" ref="AG52" si="58">AF52/S52%</f>
        <v>18.522242360091909</v>
      </c>
      <c r="AH52" s="348"/>
      <c r="AI52" s="348"/>
      <c r="AJ52" s="348"/>
      <c r="AK52" s="348"/>
      <c r="AL52" s="348"/>
      <c r="AM52" s="348"/>
      <c r="AN52" t="str">
        <f t="shared" si="15"/>
        <v/>
      </c>
      <c r="AO52" t="s">
        <v>921</v>
      </c>
      <c r="AP52" t="str">
        <f t="shared" si="13"/>
        <v>2CP2000</v>
      </c>
      <c r="AQ52">
        <f>_xlfn.XLOOKUP(A52,'SYS Allocations'!A:A,'SYS Allocations'!B:B)</f>
        <v>0</v>
      </c>
      <c r="AR52">
        <f>_xlfn.XLOOKUP(A52,'SYS Allocations'!A:A,'SYS Allocations'!C:C)</f>
        <v>0</v>
      </c>
      <c r="AS52">
        <f>_xlfn.XLOOKUP(A52,'SYS Allocations'!A:A,'SYS Allocations'!D:D)</f>
        <v>0</v>
      </c>
      <c r="AT52">
        <f>_xlfn.XLOOKUP(A52,'SYS Allocations'!A:A,'SYS Allocations'!E:E)</f>
        <v>0</v>
      </c>
      <c r="AU52">
        <f>_xlfn.XLOOKUP(A52,'SYS Allocations'!A:A,'SYS Allocations'!F:F)</f>
        <v>0</v>
      </c>
      <c r="BA52" t="str">
        <f t="shared" si="14"/>
        <v>2CP2000</v>
      </c>
    </row>
    <row r="53" spans="1:53">
      <c r="A53" s="35" t="s">
        <v>69</v>
      </c>
      <c r="B53" t="s">
        <v>871</v>
      </c>
      <c r="C53" t="s">
        <v>986</v>
      </c>
      <c r="D53" t="s">
        <v>918</v>
      </c>
      <c r="E53" t="s">
        <v>987</v>
      </c>
      <c r="F53" t="s">
        <v>847</v>
      </c>
      <c r="G53">
        <v>36.6</v>
      </c>
      <c r="H53">
        <v>53</v>
      </c>
      <c r="I53">
        <v>1190</v>
      </c>
      <c r="J53">
        <v>64.855000000000004</v>
      </c>
      <c r="K53" s="64">
        <v>45537</v>
      </c>
      <c r="L53">
        <v>82.979519999999994</v>
      </c>
      <c r="M53">
        <v>18.12452</v>
      </c>
      <c r="N53">
        <v>60.124400000000001</v>
      </c>
      <c r="O53">
        <v>-4.7305999999999999</v>
      </c>
      <c r="P53" t="s">
        <v>873</v>
      </c>
      <c r="Q53" t="s">
        <v>859</v>
      </c>
      <c r="R53" t="s">
        <v>931</v>
      </c>
      <c r="S53">
        <v>70.308000000000007</v>
      </c>
      <c r="T53">
        <v>5.4530000000000198</v>
      </c>
      <c r="U53" t="s">
        <v>873</v>
      </c>
      <c r="V53" t="s">
        <v>988</v>
      </c>
      <c r="W53">
        <v>139.5</v>
      </c>
      <c r="X53">
        <v>74.644999999999996</v>
      </c>
      <c r="Y53">
        <v>18</v>
      </c>
      <c r="Z53" t="s">
        <v>989</v>
      </c>
      <c r="AA53">
        <f>VLOOKUP(A53,Cover!A:R,18,0)</f>
        <v>0</v>
      </c>
      <c r="AB53" s="77">
        <f t="shared" si="0"/>
        <v>18.12452</v>
      </c>
      <c r="AC53" s="77">
        <f t="shared" si="1"/>
        <v>-4.7305999999999999</v>
      </c>
      <c r="AD53" s="77">
        <f t="shared" si="2"/>
        <v>21.842160571668771</v>
      </c>
      <c r="AE53" s="77">
        <f t="shared" si="3"/>
        <v>-7.8680203045685282</v>
      </c>
      <c r="AF53" s="77">
        <f t="shared" si="4"/>
        <v>5.4530000000000198</v>
      </c>
      <c r="AG53" s="77">
        <f t="shared" si="5"/>
        <v>7.755874153723644</v>
      </c>
      <c r="AH53" s="77">
        <f t="shared" si="6"/>
        <v>139.5</v>
      </c>
      <c r="AI53" s="77">
        <f t="shared" si="7"/>
        <v>64.855000000000004</v>
      </c>
      <c r="AJ53" s="77">
        <f t="shared" si="8"/>
        <v>74.644999999999996</v>
      </c>
      <c r="AK53" s="77">
        <f t="shared" si="9"/>
        <v>0</v>
      </c>
      <c r="AL53" s="77">
        <f t="shared" si="10"/>
        <v>74.644999999999996</v>
      </c>
      <c r="AM53" s="77">
        <f t="shared" si="11"/>
        <v>53.508960573476699</v>
      </c>
      <c r="AN53" t="str">
        <f t="shared" si="15"/>
        <v>Capped</v>
      </c>
      <c r="AO53" t="s">
        <v>853</v>
      </c>
      <c r="AP53" t="str">
        <f t="shared" si="13"/>
        <v>DDm100-33</v>
      </c>
      <c r="AQ53" t="str">
        <f>_xlfn.XLOOKUP(A53,'SYS Allocations'!A:A,'SYS Allocations'!B:B)</f>
        <v>P-Core</v>
      </c>
      <c r="AR53">
        <f>_xlfn.XLOOKUP(A53,'SYS Allocations'!A:A,'SYS Allocations'!C:C)</f>
        <v>0</v>
      </c>
      <c r="AS53">
        <f>_xlfn.XLOOKUP(A53,'SYS Allocations'!A:A,'SYS Allocations'!D:D)</f>
        <v>0</v>
      </c>
      <c r="AT53">
        <f>_xlfn.XLOOKUP(A53,'SYS Allocations'!A:A,'SYS Allocations'!E:E)</f>
        <v>0</v>
      </c>
      <c r="AU53">
        <f>_xlfn.XLOOKUP(A53,'SYS Allocations'!A:A,'SYS Allocations'!F:F)</f>
        <v>0</v>
      </c>
      <c r="BA53" t="str">
        <f t="shared" si="14"/>
        <v>DDm100-33</v>
      </c>
    </row>
    <row r="54" spans="1:53">
      <c r="A54" s="35" t="s">
        <v>70</v>
      </c>
      <c r="B54" t="s">
        <v>871</v>
      </c>
      <c r="C54" t="s">
        <v>986</v>
      </c>
      <c r="D54" t="s">
        <v>918</v>
      </c>
      <c r="E54" t="s">
        <v>987</v>
      </c>
      <c r="F54" t="s">
        <v>847</v>
      </c>
      <c r="G54">
        <v>36.6</v>
      </c>
      <c r="H54">
        <v>61</v>
      </c>
      <c r="I54">
        <v>626</v>
      </c>
      <c r="J54">
        <v>34.116999999999997</v>
      </c>
      <c r="K54" s="64">
        <v>45537</v>
      </c>
      <c r="L54">
        <v>95.745599999999996</v>
      </c>
      <c r="M54">
        <v>61.628599999999999</v>
      </c>
      <c r="N54">
        <v>65.182000000000002</v>
      </c>
      <c r="O54">
        <v>31.065000000000001</v>
      </c>
      <c r="P54" t="s">
        <v>873</v>
      </c>
      <c r="Q54" t="s">
        <v>859</v>
      </c>
      <c r="R54" t="s">
        <v>874</v>
      </c>
      <c r="S54">
        <v>88.884000000000199</v>
      </c>
      <c r="T54">
        <v>54.767000000000202</v>
      </c>
      <c r="U54" t="s">
        <v>873</v>
      </c>
      <c r="V54" t="s">
        <v>988</v>
      </c>
      <c r="W54">
        <v>139.5</v>
      </c>
      <c r="X54">
        <v>105.383</v>
      </c>
      <c r="Y54">
        <v>18</v>
      </c>
      <c r="Z54" t="s">
        <v>989</v>
      </c>
      <c r="AA54">
        <f>VLOOKUP(A54,Cover!A:R,18,0)</f>
        <v>32.449999999999996</v>
      </c>
      <c r="AB54" s="77">
        <f t="shared" si="0"/>
        <v>29.178600000000003</v>
      </c>
      <c r="AC54" s="77">
        <f t="shared" si="1"/>
        <v>-1.3849999999999945</v>
      </c>
      <c r="AD54" s="77">
        <f t="shared" si="2"/>
        <v>30.475134105379258</v>
      </c>
      <c r="AE54" s="77">
        <f t="shared" si="3"/>
        <v>-2.1248197355097944</v>
      </c>
      <c r="AF54" s="77">
        <f t="shared" si="4"/>
        <v>22.317000000000206</v>
      </c>
      <c r="AG54" s="77">
        <f t="shared" si="5"/>
        <v>25.108005940326894</v>
      </c>
      <c r="AH54" s="77">
        <f t="shared" si="6"/>
        <v>139.5</v>
      </c>
      <c r="AI54" s="77">
        <f t="shared" si="7"/>
        <v>34.116999999999997</v>
      </c>
      <c r="AJ54" s="77">
        <f t="shared" si="8"/>
        <v>105.38300000000001</v>
      </c>
      <c r="AK54" s="77">
        <f t="shared" si="9"/>
        <v>32.449999999999996</v>
      </c>
      <c r="AL54" s="77">
        <f t="shared" si="10"/>
        <v>72.933000000000021</v>
      </c>
      <c r="AM54" s="77">
        <f t="shared" si="11"/>
        <v>52.281720430107541</v>
      </c>
      <c r="AN54" t="str">
        <f t="shared" si="15"/>
        <v>Capped</v>
      </c>
      <c r="AO54" t="s">
        <v>853</v>
      </c>
      <c r="AP54" t="str">
        <f t="shared" si="13"/>
        <v>DDm125-33</v>
      </c>
      <c r="AQ54">
        <f>_xlfn.XLOOKUP(A54,'SYS Allocations'!A:A,'SYS Allocations'!B:B)</f>
        <v>0</v>
      </c>
      <c r="AR54" t="str">
        <f>_xlfn.XLOOKUP(A54,'SYS Allocations'!A:A,'SYS Allocations'!C:C)</f>
        <v>RA</v>
      </c>
      <c r="AS54" t="str">
        <f>_xlfn.XLOOKUP(A54,'SYS Allocations'!A:A,'SYS Allocations'!D:D)</f>
        <v>PX</v>
      </c>
      <c r="AT54">
        <f>_xlfn.XLOOKUP(A54,'SYS Allocations'!A:A,'SYS Allocations'!E:E)</f>
        <v>0</v>
      </c>
      <c r="AU54" t="str">
        <f>_xlfn.XLOOKUP(A54,'SYS Allocations'!A:A,'SYS Allocations'!F:F)</f>
        <v>OPEX</v>
      </c>
      <c r="BA54" t="str">
        <f t="shared" si="14"/>
        <v>DDm125-33</v>
      </c>
    </row>
    <row r="55" spans="1:53">
      <c r="A55" s="35" t="s">
        <v>71</v>
      </c>
      <c r="B55" t="s">
        <v>899</v>
      </c>
      <c r="C55" t="s">
        <v>900</v>
      </c>
      <c r="D55" t="s">
        <v>918</v>
      </c>
      <c r="E55" t="s">
        <v>990</v>
      </c>
      <c r="F55" t="s">
        <v>911</v>
      </c>
      <c r="G55">
        <v>55</v>
      </c>
      <c r="H55">
        <v>29</v>
      </c>
      <c r="I55">
        <v>643</v>
      </c>
      <c r="J55">
        <v>35.043500000000002</v>
      </c>
      <c r="K55" s="64">
        <v>45508</v>
      </c>
      <c r="L55">
        <v>67.144000000000005</v>
      </c>
      <c r="M55">
        <v>32.100499999999997</v>
      </c>
      <c r="N55">
        <v>49.05</v>
      </c>
      <c r="O55">
        <v>14.006500000000001</v>
      </c>
      <c r="P55" t="s">
        <v>866</v>
      </c>
      <c r="Q55" t="s">
        <v>859</v>
      </c>
      <c r="R55" t="s">
        <v>931</v>
      </c>
      <c r="S55">
        <v>56.246400000000101</v>
      </c>
      <c r="T55">
        <v>21.202900000000099</v>
      </c>
      <c r="U55" t="s">
        <v>873</v>
      </c>
      <c r="V55" t="s">
        <v>991</v>
      </c>
      <c r="W55">
        <v>87.75</v>
      </c>
      <c r="X55">
        <v>52.706499999999998</v>
      </c>
      <c r="Y55">
        <v>45</v>
      </c>
      <c r="Z55" t="s">
        <v>992</v>
      </c>
      <c r="AA55">
        <f>VLOOKUP(A55,Cover!A:R,18,0)</f>
        <v>2.25</v>
      </c>
      <c r="AB55" s="77">
        <f t="shared" si="0"/>
        <v>29.850499999999997</v>
      </c>
      <c r="AC55" s="77">
        <f t="shared" si="1"/>
        <v>11.756500000000001</v>
      </c>
      <c r="AD55" s="77">
        <f t="shared" si="2"/>
        <v>44.457434767067788</v>
      </c>
      <c r="AE55" s="77">
        <f t="shared" si="3"/>
        <v>23.968399592252805</v>
      </c>
      <c r="AF55" s="77">
        <f t="shared" si="4"/>
        <v>18.952900000000099</v>
      </c>
      <c r="AG55" s="77">
        <f t="shared" si="5"/>
        <v>33.696201001308644</v>
      </c>
      <c r="AH55" s="77">
        <f t="shared" si="6"/>
        <v>87.75</v>
      </c>
      <c r="AI55" s="77">
        <f t="shared" si="7"/>
        <v>35.043500000000002</v>
      </c>
      <c r="AJ55" s="77">
        <f t="shared" si="8"/>
        <v>52.706499999999998</v>
      </c>
      <c r="AK55" s="77">
        <f t="shared" si="9"/>
        <v>2.25</v>
      </c>
      <c r="AL55" s="77">
        <f t="shared" si="10"/>
        <v>50.456499999999998</v>
      </c>
      <c r="AM55" s="77">
        <f t="shared" si="11"/>
        <v>57.500284900284903</v>
      </c>
      <c r="AN55" t="str">
        <f t="shared" si="15"/>
        <v>Capped</v>
      </c>
      <c r="AO55" t="s">
        <v>853</v>
      </c>
      <c r="AP55" t="str">
        <f t="shared" si="13"/>
        <v>DDm100-33</v>
      </c>
      <c r="AQ55">
        <f>_xlfn.XLOOKUP(A55,'SYS Allocations'!A:A,'SYS Allocations'!B:B)</f>
        <v>0</v>
      </c>
      <c r="AR55">
        <f>_xlfn.XLOOKUP(A55,'SYS Allocations'!A:A,'SYS Allocations'!C:C)</f>
        <v>0</v>
      </c>
      <c r="AS55">
        <f>_xlfn.XLOOKUP(A55,'SYS Allocations'!A:A,'SYS Allocations'!D:D)</f>
        <v>0</v>
      </c>
      <c r="AT55">
        <f>_xlfn.XLOOKUP(A55,'SYS Allocations'!A:A,'SYS Allocations'!E:E)</f>
        <v>0</v>
      </c>
      <c r="AU55">
        <f>_xlfn.XLOOKUP(A55,'SYS Allocations'!A:A,'SYS Allocations'!F:F)</f>
        <v>0</v>
      </c>
      <c r="BA55" t="str">
        <f t="shared" si="14"/>
        <v>DDm100-33</v>
      </c>
    </row>
    <row r="56" spans="1:53">
      <c r="A56" s="35" t="s">
        <v>72</v>
      </c>
      <c r="B56" t="s">
        <v>899</v>
      </c>
      <c r="C56" t="s">
        <v>900</v>
      </c>
      <c r="D56" t="s">
        <v>918</v>
      </c>
      <c r="E56" t="s">
        <v>993</v>
      </c>
      <c r="F56" t="s">
        <v>847</v>
      </c>
      <c r="G56">
        <v>36.6</v>
      </c>
      <c r="H56">
        <v>41</v>
      </c>
      <c r="I56">
        <v>1061</v>
      </c>
      <c r="J56">
        <v>57.8245</v>
      </c>
      <c r="K56" s="64">
        <v>45001</v>
      </c>
      <c r="L56">
        <v>63.830399999999997</v>
      </c>
      <c r="M56">
        <v>6.0058999999999996</v>
      </c>
      <c r="N56">
        <v>36.188000000000002</v>
      </c>
      <c r="O56">
        <v>-21.636500000000002</v>
      </c>
      <c r="P56" t="s">
        <v>866</v>
      </c>
      <c r="Q56" t="s">
        <v>859</v>
      </c>
      <c r="R56" t="s">
        <v>874</v>
      </c>
      <c r="S56">
        <v>71.107200000000205</v>
      </c>
      <c r="T56">
        <v>13.282700000000199</v>
      </c>
      <c r="U56" t="s">
        <v>972</v>
      </c>
      <c r="V56" t="s">
        <v>994</v>
      </c>
      <c r="W56">
        <v>94.5</v>
      </c>
      <c r="X56">
        <v>36.6755</v>
      </c>
      <c r="Y56">
        <v>14</v>
      </c>
      <c r="Z56" t="s">
        <v>803</v>
      </c>
      <c r="AA56">
        <f>VLOOKUP(A56,Cover!A:R,18,0)</f>
        <v>5</v>
      </c>
      <c r="AB56" s="77">
        <f t="shared" si="0"/>
        <v>1.0058999999999996</v>
      </c>
      <c r="AC56" s="77">
        <f t="shared" si="1"/>
        <v>-26.636500000000002</v>
      </c>
      <c r="AD56" s="77">
        <f t="shared" si="2"/>
        <v>1.5758948714092338</v>
      </c>
      <c r="AE56" s="77">
        <f t="shared" si="3"/>
        <v>-73.605891455731182</v>
      </c>
      <c r="AF56" s="77">
        <f t="shared" si="4"/>
        <v>8.2827000000001991</v>
      </c>
      <c r="AG56" s="77">
        <f t="shared" si="5"/>
        <v>11.648187525314139</v>
      </c>
      <c r="AH56" s="77">
        <f t="shared" si="6"/>
        <v>94.5</v>
      </c>
      <c r="AI56" s="77">
        <f t="shared" si="7"/>
        <v>57.8245</v>
      </c>
      <c r="AJ56" s="77">
        <f t="shared" si="8"/>
        <v>36.6755</v>
      </c>
      <c r="AK56" s="77">
        <f t="shared" si="9"/>
        <v>5</v>
      </c>
      <c r="AL56" s="77">
        <f t="shared" si="10"/>
        <v>31.6755</v>
      </c>
      <c r="AM56" s="77">
        <f t="shared" si="11"/>
        <v>33.519047619047619</v>
      </c>
      <c r="AN56" t="str">
        <f t="shared" si="15"/>
        <v>Capped</v>
      </c>
      <c r="AO56" t="s">
        <v>853</v>
      </c>
      <c r="AP56" t="str">
        <f t="shared" si="13"/>
        <v>DDm125-33</v>
      </c>
      <c r="AQ56" t="str">
        <f>_xlfn.XLOOKUP(A56,'SYS Allocations'!A:A,'SYS Allocations'!B:B)</f>
        <v>P-Core</v>
      </c>
      <c r="AR56">
        <f>_xlfn.XLOOKUP(A56,'SYS Allocations'!A:A,'SYS Allocations'!C:C)</f>
        <v>0</v>
      </c>
      <c r="AS56">
        <f>_xlfn.XLOOKUP(A56,'SYS Allocations'!A:A,'SYS Allocations'!D:D)</f>
        <v>0</v>
      </c>
      <c r="AT56">
        <f>_xlfn.XLOOKUP(A56,'SYS Allocations'!A:A,'SYS Allocations'!E:E)</f>
        <v>0</v>
      </c>
      <c r="AU56">
        <f>_xlfn.XLOOKUP(A56,'SYS Allocations'!A:A,'SYS Allocations'!F:F)</f>
        <v>0</v>
      </c>
      <c r="BA56" t="str">
        <f t="shared" si="14"/>
        <v>DDm125-33</v>
      </c>
    </row>
    <row r="57" spans="1:53">
      <c r="A57" s="35" t="s">
        <v>73</v>
      </c>
      <c r="B57" t="s">
        <v>899</v>
      </c>
      <c r="C57" t="s">
        <v>900</v>
      </c>
      <c r="D57" t="s">
        <v>845</v>
      </c>
      <c r="E57" t="s">
        <v>995</v>
      </c>
      <c r="F57" t="s">
        <v>847</v>
      </c>
      <c r="G57">
        <v>36.6</v>
      </c>
      <c r="H57">
        <v>56</v>
      </c>
      <c r="I57">
        <v>645</v>
      </c>
      <c r="J57">
        <v>35.152500000000003</v>
      </c>
      <c r="K57" s="64">
        <v>45537</v>
      </c>
      <c r="L57">
        <v>87.766800000000003</v>
      </c>
      <c r="M57">
        <v>52.6143</v>
      </c>
      <c r="N57">
        <v>55.208500000000001</v>
      </c>
      <c r="O57">
        <v>20.056000000000001</v>
      </c>
      <c r="P57" t="s">
        <v>873</v>
      </c>
      <c r="Q57" t="s">
        <v>859</v>
      </c>
      <c r="R57" t="s">
        <v>874</v>
      </c>
      <c r="S57">
        <v>88.884000000000199</v>
      </c>
      <c r="T57">
        <v>53.731500000000203</v>
      </c>
      <c r="U57" t="s">
        <v>873</v>
      </c>
      <c r="V57" t="s">
        <v>996</v>
      </c>
      <c r="W57">
        <v>106.5</v>
      </c>
      <c r="X57">
        <v>71.347499999999997</v>
      </c>
      <c r="Y57">
        <v>20</v>
      </c>
      <c r="AA57">
        <f>VLOOKUP(A57,Cover!A:R,18,0)</f>
        <v>48.13</v>
      </c>
      <c r="AB57" s="77">
        <f t="shared" si="0"/>
        <v>4.4842999999999975</v>
      </c>
      <c r="AC57" s="77">
        <f t="shared" si="1"/>
        <v>-28.074000000000002</v>
      </c>
      <c r="AD57" s="77">
        <f t="shared" si="2"/>
        <v>5.1093351928063884</v>
      </c>
      <c r="AE57" s="77">
        <f t="shared" si="3"/>
        <v>-50.85086535587817</v>
      </c>
      <c r="AF57" s="77">
        <f t="shared" si="4"/>
        <v>5.6015000000002004</v>
      </c>
      <c r="AG57" s="77">
        <f t="shared" si="5"/>
        <v>6.302034111876365</v>
      </c>
      <c r="AH57" s="77">
        <f t="shared" si="6"/>
        <v>106.5</v>
      </c>
      <c r="AI57" s="77">
        <f t="shared" si="7"/>
        <v>35.152500000000003</v>
      </c>
      <c r="AJ57" s="77">
        <f t="shared" si="8"/>
        <v>71.347499999999997</v>
      </c>
      <c r="AK57" s="77">
        <f t="shared" si="9"/>
        <v>48.13</v>
      </c>
      <c r="AL57" s="77">
        <f t="shared" si="10"/>
        <v>23.217499999999994</v>
      </c>
      <c r="AM57" s="77">
        <f t="shared" si="11"/>
        <v>21.800469483568072</v>
      </c>
      <c r="AN57" t="str">
        <f t="shared" si="15"/>
        <v/>
      </c>
      <c r="AO57" t="s">
        <v>853</v>
      </c>
      <c r="AP57" t="str">
        <f t="shared" si="13"/>
        <v>DDm125-33</v>
      </c>
      <c r="AQ57">
        <f>_xlfn.XLOOKUP(A57,'SYS Allocations'!A:A,'SYS Allocations'!B:B)</f>
        <v>0</v>
      </c>
      <c r="AR57" t="str">
        <f>_xlfn.XLOOKUP(A57,'SYS Allocations'!A:A,'SYS Allocations'!C:C)</f>
        <v>RA</v>
      </c>
      <c r="AS57" t="str">
        <f>_xlfn.XLOOKUP(A57,'SYS Allocations'!A:A,'SYS Allocations'!D:D)</f>
        <v>PX</v>
      </c>
      <c r="AT57" t="str">
        <f>_xlfn.XLOOKUP(A57,'SYS Allocations'!A:A,'SYS Allocations'!E:E)</f>
        <v>AM</v>
      </c>
      <c r="AU57" t="str">
        <f>_xlfn.XLOOKUP(A57,'SYS Allocations'!A:A,'SYS Allocations'!F:F)</f>
        <v>OPEX</v>
      </c>
      <c r="BA57" t="str">
        <f t="shared" si="14"/>
        <v>DDm125-33</v>
      </c>
    </row>
    <row r="58" spans="1:53">
      <c r="A58" s="35" t="s">
        <v>74</v>
      </c>
      <c r="B58" t="s">
        <v>963</v>
      </c>
      <c r="C58" t="s">
        <v>997</v>
      </c>
      <c r="D58" t="s">
        <v>845</v>
      </c>
      <c r="E58" t="s">
        <v>998</v>
      </c>
      <c r="F58" t="s">
        <v>847</v>
      </c>
      <c r="G58">
        <v>36.6</v>
      </c>
      <c r="H58">
        <v>33</v>
      </c>
      <c r="I58">
        <v>348</v>
      </c>
      <c r="J58">
        <v>18.966000000000001</v>
      </c>
      <c r="K58" s="64">
        <v>44491.6875</v>
      </c>
      <c r="L58">
        <v>51.064320000000002</v>
      </c>
      <c r="M58">
        <v>32.098320000000001</v>
      </c>
      <c r="N58">
        <v>34.182400000000001</v>
      </c>
      <c r="O58">
        <v>15.2164</v>
      </c>
      <c r="P58" t="s">
        <v>866</v>
      </c>
      <c r="Q58" t="s">
        <v>859</v>
      </c>
      <c r="R58" t="s">
        <v>999</v>
      </c>
      <c r="S58">
        <v>45.964799999999997</v>
      </c>
      <c r="T58">
        <v>26.998799999999999</v>
      </c>
      <c r="U58" t="s">
        <v>848</v>
      </c>
      <c r="V58" t="s">
        <v>1000</v>
      </c>
      <c r="W58">
        <v>60</v>
      </c>
      <c r="X58">
        <v>41.033999999999999</v>
      </c>
      <c r="Y58">
        <v>59</v>
      </c>
      <c r="AA58">
        <f>VLOOKUP(A58,Cover!A:R,18,0)</f>
        <v>6.9</v>
      </c>
      <c r="AB58" s="77">
        <f t="shared" si="0"/>
        <v>25.198320000000002</v>
      </c>
      <c r="AC58" s="77">
        <f t="shared" si="1"/>
        <v>8.3163999999999998</v>
      </c>
      <c r="AD58" s="77">
        <f t="shared" si="2"/>
        <v>49.346236276131748</v>
      </c>
      <c r="AE58" s="77">
        <f t="shared" si="3"/>
        <v>24.329479498221303</v>
      </c>
      <c r="AF58" s="77">
        <f t="shared" si="4"/>
        <v>20.098799999999997</v>
      </c>
      <c r="AG58" s="77">
        <f t="shared" si="5"/>
        <v>43.726503759398497</v>
      </c>
      <c r="AH58" s="77">
        <f t="shared" si="6"/>
        <v>60</v>
      </c>
      <c r="AI58" s="77">
        <f t="shared" si="7"/>
        <v>18.966000000000001</v>
      </c>
      <c r="AJ58" s="77">
        <f t="shared" si="8"/>
        <v>41.033999999999999</v>
      </c>
      <c r="AK58" s="77">
        <f t="shared" si="9"/>
        <v>6.9</v>
      </c>
      <c r="AL58" s="77">
        <f t="shared" si="10"/>
        <v>34.134</v>
      </c>
      <c r="AM58" s="77">
        <f t="shared" si="11"/>
        <v>56.89</v>
      </c>
      <c r="AN58" t="str">
        <f t="shared" si="15"/>
        <v/>
      </c>
      <c r="AO58" t="s">
        <v>853</v>
      </c>
      <c r="AP58" t="str">
        <f t="shared" si="13"/>
        <v>DDm85-33</v>
      </c>
      <c r="AQ58">
        <f>_xlfn.XLOOKUP(A58,'SYS Allocations'!A:A,'SYS Allocations'!B:B)</f>
        <v>0</v>
      </c>
      <c r="AR58" t="str">
        <f>_xlfn.XLOOKUP(A58,'SYS Allocations'!A:A,'SYS Allocations'!C:C)</f>
        <v>RA</v>
      </c>
      <c r="AS58">
        <f>_xlfn.XLOOKUP(A58,'SYS Allocations'!A:A,'SYS Allocations'!D:D)</f>
        <v>0</v>
      </c>
      <c r="AT58">
        <f>_xlfn.XLOOKUP(A58,'SYS Allocations'!A:A,'SYS Allocations'!E:E)</f>
        <v>0</v>
      </c>
      <c r="AU58">
        <f>_xlfn.XLOOKUP(A58,'SYS Allocations'!A:A,'SYS Allocations'!F:F)</f>
        <v>0</v>
      </c>
      <c r="BA58" t="str">
        <f t="shared" si="14"/>
        <v>DDm85-33</v>
      </c>
    </row>
    <row r="59" spans="1:53">
      <c r="A59" s="35" t="s">
        <v>75</v>
      </c>
      <c r="B59" t="s">
        <v>904</v>
      </c>
      <c r="C59" t="s">
        <v>1001</v>
      </c>
      <c r="D59" t="s">
        <v>918</v>
      </c>
      <c r="E59" t="s">
        <v>1002</v>
      </c>
      <c r="F59" t="s">
        <v>847</v>
      </c>
      <c r="G59">
        <v>36.6</v>
      </c>
      <c r="H59">
        <v>8</v>
      </c>
      <c r="I59">
        <v>76</v>
      </c>
      <c r="J59">
        <v>4.1420000000000003</v>
      </c>
      <c r="K59" s="64">
        <v>45537</v>
      </c>
      <c r="L59">
        <v>11.17032</v>
      </c>
      <c r="M59">
        <v>7.0283199999999999</v>
      </c>
      <c r="N59">
        <v>8.5129000000000001</v>
      </c>
      <c r="O59">
        <v>4.3708999999999998</v>
      </c>
      <c r="P59" t="s">
        <v>852</v>
      </c>
      <c r="Q59" t="s">
        <v>859</v>
      </c>
      <c r="R59" t="s">
        <v>971</v>
      </c>
      <c r="S59">
        <v>8.9639999999999702</v>
      </c>
      <c r="T59">
        <v>4.8219999999999699</v>
      </c>
      <c r="U59" t="s">
        <v>851</v>
      </c>
      <c r="V59" t="s">
        <v>1003</v>
      </c>
      <c r="W59">
        <v>6.9</v>
      </c>
      <c r="X59">
        <v>2.758</v>
      </c>
      <c r="Y59">
        <v>1</v>
      </c>
      <c r="Z59" t="s">
        <v>8</v>
      </c>
      <c r="AA59">
        <f>VLOOKUP(A59,Cover!A:R,18,0)</f>
        <v>0</v>
      </c>
      <c r="AB59" s="77">
        <f t="shared" si="0"/>
        <v>7.0283199999999999</v>
      </c>
      <c r="AC59" s="77">
        <f t="shared" si="1"/>
        <v>4.3708999999999998</v>
      </c>
      <c r="AD59" s="77">
        <f t="shared" si="2"/>
        <v>62.919594067135051</v>
      </c>
      <c r="AE59" s="77">
        <f t="shared" si="3"/>
        <v>51.344430217669654</v>
      </c>
      <c r="AF59" s="77">
        <f t="shared" si="4"/>
        <v>4.8219999999999699</v>
      </c>
      <c r="AG59" s="77">
        <f t="shared" si="5"/>
        <v>53.792949576081945</v>
      </c>
      <c r="AH59" s="77">
        <f t="shared" si="6"/>
        <v>6.9</v>
      </c>
      <c r="AI59" s="77">
        <f t="shared" si="7"/>
        <v>4.1420000000000003</v>
      </c>
      <c r="AJ59" s="77">
        <f t="shared" si="8"/>
        <v>2.758</v>
      </c>
      <c r="AK59" s="77">
        <f t="shared" si="9"/>
        <v>0</v>
      </c>
      <c r="AL59" s="77">
        <f t="shared" si="10"/>
        <v>2.758</v>
      </c>
      <c r="AM59" s="77">
        <f t="shared" si="11"/>
        <v>39.971014492753618</v>
      </c>
      <c r="AN59" t="str">
        <f t="shared" si="15"/>
        <v>Capped</v>
      </c>
      <c r="AO59" t="s">
        <v>853</v>
      </c>
      <c r="AP59" t="str">
        <f t="shared" si="13"/>
        <v>12V101F</v>
      </c>
      <c r="AQ59">
        <f>_xlfn.XLOOKUP(A59,'SYS Allocations'!A:A,'SYS Allocations'!B:B)</f>
        <v>0</v>
      </c>
      <c r="AR59">
        <f>_xlfn.XLOOKUP(A59,'SYS Allocations'!A:A,'SYS Allocations'!C:C)</f>
        <v>0</v>
      </c>
      <c r="AS59">
        <f>_xlfn.XLOOKUP(A59,'SYS Allocations'!A:A,'SYS Allocations'!D:D)</f>
        <v>0</v>
      </c>
      <c r="AT59">
        <f>_xlfn.XLOOKUP(A59,'SYS Allocations'!A:A,'SYS Allocations'!E:E)</f>
        <v>0</v>
      </c>
      <c r="AU59">
        <f>_xlfn.XLOOKUP(A59,'SYS Allocations'!A:A,'SYS Allocations'!F:F)</f>
        <v>0</v>
      </c>
      <c r="BA59" t="str">
        <f t="shared" si="14"/>
        <v xml:space="preserve">12V101F </v>
      </c>
    </row>
    <row r="60" spans="1:53">
      <c r="A60" s="35" t="s">
        <v>76</v>
      </c>
      <c r="B60" t="s">
        <v>854</v>
      </c>
      <c r="C60" t="s">
        <v>1004</v>
      </c>
      <c r="D60" t="s">
        <v>856</v>
      </c>
      <c r="E60" t="s">
        <v>1005</v>
      </c>
      <c r="F60" t="s">
        <v>847</v>
      </c>
      <c r="G60">
        <v>36.6</v>
      </c>
      <c r="H60">
        <v>19</v>
      </c>
      <c r="I60">
        <v>148</v>
      </c>
      <c r="J60">
        <v>8.0660000000000007</v>
      </c>
      <c r="K60" s="64">
        <v>45537</v>
      </c>
      <c r="L60">
        <v>28.723680000000002</v>
      </c>
      <c r="M60">
        <v>20.657679999999999</v>
      </c>
      <c r="N60">
        <v>18.464600000000001</v>
      </c>
      <c r="O60">
        <v>10.3986</v>
      </c>
      <c r="P60" t="s">
        <v>851</v>
      </c>
      <c r="Q60" t="s">
        <v>859</v>
      </c>
      <c r="R60" t="s">
        <v>931</v>
      </c>
      <c r="S60">
        <v>28.123200000000001</v>
      </c>
      <c r="T60">
        <v>20.057200000000002</v>
      </c>
      <c r="U60" t="s">
        <v>866</v>
      </c>
      <c r="V60" t="s">
        <v>962</v>
      </c>
      <c r="W60">
        <v>67.5</v>
      </c>
      <c r="X60">
        <v>59.433999999999997</v>
      </c>
      <c r="Y60">
        <v>3</v>
      </c>
      <c r="AA60">
        <f>VLOOKUP(A60,Cover!A:R,18,0)</f>
        <v>0.3</v>
      </c>
      <c r="AB60" s="77">
        <f t="shared" si="0"/>
        <v>20.357679999999998</v>
      </c>
      <c r="AC60" s="77">
        <f t="shared" si="1"/>
        <v>10.098599999999999</v>
      </c>
      <c r="AD60" s="77">
        <f t="shared" si="2"/>
        <v>70.874205533552797</v>
      </c>
      <c r="AE60" s="77">
        <f t="shared" si="3"/>
        <v>54.691680296350853</v>
      </c>
      <c r="AF60" s="77">
        <f t="shared" si="4"/>
        <v>19.757200000000001</v>
      </c>
      <c r="AG60" s="77">
        <f t="shared" si="5"/>
        <v>70.252318370597948</v>
      </c>
      <c r="AH60" s="77">
        <f t="shared" si="6"/>
        <v>67.5</v>
      </c>
      <c r="AI60" s="77">
        <f t="shared" si="7"/>
        <v>8.0660000000000007</v>
      </c>
      <c r="AJ60" s="77">
        <f t="shared" si="8"/>
        <v>59.433999999999997</v>
      </c>
      <c r="AK60" s="77">
        <f t="shared" si="9"/>
        <v>0.3</v>
      </c>
      <c r="AL60" s="77">
        <f t="shared" si="10"/>
        <v>59.134</v>
      </c>
      <c r="AM60" s="77">
        <f t="shared" si="11"/>
        <v>87.605925925925916</v>
      </c>
      <c r="AN60" t="str">
        <f t="shared" si="15"/>
        <v/>
      </c>
      <c r="AO60" t="s">
        <v>853</v>
      </c>
      <c r="AP60" t="str">
        <f t="shared" si="13"/>
        <v>DDm100-33</v>
      </c>
      <c r="AQ60">
        <f>_xlfn.XLOOKUP(A60,'SYS Allocations'!A:A,'SYS Allocations'!B:B)</f>
        <v>0</v>
      </c>
      <c r="AR60">
        <f>_xlfn.XLOOKUP(A60,'SYS Allocations'!A:A,'SYS Allocations'!C:C)</f>
        <v>0</v>
      </c>
      <c r="AS60">
        <f>_xlfn.XLOOKUP(A60,'SYS Allocations'!A:A,'SYS Allocations'!D:D)</f>
        <v>0</v>
      </c>
      <c r="AT60">
        <f>_xlfn.XLOOKUP(A60,'SYS Allocations'!A:A,'SYS Allocations'!E:E)</f>
        <v>0</v>
      </c>
      <c r="AU60">
        <f>_xlfn.XLOOKUP(A60,'SYS Allocations'!A:A,'SYS Allocations'!F:F)</f>
        <v>0</v>
      </c>
      <c r="BA60" t="str">
        <f t="shared" si="14"/>
        <v>DDm100-33</v>
      </c>
    </row>
    <row r="61" spans="1:53">
      <c r="A61" s="35" t="s">
        <v>77</v>
      </c>
      <c r="B61" t="s">
        <v>928</v>
      </c>
      <c r="C61" t="s">
        <v>1006</v>
      </c>
      <c r="D61" t="s">
        <v>845</v>
      </c>
      <c r="E61" t="s">
        <v>1007</v>
      </c>
      <c r="F61" t="s">
        <v>858</v>
      </c>
      <c r="G61">
        <v>75</v>
      </c>
      <c r="H61">
        <v>2</v>
      </c>
      <c r="I61">
        <v>5</v>
      </c>
      <c r="J61">
        <v>0.27250000000000002</v>
      </c>
      <c r="K61" s="64">
        <v>44873</v>
      </c>
      <c r="L61">
        <v>3.27</v>
      </c>
      <c r="M61">
        <v>2.9975000000000001</v>
      </c>
      <c r="N61">
        <v>1.9075</v>
      </c>
      <c r="O61">
        <v>1.635</v>
      </c>
      <c r="P61" t="s">
        <v>866</v>
      </c>
      <c r="Q61" t="s">
        <v>859</v>
      </c>
      <c r="R61" t="s">
        <v>971</v>
      </c>
      <c r="S61">
        <v>3.5855999999999999</v>
      </c>
      <c r="T61">
        <v>3.3130999999999999</v>
      </c>
      <c r="U61" t="s">
        <v>866</v>
      </c>
      <c r="V61" t="s">
        <v>968</v>
      </c>
      <c r="W61">
        <v>11.25</v>
      </c>
      <c r="X61">
        <v>10.977499999999999</v>
      </c>
      <c r="Y61">
        <v>4</v>
      </c>
      <c r="AA61">
        <f>VLOOKUP(A61,Cover!A:R,18,0)</f>
        <v>0</v>
      </c>
      <c r="AB61" s="77">
        <f t="shared" si="0"/>
        <v>2.9975000000000001</v>
      </c>
      <c r="AC61" s="77">
        <f t="shared" si="1"/>
        <v>1.635</v>
      </c>
      <c r="AD61" s="77">
        <f t="shared" si="2"/>
        <v>91.666666666666671</v>
      </c>
      <c r="AE61" s="77">
        <f t="shared" si="3"/>
        <v>85.714285714285722</v>
      </c>
      <c r="AF61" s="77">
        <f t="shared" si="4"/>
        <v>3.3130999999999999</v>
      </c>
      <c r="AG61" s="77">
        <f t="shared" si="5"/>
        <v>92.400156180276667</v>
      </c>
      <c r="AH61" s="77">
        <f t="shared" si="6"/>
        <v>11.25</v>
      </c>
      <c r="AI61" s="77">
        <f t="shared" si="7"/>
        <v>0.27250000000000002</v>
      </c>
      <c r="AJ61" s="77">
        <f t="shared" si="8"/>
        <v>10.977499999999999</v>
      </c>
      <c r="AK61" s="77">
        <f t="shared" si="9"/>
        <v>0</v>
      </c>
      <c r="AL61" s="77">
        <f t="shared" si="10"/>
        <v>10.977499999999999</v>
      </c>
      <c r="AM61" s="77">
        <f t="shared" si="11"/>
        <v>97.577777777777769</v>
      </c>
      <c r="AN61" t="str">
        <f t="shared" si="15"/>
        <v/>
      </c>
      <c r="AO61" t="s">
        <v>853</v>
      </c>
      <c r="AP61" t="str">
        <f t="shared" si="13"/>
        <v>12V101F</v>
      </c>
      <c r="AQ61">
        <f>_xlfn.XLOOKUP(A61,'SYS Allocations'!A:A,'SYS Allocations'!B:B)</f>
        <v>0</v>
      </c>
      <c r="AR61">
        <f>_xlfn.XLOOKUP(A61,'SYS Allocations'!A:A,'SYS Allocations'!C:C)</f>
        <v>0</v>
      </c>
      <c r="AS61">
        <f>_xlfn.XLOOKUP(A61,'SYS Allocations'!A:A,'SYS Allocations'!D:D)</f>
        <v>0</v>
      </c>
      <c r="AT61">
        <f>_xlfn.XLOOKUP(A61,'SYS Allocations'!A:A,'SYS Allocations'!E:E)</f>
        <v>0</v>
      </c>
      <c r="AU61">
        <f>_xlfn.XLOOKUP(A61,'SYS Allocations'!A:A,'SYS Allocations'!F:F)</f>
        <v>0</v>
      </c>
      <c r="BA61" t="str">
        <f t="shared" si="14"/>
        <v xml:space="preserve">12V101F </v>
      </c>
    </row>
    <row r="62" spans="1:53">
      <c r="A62" s="35" t="s">
        <v>78</v>
      </c>
      <c r="B62" t="s">
        <v>843</v>
      </c>
      <c r="C62" t="s">
        <v>1008</v>
      </c>
      <c r="D62" t="s">
        <v>918</v>
      </c>
      <c r="E62" t="s">
        <v>1009</v>
      </c>
      <c r="F62" t="s">
        <v>858</v>
      </c>
      <c r="G62">
        <v>75</v>
      </c>
      <c r="H62">
        <v>6</v>
      </c>
      <c r="I62">
        <v>140</v>
      </c>
      <c r="J62">
        <v>7.63</v>
      </c>
      <c r="K62" s="64">
        <v>44686.541666666701</v>
      </c>
      <c r="L62">
        <v>16.350000000000001</v>
      </c>
      <c r="M62">
        <v>8.7200000000000006</v>
      </c>
      <c r="N62">
        <v>10.709250000000001</v>
      </c>
      <c r="O62">
        <v>3.07925</v>
      </c>
      <c r="P62" t="s">
        <v>848</v>
      </c>
      <c r="Q62" t="s">
        <v>859</v>
      </c>
      <c r="R62" t="s">
        <v>893</v>
      </c>
      <c r="S62">
        <v>15.1632</v>
      </c>
      <c r="T62">
        <v>7.5331999999999901</v>
      </c>
      <c r="U62" t="s">
        <v>848</v>
      </c>
      <c r="V62" t="s">
        <v>861</v>
      </c>
      <c r="W62">
        <v>22.5</v>
      </c>
      <c r="X62">
        <v>14.87</v>
      </c>
      <c r="Y62">
        <v>1</v>
      </c>
      <c r="Z62" t="s">
        <v>8</v>
      </c>
      <c r="AA62">
        <f>VLOOKUP(A62,Cover!A:R,18,0)</f>
        <v>1</v>
      </c>
      <c r="AB62" s="77">
        <f t="shared" si="0"/>
        <v>7.7200000000000006</v>
      </c>
      <c r="AC62" s="77">
        <f t="shared" si="1"/>
        <v>2.07925</v>
      </c>
      <c r="AD62" s="77">
        <f t="shared" si="2"/>
        <v>47.217125382262999</v>
      </c>
      <c r="AE62" s="77">
        <f t="shared" si="3"/>
        <v>19.415458598874803</v>
      </c>
      <c r="AF62" s="77">
        <f t="shared" si="4"/>
        <v>6.5331999999999901</v>
      </c>
      <c r="AG62" s="77">
        <f t="shared" si="5"/>
        <v>43.085892159966171</v>
      </c>
      <c r="AH62" s="77">
        <f t="shared" si="6"/>
        <v>22.5</v>
      </c>
      <c r="AI62" s="77">
        <f t="shared" si="7"/>
        <v>7.63</v>
      </c>
      <c r="AJ62" s="77">
        <f t="shared" si="8"/>
        <v>14.870000000000001</v>
      </c>
      <c r="AK62" s="77">
        <f t="shared" si="9"/>
        <v>1</v>
      </c>
      <c r="AL62" s="77">
        <f t="shared" si="10"/>
        <v>13.870000000000001</v>
      </c>
      <c r="AM62" s="77">
        <f t="shared" si="11"/>
        <v>61.644444444444446</v>
      </c>
      <c r="AN62" t="str">
        <f t="shared" si="15"/>
        <v>Capped</v>
      </c>
      <c r="AO62" t="s">
        <v>853</v>
      </c>
      <c r="AP62" t="str">
        <f t="shared" si="13"/>
        <v>2DDm85-15</v>
      </c>
      <c r="AQ62">
        <f>_xlfn.XLOOKUP(A62,'SYS Allocations'!A:A,'SYS Allocations'!B:B)</f>
        <v>0</v>
      </c>
      <c r="AR62">
        <f>_xlfn.XLOOKUP(A62,'SYS Allocations'!A:A,'SYS Allocations'!C:C)</f>
        <v>0</v>
      </c>
      <c r="AS62">
        <f>_xlfn.XLOOKUP(A62,'SYS Allocations'!A:A,'SYS Allocations'!D:D)</f>
        <v>0</v>
      </c>
      <c r="AT62">
        <f>_xlfn.XLOOKUP(A62,'SYS Allocations'!A:A,'SYS Allocations'!E:E)</f>
        <v>0</v>
      </c>
      <c r="AU62">
        <f>_xlfn.XLOOKUP(A62,'SYS Allocations'!A:A,'SYS Allocations'!F:F)</f>
        <v>0</v>
      </c>
      <c r="BA62" t="str">
        <f t="shared" si="14"/>
        <v>2DDm85-15</v>
      </c>
    </row>
    <row r="63" spans="1:53">
      <c r="A63" s="35" t="s">
        <v>79</v>
      </c>
      <c r="B63" t="s">
        <v>843</v>
      </c>
      <c r="C63" t="s">
        <v>1008</v>
      </c>
      <c r="D63" t="s">
        <v>845</v>
      </c>
      <c r="E63" t="s">
        <v>1010</v>
      </c>
      <c r="F63" t="s">
        <v>847</v>
      </c>
      <c r="G63">
        <v>36.6</v>
      </c>
      <c r="H63">
        <v>9</v>
      </c>
      <c r="I63">
        <v>69</v>
      </c>
      <c r="J63">
        <v>3.7605</v>
      </c>
      <c r="K63" s="64">
        <v>44596.541666666701</v>
      </c>
      <c r="L63">
        <v>12.766080000000001</v>
      </c>
      <c r="M63">
        <v>9.0055800000000001</v>
      </c>
      <c r="N63">
        <v>9.4720999999999993</v>
      </c>
      <c r="O63">
        <v>5.7115999999999998</v>
      </c>
      <c r="P63" t="s">
        <v>851</v>
      </c>
      <c r="Q63" t="s">
        <v>859</v>
      </c>
      <c r="R63" t="s">
        <v>893</v>
      </c>
      <c r="S63">
        <v>10.1088</v>
      </c>
      <c r="T63">
        <v>6.3482999999999796</v>
      </c>
      <c r="U63" t="s">
        <v>851</v>
      </c>
      <c r="V63" t="s">
        <v>968</v>
      </c>
      <c r="W63">
        <v>11.25</v>
      </c>
      <c r="X63">
        <v>7.4894999999999996</v>
      </c>
      <c r="Y63">
        <v>12</v>
      </c>
      <c r="AA63">
        <f>VLOOKUP(A63,Cover!A:R,18,0)</f>
        <v>0</v>
      </c>
      <c r="AB63" s="77">
        <f t="shared" si="0"/>
        <v>9.0055800000000001</v>
      </c>
      <c r="AC63" s="77">
        <f t="shared" si="1"/>
        <v>5.7115999999999998</v>
      </c>
      <c r="AD63" s="77">
        <f t="shared" si="2"/>
        <v>70.543032786885234</v>
      </c>
      <c r="AE63" s="77">
        <f t="shared" si="3"/>
        <v>60.299194476409667</v>
      </c>
      <c r="AF63" s="77">
        <f t="shared" si="4"/>
        <v>6.3482999999999796</v>
      </c>
      <c r="AG63" s="77">
        <f t="shared" si="5"/>
        <v>62.799738841405301</v>
      </c>
      <c r="AH63" s="77">
        <f t="shared" si="6"/>
        <v>11.25</v>
      </c>
      <c r="AI63" s="77">
        <f t="shared" si="7"/>
        <v>3.7605</v>
      </c>
      <c r="AJ63" s="77">
        <f t="shared" si="8"/>
        <v>7.4894999999999996</v>
      </c>
      <c r="AK63" s="77">
        <f t="shared" si="9"/>
        <v>0</v>
      </c>
      <c r="AL63" s="77">
        <f t="shared" si="10"/>
        <v>7.4894999999999996</v>
      </c>
      <c r="AM63" s="77">
        <f t="shared" si="11"/>
        <v>66.573333333333323</v>
      </c>
      <c r="AN63" t="str">
        <f t="shared" si="15"/>
        <v/>
      </c>
      <c r="AO63" t="s">
        <v>853</v>
      </c>
      <c r="AP63" t="str">
        <f t="shared" si="13"/>
        <v>2DDm85-15</v>
      </c>
      <c r="AQ63">
        <f>_xlfn.XLOOKUP(A63,'SYS Allocations'!A:A,'SYS Allocations'!B:B)</f>
        <v>0</v>
      </c>
      <c r="AR63">
        <f>_xlfn.XLOOKUP(A63,'SYS Allocations'!A:A,'SYS Allocations'!C:C)</f>
        <v>0</v>
      </c>
      <c r="AS63">
        <f>_xlfn.XLOOKUP(A63,'SYS Allocations'!A:A,'SYS Allocations'!D:D)</f>
        <v>0</v>
      </c>
      <c r="AT63">
        <f>_xlfn.XLOOKUP(A63,'SYS Allocations'!A:A,'SYS Allocations'!E:E)</f>
        <v>0</v>
      </c>
      <c r="AU63">
        <f>_xlfn.XLOOKUP(A63,'SYS Allocations'!A:A,'SYS Allocations'!F:F)</f>
        <v>0</v>
      </c>
      <c r="BA63" t="str">
        <f t="shared" si="14"/>
        <v>2DDm85-15</v>
      </c>
    </row>
    <row r="64" spans="1:53">
      <c r="A64" s="35" t="s">
        <v>80</v>
      </c>
      <c r="B64" t="s">
        <v>884</v>
      </c>
      <c r="C64" t="s">
        <v>1011</v>
      </c>
      <c r="D64" t="s">
        <v>845</v>
      </c>
      <c r="E64" t="s">
        <v>1012</v>
      </c>
      <c r="F64" t="s">
        <v>847</v>
      </c>
      <c r="G64">
        <v>36.6</v>
      </c>
      <c r="H64">
        <v>15</v>
      </c>
      <c r="I64">
        <v>132</v>
      </c>
      <c r="J64">
        <v>7.194</v>
      </c>
      <c r="K64" s="64">
        <v>44448.708333333299</v>
      </c>
      <c r="L64">
        <v>22.34064</v>
      </c>
      <c r="M64">
        <v>15.14664</v>
      </c>
      <c r="N64">
        <v>14.0283</v>
      </c>
      <c r="O64">
        <v>6.8342999999999998</v>
      </c>
      <c r="P64" t="s">
        <v>873</v>
      </c>
      <c r="Q64" t="s">
        <v>859</v>
      </c>
      <c r="R64" t="s">
        <v>1013</v>
      </c>
      <c r="S64">
        <v>21.815999999999999</v>
      </c>
      <c r="T64">
        <v>14.622</v>
      </c>
      <c r="U64" t="s">
        <v>866</v>
      </c>
      <c r="V64" t="s">
        <v>1014</v>
      </c>
      <c r="W64">
        <v>16.875</v>
      </c>
      <c r="X64">
        <v>9.6809999999999992</v>
      </c>
      <c r="Y64">
        <v>13</v>
      </c>
      <c r="AA64">
        <f>VLOOKUP(A64,Cover!A:R,18,0)</f>
        <v>1</v>
      </c>
      <c r="AB64" s="77">
        <f t="shared" si="0"/>
        <v>14.14664</v>
      </c>
      <c r="AC64" s="77">
        <f t="shared" si="1"/>
        <v>5.8342999999999998</v>
      </c>
      <c r="AD64" s="77">
        <f t="shared" si="2"/>
        <v>63.322447342600746</v>
      </c>
      <c r="AE64" s="77">
        <f t="shared" si="3"/>
        <v>41.589501222528746</v>
      </c>
      <c r="AF64" s="77">
        <f t="shared" si="4"/>
        <v>13.622</v>
      </c>
      <c r="AG64" s="77">
        <f t="shared" si="5"/>
        <v>62.440410707737442</v>
      </c>
      <c r="AH64" s="77">
        <f t="shared" si="6"/>
        <v>16.875</v>
      </c>
      <c r="AI64" s="77">
        <f t="shared" si="7"/>
        <v>7.194</v>
      </c>
      <c r="AJ64" s="77">
        <f t="shared" si="8"/>
        <v>9.6810000000000009</v>
      </c>
      <c r="AK64" s="77">
        <f t="shared" si="9"/>
        <v>1</v>
      </c>
      <c r="AL64" s="77">
        <f t="shared" si="10"/>
        <v>8.6810000000000009</v>
      </c>
      <c r="AM64" s="77">
        <f t="shared" si="11"/>
        <v>51.442962962962966</v>
      </c>
      <c r="AN64" t="str">
        <f t="shared" si="15"/>
        <v/>
      </c>
      <c r="AO64" t="s">
        <v>853</v>
      </c>
      <c r="AP64" t="str">
        <f t="shared" si="13"/>
        <v>2DDm85-13</v>
      </c>
      <c r="AQ64">
        <f>_xlfn.XLOOKUP(A64,'SYS Allocations'!A:A,'SYS Allocations'!B:B)</f>
        <v>0</v>
      </c>
      <c r="AR64">
        <f>_xlfn.XLOOKUP(A64,'SYS Allocations'!A:A,'SYS Allocations'!C:C)</f>
        <v>0</v>
      </c>
      <c r="AS64">
        <f>_xlfn.XLOOKUP(A64,'SYS Allocations'!A:A,'SYS Allocations'!D:D)</f>
        <v>0</v>
      </c>
      <c r="AT64">
        <f>_xlfn.XLOOKUP(A64,'SYS Allocations'!A:A,'SYS Allocations'!E:E)</f>
        <v>0</v>
      </c>
      <c r="AU64">
        <f>_xlfn.XLOOKUP(A64,'SYS Allocations'!A:A,'SYS Allocations'!F:F)</f>
        <v>0</v>
      </c>
      <c r="BA64" t="str">
        <f t="shared" si="14"/>
        <v>2DDm85-13</v>
      </c>
    </row>
    <row r="65" spans="1:53">
      <c r="A65" s="35" t="s">
        <v>81</v>
      </c>
      <c r="B65" t="s">
        <v>1015</v>
      </c>
      <c r="C65" t="s">
        <v>1016</v>
      </c>
      <c r="D65" t="s">
        <v>845</v>
      </c>
      <c r="E65" t="s">
        <v>1017</v>
      </c>
      <c r="F65" t="s">
        <v>847</v>
      </c>
      <c r="G65">
        <v>36.6</v>
      </c>
      <c r="H65">
        <v>27</v>
      </c>
      <c r="I65">
        <v>226</v>
      </c>
      <c r="J65">
        <v>12.317</v>
      </c>
      <c r="K65" s="64">
        <v>45538</v>
      </c>
      <c r="L65">
        <v>41.489759999999997</v>
      </c>
      <c r="M65">
        <v>29.17276</v>
      </c>
      <c r="N65">
        <v>30.062200000000001</v>
      </c>
      <c r="O65">
        <v>17.745200000000001</v>
      </c>
      <c r="P65" t="s">
        <v>851</v>
      </c>
      <c r="Q65" t="s">
        <v>859</v>
      </c>
      <c r="R65" t="s">
        <v>874</v>
      </c>
      <c r="S65">
        <v>35.553600000000003</v>
      </c>
      <c r="T65">
        <v>23.236599999999999</v>
      </c>
      <c r="U65" t="s">
        <v>848</v>
      </c>
      <c r="V65" t="s">
        <v>861</v>
      </c>
      <c r="W65">
        <v>22.5</v>
      </c>
      <c r="X65">
        <v>10.183</v>
      </c>
      <c r="Y65">
        <v>15</v>
      </c>
      <c r="AA65">
        <f>VLOOKUP(A65,Cover!A:R,18,0)</f>
        <v>3</v>
      </c>
      <c r="AB65" s="77">
        <f t="shared" si="0"/>
        <v>26.17276</v>
      </c>
      <c r="AC65" s="77">
        <f t="shared" si="1"/>
        <v>14.745200000000001</v>
      </c>
      <c r="AD65" s="77">
        <f t="shared" si="2"/>
        <v>63.082456972515629</v>
      </c>
      <c r="AE65" s="77">
        <f t="shared" si="3"/>
        <v>49.048971798471172</v>
      </c>
      <c r="AF65" s="77">
        <f t="shared" si="4"/>
        <v>20.236599999999999</v>
      </c>
      <c r="AG65" s="77">
        <f t="shared" si="5"/>
        <v>56.918568021241164</v>
      </c>
      <c r="AH65" s="77">
        <f t="shared" si="6"/>
        <v>22.5</v>
      </c>
      <c r="AI65" s="77">
        <f t="shared" si="7"/>
        <v>12.317</v>
      </c>
      <c r="AJ65" s="77">
        <f t="shared" si="8"/>
        <v>10.183</v>
      </c>
      <c r="AK65" s="77">
        <f t="shared" si="9"/>
        <v>3</v>
      </c>
      <c r="AL65" s="77">
        <f t="shared" si="10"/>
        <v>7.1829999999999998</v>
      </c>
      <c r="AM65" s="77">
        <f t="shared" si="11"/>
        <v>31.924444444444443</v>
      </c>
      <c r="AN65" t="str">
        <f t="shared" si="15"/>
        <v/>
      </c>
      <c r="AO65" t="s">
        <v>853</v>
      </c>
      <c r="AP65" t="str">
        <f t="shared" si="13"/>
        <v>DDm125-33</v>
      </c>
      <c r="AQ65">
        <f>_xlfn.XLOOKUP(A65,'SYS Allocations'!A:A,'SYS Allocations'!B:B)</f>
        <v>0</v>
      </c>
      <c r="AR65">
        <f>_xlfn.XLOOKUP(A65,'SYS Allocations'!A:A,'SYS Allocations'!C:C)</f>
        <v>0</v>
      </c>
      <c r="AS65">
        <f>_xlfn.XLOOKUP(A65,'SYS Allocations'!A:A,'SYS Allocations'!D:D)</f>
        <v>0</v>
      </c>
      <c r="AT65">
        <f>_xlfn.XLOOKUP(A65,'SYS Allocations'!A:A,'SYS Allocations'!E:E)</f>
        <v>0</v>
      </c>
      <c r="AU65">
        <f>_xlfn.XLOOKUP(A65,'SYS Allocations'!A:A,'SYS Allocations'!F:F)</f>
        <v>0</v>
      </c>
      <c r="BA65" t="str">
        <f t="shared" si="14"/>
        <v>DDm125-33</v>
      </c>
    </row>
    <row r="66" spans="1:53">
      <c r="A66" s="35" t="s">
        <v>82</v>
      </c>
      <c r="B66" t="s">
        <v>904</v>
      </c>
      <c r="C66" t="s">
        <v>1018</v>
      </c>
      <c r="D66" t="s">
        <v>845</v>
      </c>
      <c r="E66" t="s">
        <v>1019</v>
      </c>
      <c r="F66" t="s">
        <v>847</v>
      </c>
      <c r="G66">
        <v>36.6</v>
      </c>
      <c r="H66">
        <v>5</v>
      </c>
      <c r="I66">
        <v>39</v>
      </c>
      <c r="J66">
        <v>2.1255000000000002</v>
      </c>
      <c r="K66" s="64">
        <v>44501.458333333299</v>
      </c>
      <c r="L66">
        <v>6.3830400000000003</v>
      </c>
      <c r="M66">
        <v>4.2575399999999997</v>
      </c>
      <c r="N66">
        <v>4.4908000000000001</v>
      </c>
      <c r="O66">
        <v>2.3653</v>
      </c>
      <c r="P66" t="s">
        <v>972</v>
      </c>
      <c r="Q66" t="s">
        <v>881</v>
      </c>
      <c r="R66" t="s">
        <v>976</v>
      </c>
      <c r="S66">
        <v>7.8105600000000104</v>
      </c>
      <c r="T66">
        <v>5.6850600000000098</v>
      </c>
      <c r="U66" t="s">
        <v>851</v>
      </c>
      <c r="V66" t="s">
        <v>972</v>
      </c>
      <c r="W66">
        <v>6</v>
      </c>
      <c r="X66">
        <v>3.8744999999999998</v>
      </c>
      <c r="Y66">
        <v>8</v>
      </c>
      <c r="AA66">
        <f>VLOOKUP(A66,Cover!A:R,18,0)</f>
        <v>0</v>
      </c>
      <c r="AB66" s="77">
        <f t="shared" si="0"/>
        <v>4.2575399999999997</v>
      </c>
      <c r="AC66" s="77">
        <f t="shared" si="1"/>
        <v>2.3653</v>
      </c>
      <c r="AD66" s="77">
        <f t="shared" si="2"/>
        <v>66.700819672131132</v>
      </c>
      <c r="AE66" s="77">
        <f t="shared" si="3"/>
        <v>52.669902912621353</v>
      </c>
      <c r="AF66" s="77">
        <f t="shared" si="4"/>
        <v>5.6850600000000098</v>
      </c>
      <c r="AG66" s="77">
        <f t="shared" si="5"/>
        <v>72.786842428711921</v>
      </c>
      <c r="AH66" s="77">
        <f t="shared" si="6"/>
        <v>6</v>
      </c>
      <c r="AI66" s="77">
        <f t="shared" si="7"/>
        <v>2.1255000000000002</v>
      </c>
      <c r="AJ66" s="77">
        <f t="shared" si="8"/>
        <v>3.8744999999999998</v>
      </c>
      <c r="AK66" s="77">
        <f t="shared" si="9"/>
        <v>0</v>
      </c>
      <c r="AL66" s="77">
        <f t="shared" si="10"/>
        <v>3.8744999999999998</v>
      </c>
      <c r="AM66" s="77">
        <f t="shared" si="11"/>
        <v>64.575000000000003</v>
      </c>
      <c r="AN66" t="str">
        <f t="shared" si="15"/>
        <v/>
      </c>
      <c r="AO66" t="s">
        <v>853</v>
      </c>
      <c r="AP66" t="str">
        <f t="shared" si="13"/>
        <v>12V100F</v>
      </c>
      <c r="AQ66">
        <f>_xlfn.XLOOKUP(A66,'SYS Allocations'!A:A,'SYS Allocations'!B:B)</f>
        <v>0</v>
      </c>
      <c r="AR66">
        <f>_xlfn.XLOOKUP(A66,'SYS Allocations'!A:A,'SYS Allocations'!C:C)</f>
        <v>0</v>
      </c>
      <c r="AS66">
        <f>_xlfn.XLOOKUP(A66,'SYS Allocations'!A:A,'SYS Allocations'!D:D)</f>
        <v>0</v>
      </c>
      <c r="AT66">
        <f>_xlfn.XLOOKUP(A66,'SYS Allocations'!A:A,'SYS Allocations'!E:E)</f>
        <v>0</v>
      </c>
      <c r="AU66">
        <f>_xlfn.XLOOKUP(A66,'SYS Allocations'!A:A,'SYS Allocations'!F:F)</f>
        <v>0</v>
      </c>
      <c r="BA66" t="str">
        <f t="shared" si="14"/>
        <v>12V100F</v>
      </c>
    </row>
    <row r="67" spans="1:53">
      <c r="A67" s="35" t="s">
        <v>83</v>
      </c>
      <c r="B67" t="s">
        <v>843</v>
      </c>
      <c r="C67" t="s">
        <v>1020</v>
      </c>
      <c r="D67" t="s">
        <v>845</v>
      </c>
      <c r="E67" t="s">
        <v>1021</v>
      </c>
      <c r="F67" t="s">
        <v>847</v>
      </c>
      <c r="G67">
        <v>36.6</v>
      </c>
      <c r="H67">
        <v>16</v>
      </c>
      <c r="I67">
        <v>220</v>
      </c>
      <c r="J67">
        <v>11.99</v>
      </c>
      <c r="K67" s="64">
        <v>45058</v>
      </c>
      <c r="L67">
        <v>23.936399999999999</v>
      </c>
      <c r="M67">
        <v>11.946400000000001</v>
      </c>
      <c r="N67">
        <v>0.27250000000000002</v>
      </c>
      <c r="O67">
        <v>-11.717499999999999</v>
      </c>
      <c r="P67" t="s">
        <v>866</v>
      </c>
      <c r="Q67" t="s">
        <v>859</v>
      </c>
      <c r="R67" t="s">
        <v>999</v>
      </c>
      <c r="S67">
        <v>45.964799999999997</v>
      </c>
      <c r="T67">
        <v>33.974800000000002</v>
      </c>
      <c r="U67" t="s">
        <v>851</v>
      </c>
      <c r="V67" t="s">
        <v>1022</v>
      </c>
      <c r="W67">
        <v>16.5</v>
      </c>
      <c r="X67">
        <v>4.51</v>
      </c>
      <c r="Y67">
        <v>6</v>
      </c>
      <c r="AA67">
        <f>VLOOKUP(A67,Cover!A:R,18,0)</f>
        <v>1.5</v>
      </c>
      <c r="AB67" s="77">
        <f t="shared" si="0"/>
        <v>10.446400000000001</v>
      </c>
      <c r="AC67" s="77">
        <f t="shared" si="1"/>
        <v>-13.217499999999999</v>
      </c>
      <c r="AD67" s="77">
        <f t="shared" si="2"/>
        <v>43.642318811517193</v>
      </c>
      <c r="AE67" s="77">
        <f t="shared" si="3"/>
        <v>-4850.45871559633</v>
      </c>
      <c r="AF67" s="77">
        <f t="shared" si="4"/>
        <v>32.474800000000002</v>
      </c>
      <c r="AG67" s="77">
        <f t="shared" si="5"/>
        <v>70.651455026455039</v>
      </c>
      <c r="AH67" s="77">
        <f t="shared" si="6"/>
        <v>16.5</v>
      </c>
      <c r="AI67" s="77">
        <f t="shared" si="7"/>
        <v>11.99</v>
      </c>
      <c r="AJ67" s="77">
        <f t="shared" si="8"/>
        <v>4.51</v>
      </c>
      <c r="AK67" s="77">
        <f t="shared" si="9"/>
        <v>1.5</v>
      </c>
      <c r="AL67" s="77">
        <f t="shared" si="10"/>
        <v>3.01</v>
      </c>
      <c r="AM67" s="77">
        <f t="shared" si="11"/>
        <v>18.242424242424239</v>
      </c>
      <c r="AN67" t="str">
        <f t="shared" si="15"/>
        <v/>
      </c>
      <c r="AO67" t="s">
        <v>853</v>
      </c>
      <c r="AP67" t="str">
        <f t="shared" si="13"/>
        <v>DDm85-33</v>
      </c>
      <c r="AQ67">
        <f>_xlfn.XLOOKUP(A67,'SYS Allocations'!A:A,'SYS Allocations'!B:B)</f>
        <v>0</v>
      </c>
      <c r="AR67">
        <f>_xlfn.XLOOKUP(A67,'SYS Allocations'!A:A,'SYS Allocations'!C:C)</f>
        <v>0</v>
      </c>
      <c r="AS67">
        <f>_xlfn.XLOOKUP(A67,'SYS Allocations'!A:A,'SYS Allocations'!D:D)</f>
        <v>0</v>
      </c>
      <c r="AT67">
        <f>_xlfn.XLOOKUP(A67,'SYS Allocations'!A:A,'SYS Allocations'!E:E)</f>
        <v>0</v>
      </c>
      <c r="AU67">
        <f>_xlfn.XLOOKUP(A67,'SYS Allocations'!A:A,'SYS Allocations'!F:F)</f>
        <v>0</v>
      </c>
      <c r="BA67" t="str">
        <f t="shared" si="14"/>
        <v>DDm85-33</v>
      </c>
    </row>
    <row r="68" spans="1:53">
      <c r="A68" s="35" t="s">
        <v>84</v>
      </c>
      <c r="B68" t="s">
        <v>922</v>
      </c>
      <c r="C68" t="s">
        <v>1023</v>
      </c>
      <c r="D68" t="s">
        <v>840</v>
      </c>
      <c r="E68" t="s">
        <v>1024</v>
      </c>
      <c r="F68" t="s">
        <v>847</v>
      </c>
      <c r="G68">
        <v>36.6</v>
      </c>
      <c r="H68">
        <v>11</v>
      </c>
      <c r="I68">
        <v>75</v>
      </c>
      <c r="J68">
        <v>4.0875000000000004</v>
      </c>
      <c r="K68" s="64">
        <v>45538</v>
      </c>
      <c r="L68">
        <v>15.957599999999999</v>
      </c>
      <c r="M68">
        <v>11.870100000000001</v>
      </c>
      <c r="N68">
        <v>14.388</v>
      </c>
      <c r="O68">
        <v>10.3005</v>
      </c>
      <c r="P68" t="s">
        <v>851</v>
      </c>
      <c r="Q68" t="s">
        <v>859</v>
      </c>
      <c r="R68" t="s">
        <v>1013</v>
      </c>
      <c r="S68">
        <v>8.7264000000000301</v>
      </c>
      <c r="T68">
        <v>4.63890000000002</v>
      </c>
      <c r="U68" t="s">
        <v>851</v>
      </c>
      <c r="V68" t="s">
        <v>972</v>
      </c>
      <c r="W68">
        <v>6</v>
      </c>
      <c r="X68">
        <v>1.9125000000000001</v>
      </c>
      <c r="Y68">
        <v>0</v>
      </c>
      <c r="Z68" t="s">
        <v>8</v>
      </c>
      <c r="AA68">
        <f>VLOOKUP(A68,Cover!A:R,18,0)</f>
        <v>0</v>
      </c>
      <c r="AB68" s="77">
        <f t="shared" si="0"/>
        <v>11.870100000000001</v>
      </c>
      <c r="AC68" s="77">
        <f t="shared" si="1"/>
        <v>10.3005</v>
      </c>
      <c r="AD68" s="77">
        <f t="shared" si="2"/>
        <v>74.385245901639351</v>
      </c>
      <c r="AE68" s="77">
        <f t="shared" si="3"/>
        <v>71.590909090909079</v>
      </c>
      <c r="AF68" s="77">
        <f t="shared" si="4"/>
        <v>4.63890000000002</v>
      </c>
      <c r="AG68" s="77">
        <f t="shared" si="5"/>
        <v>53.159378437843834</v>
      </c>
      <c r="AH68" s="77">
        <f t="shared" si="6"/>
        <v>6</v>
      </c>
      <c r="AI68" s="77">
        <f t="shared" si="7"/>
        <v>4.0875000000000004</v>
      </c>
      <c r="AJ68" s="77">
        <f t="shared" si="8"/>
        <v>1.9124999999999996</v>
      </c>
      <c r="AK68" s="77">
        <f t="shared" si="9"/>
        <v>0</v>
      </c>
      <c r="AL68" s="77">
        <f t="shared" si="10"/>
        <v>1.9124999999999996</v>
      </c>
      <c r="AM68" s="77">
        <f t="shared" si="11"/>
        <v>31.874999999999996</v>
      </c>
      <c r="AN68" t="str">
        <f t="shared" si="15"/>
        <v>Capped</v>
      </c>
      <c r="AO68" t="s">
        <v>853</v>
      </c>
      <c r="AP68" t="str">
        <f t="shared" si="13"/>
        <v>2DDm85-13</v>
      </c>
      <c r="AQ68">
        <f>_xlfn.XLOOKUP(A68,'SYS Allocations'!A:A,'SYS Allocations'!B:B)</f>
        <v>0</v>
      </c>
      <c r="AR68">
        <f>_xlfn.XLOOKUP(A68,'SYS Allocations'!A:A,'SYS Allocations'!C:C)</f>
        <v>0</v>
      </c>
      <c r="AS68">
        <f>_xlfn.XLOOKUP(A68,'SYS Allocations'!A:A,'SYS Allocations'!D:D)</f>
        <v>0</v>
      </c>
      <c r="AT68">
        <f>_xlfn.XLOOKUP(A68,'SYS Allocations'!A:A,'SYS Allocations'!E:E)</f>
        <v>0</v>
      </c>
      <c r="AU68">
        <f>_xlfn.XLOOKUP(A68,'SYS Allocations'!A:A,'SYS Allocations'!F:F)</f>
        <v>0</v>
      </c>
      <c r="BA68" t="str">
        <f t="shared" si="14"/>
        <v>2DDm85-13</v>
      </c>
    </row>
    <row r="69" spans="1:53">
      <c r="A69" s="35" t="s">
        <v>85</v>
      </c>
      <c r="B69" t="s">
        <v>899</v>
      </c>
      <c r="C69" t="s">
        <v>1025</v>
      </c>
      <c r="D69" t="s">
        <v>845</v>
      </c>
      <c r="E69" t="s">
        <v>1026</v>
      </c>
      <c r="F69" t="s">
        <v>847</v>
      </c>
      <c r="G69">
        <v>36.6</v>
      </c>
      <c r="H69">
        <v>7</v>
      </c>
      <c r="I69">
        <v>42</v>
      </c>
      <c r="J69">
        <v>2.2890000000000001</v>
      </c>
      <c r="K69" s="64">
        <v>45538</v>
      </c>
      <c r="L69">
        <v>9.57456</v>
      </c>
      <c r="M69">
        <v>7.2855600000000003</v>
      </c>
      <c r="N69">
        <v>5.4827000000000004</v>
      </c>
      <c r="O69">
        <v>3.1937000000000002</v>
      </c>
      <c r="P69" t="s">
        <v>851</v>
      </c>
      <c r="Q69" t="s">
        <v>859</v>
      </c>
      <c r="R69" t="s">
        <v>893</v>
      </c>
      <c r="S69">
        <v>10.1088</v>
      </c>
      <c r="T69">
        <v>7.8197999999999803</v>
      </c>
      <c r="U69" t="s">
        <v>851</v>
      </c>
      <c r="V69" t="s">
        <v>968</v>
      </c>
      <c r="W69">
        <v>11.25</v>
      </c>
      <c r="X69">
        <v>8.9610000000000003</v>
      </c>
      <c r="Y69">
        <v>25</v>
      </c>
      <c r="AA69">
        <f>VLOOKUP(A69,Cover!A:R,18,0)</f>
        <v>0</v>
      </c>
      <c r="AB69" s="77">
        <f t="shared" si="0"/>
        <v>7.2855600000000003</v>
      </c>
      <c r="AC69" s="77">
        <f t="shared" si="1"/>
        <v>3.1937000000000002</v>
      </c>
      <c r="AD69" s="77">
        <f t="shared" si="2"/>
        <v>76.092896174863384</v>
      </c>
      <c r="AE69" s="77">
        <f t="shared" si="3"/>
        <v>58.250497017892648</v>
      </c>
      <c r="AF69" s="77">
        <f t="shared" si="4"/>
        <v>7.8197999999999803</v>
      </c>
      <c r="AG69" s="77">
        <f t="shared" si="5"/>
        <v>77.356362773029232</v>
      </c>
      <c r="AH69" s="77">
        <f t="shared" si="6"/>
        <v>11.25</v>
      </c>
      <c r="AI69" s="77">
        <f t="shared" si="7"/>
        <v>2.2890000000000001</v>
      </c>
      <c r="AJ69" s="77">
        <f t="shared" si="8"/>
        <v>8.9610000000000003</v>
      </c>
      <c r="AK69" s="77">
        <f t="shared" si="9"/>
        <v>0</v>
      </c>
      <c r="AL69" s="77">
        <f t="shared" si="10"/>
        <v>8.9610000000000003</v>
      </c>
      <c r="AM69" s="77">
        <f t="shared" si="11"/>
        <v>79.653333333333336</v>
      </c>
      <c r="AN69" t="str">
        <f t="shared" si="15"/>
        <v/>
      </c>
      <c r="AO69" t="s">
        <v>853</v>
      </c>
      <c r="AP69" t="str">
        <f t="shared" si="13"/>
        <v>2DDm85-15</v>
      </c>
      <c r="AQ69">
        <f>_xlfn.XLOOKUP(A69,'SYS Allocations'!A:A,'SYS Allocations'!B:B)</f>
        <v>0</v>
      </c>
      <c r="AR69">
        <f>_xlfn.XLOOKUP(A69,'SYS Allocations'!A:A,'SYS Allocations'!C:C)</f>
        <v>0</v>
      </c>
      <c r="AS69">
        <f>_xlfn.XLOOKUP(A69,'SYS Allocations'!A:A,'SYS Allocations'!D:D)</f>
        <v>0</v>
      </c>
      <c r="AT69">
        <f>_xlfn.XLOOKUP(A69,'SYS Allocations'!A:A,'SYS Allocations'!E:E)</f>
        <v>0</v>
      </c>
      <c r="AU69">
        <f>_xlfn.XLOOKUP(A69,'SYS Allocations'!A:A,'SYS Allocations'!F:F)</f>
        <v>0</v>
      </c>
      <c r="BA69" t="str">
        <f t="shared" si="14"/>
        <v>2DDm85-15</v>
      </c>
    </row>
    <row r="70" spans="1:53">
      <c r="A70" s="35" t="s">
        <v>86</v>
      </c>
      <c r="B70" t="s">
        <v>871</v>
      </c>
      <c r="C70" t="s">
        <v>871</v>
      </c>
      <c r="D70" t="s">
        <v>918</v>
      </c>
      <c r="E70" t="s">
        <v>1027</v>
      </c>
      <c r="F70" t="s">
        <v>858</v>
      </c>
      <c r="G70">
        <v>75</v>
      </c>
      <c r="H70">
        <v>28</v>
      </c>
      <c r="I70">
        <v>780</v>
      </c>
      <c r="J70">
        <v>42.51</v>
      </c>
      <c r="K70" s="64">
        <v>45211</v>
      </c>
      <c r="L70">
        <v>88.29</v>
      </c>
      <c r="M70">
        <v>45.78</v>
      </c>
      <c r="N70">
        <v>77.662499999999994</v>
      </c>
      <c r="O70">
        <v>35.152500000000003</v>
      </c>
      <c r="P70" t="s">
        <v>848</v>
      </c>
      <c r="Q70" t="s">
        <v>859</v>
      </c>
      <c r="R70" t="s">
        <v>874</v>
      </c>
      <c r="S70">
        <v>53.330399999999997</v>
      </c>
      <c r="T70">
        <v>10.820399999999999</v>
      </c>
      <c r="U70" t="s">
        <v>887</v>
      </c>
      <c r="V70" t="s">
        <v>1028</v>
      </c>
      <c r="W70">
        <v>180</v>
      </c>
      <c r="X70">
        <v>137.49</v>
      </c>
      <c r="Y70">
        <v>18</v>
      </c>
      <c r="Z70" t="s">
        <v>8</v>
      </c>
      <c r="AA70">
        <f>VLOOKUP(A70,Cover!A:R,18,0)</f>
        <v>15.5</v>
      </c>
      <c r="AB70" s="77">
        <f t="shared" si="0"/>
        <v>30.28</v>
      </c>
      <c r="AC70" s="77">
        <f t="shared" si="1"/>
        <v>19.652500000000003</v>
      </c>
      <c r="AD70" s="77">
        <f t="shared" si="2"/>
        <v>34.296069770075889</v>
      </c>
      <c r="AE70" s="77">
        <f t="shared" si="3"/>
        <v>25.305005633349435</v>
      </c>
      <c r="AF70" s="77">
        <f t="shared" si="4"/>
        <v>-4.6796000000000006</v>
      </c>
      <c r="AG70" s="77">
        <f t="shared" si="5"/>
        <v>-8.774732610293567</v>
      </c>
      <c r="AH70" s="347">
        <f>AVERAGE(W70:W71)</f>
        <v>180</v>
      </c>
      <c r="AI70" s="347">
        <f>SUM(J70:J71)</f>
        <v>142.245</v>
      </c>
      <c r="AJ70" s="347">
        <f t="shared" si="8"/>
        <v>37.754999999999995</v>
      </c>
      <c r="AK70" s="347">
        <f>SUM(AA70:AA71)</f>
        <v>17</v>
      </c>
      <c r="AL70" s="347">
        <f t="shared" si="10"/>
        <v>20.754999999999995</v>
      </c>
      <c r="AM70" s="348">
        <f t="shared" si="11"/>
        <v>11.530555555555553</v>
      </c>
      <c r="AN70" t="str">
        <f t="shared" si="15"/>
        <v>Capped</v>
      </c>
      <c r="AO70" t="s">
        <v>853</v>
      </c>
      <c r="AP70" t="str">
        <f t="shared" si="13"/>
        <v>DDm125-33</v>
      </c>
      <c r="AQ70" t="str">
        <f>_xlfn.XLOOKUP(A70,'SYS Allocations'!A:A,'SYS Allocations'!B:B)</f>
        <v>P-Core</v>
      </c>
      <c r="AR70">
        <f>_xlfn.XLOOKUP(A70,'SYS Allocations'!A:A,'SYS Allocations'!C:C)</f>
        <v>0</v>
      </c>
      <c r="AS70">
        <f>_xlfn.XLOOKUP(A70,'SYS Allocations'!A:A,'SYS Allocations'!D:D)</f>
        <v>0</v>
      </c>
      <c r="AT70">
        <f>_xlfn.XLOOKUP(A70,'SYS Allocations'!A:A,'SYS Allocations'!E:E)</f>
        <v>0</v>
      </c>
      <c r="AU70">
        <f>_xlfn.XLOOKUP(A70,'SYS Allocations'!A:A,'SYS Allocations'!F:F)</f>
        <v>0</v>
      </c>
      <c r="BA70" t="str">
        <f t="shared" si="14"/>
        <v>DDm125-33</v>
      </c>
    </row>
    <row r="71" spans="1:53">
      <c r="A71" s="35" t="s">
        <v>87</v>
      </c>
      <c r="B71" t="s">
        <v>871</v>
      </c>
      <c r="C71" t="s">
        <v>871</v>
      </c>
      <c r="D71" t="s">
        <v>918</v>
      </c>
      <c r="E71" t="s">
        <v>1027</v>
      </c>
      <c r="F71" t="s">
        <v>911</v>
      </c>
      <c r="G71">
        <v>55</v>
      </c>
      <c r="H71">
        <v>54</v>
      </c>
      <c r="I71">
        <v>1830</v>
      </c>
      <c r="J71">
        <v>99.734999999999999</v>
      </c>
      <c r="K71" s="64">
        <v>45211</v>
      </c>
      <c r="L71">
        <v>127.09399999999999</v>
      </c>
      <c r="M71">
        <v>27.359000000000002</v>
      </c>
      <c r="N71">
        <v>93.467500000000001</v>
      </c>
      <c r="O71">
        <v>-6.2675000000000001</v>
      </c>
      <c r="P71" t="s">
        <v>902</v>
      </c>
      <c r="Q71" t="s">
        <v>859</v>
      </c>
      <c r="R71" t="s">
        <v>874</v>
      </c>
      <c r="S71">
        <v>106.66079999999999</v>
      </c>
      <c r="T71">
        <v>6.9258000000000797</v>
      </c>
      <c r="U71" t="s">
        <v>887</v>
      </c>
      <c r="V71" t="s">
        <v>1028</v>
      </c>
      <c r="W71">
        <v>180</v>
      </c>
      <c r="X71">
        <v>80.265000000000001</v>
      </c>
      <c r="Y71">
        <v>18</v>
      </c>
      <c r="Z71" t="s">
        <v>8</v>
      </c>
      <c r="AA71">
        <f>VLOOKUP(A71,Cover!A:R,18,0)</f>
        <v>1.5</v>
      </c>
      <c r="AB71" s="77">
        <f t="shared" si="0"/>
        <v>25.859000000000002</v>
      </c>
      <c r="AC71" s="77">
        <f t="shared" si="1"/>
        <v>-7.7675000000000001</v>
      </c>
      <c r="AD71" s="77">
        <f t="shared" si="2"/>
        <v>20.346357813901523</v>
      </c>
      <c r="AE71" s="77">
        <f t="shared" si="3"/>
        <v>-8.3103752641292434</v>
      </c>
      <c r="AF71" s="77">
        <f t="shared" si="4"/>
        <v>5.4258000000000797</v>
      </c>
      <c r="AG71" s="77">
        <f t="shared" si="5"/>
        <v>5.0869672832006509</v>
      </c>
      <c r="AH71" s="347"/>
      <c r="AI71" s="347"/>
      <c r="AJ71" s="347"/>
      <c r="AK71" s="347"/>
      <c r="AL71" s="347"/>
      <c r="AM71" s="348"/>
      <c r="AN71" t="str">
        <f t="shared" si="15"/>
        <v>Capped</v>
      </c>
      <c r="AO71" t="s">
        <v>853</v>
      </c>
      <c r="AP71" t="str">
        <f t="shared" si="13"/>
        <v>DDm125-33</v>
      </c>
      <c r="AQ71" t="str">
        <f>_xlfn.XLOOKUP(A71,'SYS Allocations'!A:A,'SYS Allocations'!B:B)</f>
        <v>P-Core</v>
      </c>
      <c r="AR71">
        <f>_xlfn.XLOOKUP(A71,'SYS Allocations'!A:A,'SYS Allocations'!C:C)</f>
        <v>0</v>
      </c>
      <c r="AS71">
        <f>_xlfn.XLOOKUP(A71,'SYS Allocations'!A:A,'SYS Allocations'!D:D)</f>
        <v>0</v>
      </c>
      <c r="AT71">
        <f>_xlfn.XLOOKUP(A71,'SYS Allocations'!A:A,'SYS Allocations'!E:E)</f>
        <v>0</v>
      </c>
      <c r="AU71">
        <f>_xlfn.XLOOKUP(A71,'SYS Allocations'!A:A,'SYS Allocations'!F:F)</f>
        <v>0</v>
      </c>
      <c r="BA71" t="str">
        <f t="shared" si="14"/>
        <v>DDm125-33</v>
      </c>
    </row>
    <row r="72" spans="1:53">
      <c r="A72" s="35" t="s">
        <v>88</v>
      </c>
      <c r="B72" t="s">
        <v>871</v>
      </c>
      <c r="C72" t="s">
        <v>871</v>
      </c>
      <c r="D72" t="s">
        <v>845</v>
      </c>
      <c r="E72" t="s">
        <v>1029</v>
      </c>
      <c r="F72" t="s">
        <v>847</v>
      </c>
      <c r="G72">
        <v>36.6</v>
      </c>
      <c r="H72">
        <v>39</v>
      </c>
      <c r="I72">
        <v>282</v>
      </c>
      <c r="J72">
        <v>15.369</v>
      </c>
      <c r="K72" s="64">
        <v>45182</v>
      </c>
      <c r="L72">
        <v>60.63888</v>
      </c>
      <c r="M72">
        <v>45.269880000000001</v>
      </c>
      <c r="N72">
        <v>43.098599999999998</v>
      </c>
      <c r="O72">
        <v>27.729600000000001</v>
      </c>
      <c r="P72" t="s">
        <v>848</v>
      </c>
      <c r="Q72" t="s">
        <v>859</v>
      </c>
      <c r="R72" t="s">
        <v>874</v>
      </c>
      <c r="S72">
        <v>53.330399999999997</v>
      </c>
      <c r="T72">
        <v>37.961399999999998</v>
      </c>
      <c r="U72" t="s">
        <v>902</v>
      </c>
      <c r="V72" t="s">
        <v>1030</v>
      </c>
      <c r="W72">
        <v>196.5</v>
      </c>
      <c r="X72">
        <v>181.131</v>
      </c>
      <c r="Y72">
        <v>65</v>
      </c>
      <c r="AA72">
        <f>VLOOKUP(A72,Cover!A:R,18,0)</f>
        <v>7.6</v>
      </c>
      <c r="AB72" s="77">
        <f t="shared" si="0"/>
        <v>37.669879999999999</v>
      </c>
      <c r="AC72" s="77">
        <f t="shared" si="1"/>
        <v>20.129600000000003</v>
      </c>
      <c r="AD72" s="77">
        <f t="shared" si="2"/>
        <v>62.12166187766001</v>
      </c>
      <c r="AE72" s="77">
        <f t="shared" si="3"/>
        <v>46.70592548249828</v>
      </c>
      <c r="AF72" s="77">
        <f t="shared" si="4"/>
        <v>30.361399999999996</v>
      </c>
      <c r="AG72" s="77">
        <f t="shared" si="5"/>
        <v>56.930756191590532</v>
      </c>
      <c r="AH72" s="347">
        <f>AVERAGE(W72:W73)</f>
        <v>196.5</v>
      </c>
      <c r="AI72" s="347">
        <f>SUM(J72:J73)</f>
        <v>30.138500000000001</v>
      </c>
      <c r="AJ72" s="347">
        <f t="shared" si="8"/>
        <v>166.36150000000001</v>
      </c>
      <c r="AK72" s="347">
        <f>SUM(AA72:AA73)</f>
        <v>15.5</v>
      </c>
      <c r="AL72" s="347">
        <f t="shared" si="10"/>
        <v>150.86150000000001</v>
      </c>
      <c r="AM72" s="348">
        <f t="shared" si="11"/>
        <v>76.774300254452925</v>
      </c>
      <c r="AN72" t="str">
        <f t="shared" si="15"/>
        <v/>
      </c>
      <c r="AO72" t="s">
        <v>921</v>
      </c>
      <c r="AP72" t="str">
        <f t="shared" si="13"/>
        <v>DDm125-33</v>
      </c>
      <c r="AQ72">
        <f>_xlfn.XLOOKUP(A72,'SYS Allocations'!A:A,'SYS Allocations'!B:B)</f>
        <v>0</v>
      </c>
      <c r="AR72" t="str">
        <f>_xlfn.XLOOKUP(A72,'SYS Allocations'!A:A,'SYS Allocations'!C:C)</f>
        <v>RA</v>
      </c>
      <c r="AS72" t="str">
        <f>_xlfn.XLOOKUP(A72,'SYS Allocations'!A:A,'SYS Allocations'!D:D)</f>
        <v>PX</v>
      </c>
      <c r="AT72">
        <f>_xlfn.XLOOKUP(A72,'SYS Allocations'!A:A,'SYS Allocations'!E:E)</f>
        <v>0</v>
      </c>
      <c r="AU72" t="str">
        <f>_xlfn.XLOOKUP(A72,'SYS Allocations'!A:A,'SYS Allocations'!F:F)</f>
        <v>OPEX</v>
      </c>
      <c r="BA72" t="str">
        <f t="shared" si="14"/>
        <v>DDm125-33</v>
      </c>
    </row>
    <row r="73" spans="1:53">
      <c r="A73" s="35" t="s">
        <v>89</v>
      </c>
      <c r="B73" t="s">
        <v>871</v>
      </c>
      <c r="C73" t="s">
        <v>871</v>
      </c>
      <c r="D73" t="s">
        <v>845</v>
      </c>
      <c r="E73" t="s">
        <v>1029</v>
      </c>
      <c r="F73" t="s">
        <v>847</v>
      </c>
      <c r="G73">
        <v>36.6</v>
      </c>
      <c r="H73">
        <v>39</v>
      </c>
      <c r="I73">
        <v>271</v>
      </c>
      <c r="J73">
        <v>14.769500000000001</v>
      </c>
      <c r="K73" s="64">
        <v>45182</v>
      </c>
      <c r="L73">
        <v>60.63888</v>
      </c>
      <c r="M73">
        <v>45.86938</v>
      </c>
      <c r="N73">
        <v>43.098599999999998</v>
      </c>
      <c r="O73">
        <v>28.3291</v>
      </c>
      <c r="P73" t="s">
        <v>848</v>
      </c>
      <c r="Q73" t="s">
        <v>859</v>
      </c>
      <c r="R73" t="s">
        <v>874</v>
      </c>
      <c r="S73">
        <v>53.330399999999997</v>
      </c>
      <c r="T73">
        <v>38.560899999999997</v>
      </c>
      <c r="U73" t="s">
        <v>902</v>
      </c>
      <c r="V73" t="s">
        <v>1030</v>
      </c>
      <c r="W73">
        <v>196.5</v>
      </c>
      <c r="X73">
        <v>181.73050000000001</v>
      </c>
      <c r="Y73">
        <v>65</v>
      </c>
      <c r="AA73">
        <f>VLOOKUP(A73,Cover!A:R,18,0)</f>
        <v>7.8999999999999995</v>
      </c>
      <c r="AB73" s="77">
        <f t="shared" ref="AB73" si="59">M73-AA73</f>
        <v>37.969380000000001</v>
      </c>
      <c r="AC73" s="77">
        <f t="shared" ref="AC73" si="60">O73-AA73</f>
        <v>20.429100000000002</v>
      </c>
      <c r="AD73" s="77">
        <f t="shared" ref="AD73" si="61">AB73/L73%</f>
        <v>62.615569416849397</v>
      </c>
      <c r="AE73" s="77">
        <f t="shared" ref="AE73" si="62">AC73/N73%</f>
        <v>47.400843646893406</v>
      </c>
      <c r="AF73" s="77">
        <f t="shared" ref="AF73" si="63">T73-AA73</f>
        <v>30.660899999999998</v>
      </c>
      <c r="AG73" s="77">
        <f t="shared" ref="AG73" si="64">AF73/S73%</f>
        <v>57.492349579226854</v>
      </c>
      <c r="AH73" s="347"/>
      <c r="AI73" s="347"/>
      <c r="AJ73" s="347"/>
      <c r="AK73" s="347"/>
      <c r="AL73" s="347"/>
      <c r="AM73" s="348"/>
      <c r="AN73" t="str">
        <f t="shared" ref="AN73:AN136" si="65">IF(ISBLANK(Z73),"","Capped")</f>
        <v/>
      </c>
      <c r="AO73" t="s">
        <v>921</v>
      </c>
      <c r="AP73" t="str">
        <f t="shared" si="13"/>
        <v>DDm125-33</v>
      </c>
      <c r="AQ73">
        <f>_xlfn.XLOOKUP(A73,'SYS Allocations'!A:A,'SYS Allocations'!B:B)</f>
        <v>0</v>
      </c>
      <c r="AR73">
        <f>_xlfn.XLOOKUP(A73,'SYS Allocations'!A:A,'SYS Allocations'!C:C)</f>
        <v>0</v>
      </c>
      <c r="AS73">
        <f>_xlfn.XLOOKUP(A73,'SYS Allocations'!A:A,'SYS Allocations'!D:D)</f>
        <v>0</v>
      </c>
      <c r="AT73">
        <f>_xlfn.XLOOKUP(A73,'SYS Allocations'!A:A,'SYS Allocations'!E:E)</f>
        <v>0</v>
      </c>
      <c r="AU73">
        <f>_xlfn.XLOOKUP(A73,'SYS Allocations'!A:A,'SYS Allocations'!F:F)</f>
        <v>0</v>
      </c>
      <c r="BA73" t="str">
        <f t="shared" si="14"/>
        <v>DDm125-33</v>
      </c>
    </row>
    <row r="74" spans="1:53">
      <c r="A74" s="35" t="s">
        <v>90</v>
      </c>
      <c r="B74" t="s">
        <v>899</v>
      </c>
      <c r="C74" t="s">
        <v>1031</v>
      </c>
      <c r="D74" t="s">
        <v>845</v>
      </c>
      <c r="E74" t="s">
        <v>1032</v>
      </c>
      <c r="F74" t="s">
        <v>847</v>
      </c>
      <c r="G74">
        <v>36.6</v>
      </c>
      <c r="H74">
        <v>18</v>
      </c>
      <c r="I74">
        <v>38</v>
      </c>
      <c r="J74">
        <v>2.0710000000000002</v>
      </c>
      <c r="K74" s="64">
        <v>45538</v>
      </c>
      <c r="L74">
        <v>27.12792</v>
      </c>
      <c r="M74">
        <v>25.056920000000002</v>
      </c>
      <c r="N74">
        <v>22.791899999999998</v>
      </c>
      <c r="O74">
        <v>20.7209</v>
      </c>
      <c r="P74" t="s">
        <v>851</v>
      </c>
      <c r="Q74" t="s">
        <v>859</v>
      </c>
      <c r="R74" t="s">
        <v>860</v>
      </c>
      <c r="S74">
        <v>17.409600000000001</v>
      </c>
      <c r="T74">
        <v>15.3386</v>
      </c>
      <c r="U74" t="s">
        <v>902</v>
      </c>
      <c r="V74" t="s">
        <v>894</v>
      </c>
      <c r="W74">
        <v>112.5</v>
      </c>
      <c r="X74">
        <v>110.429</v>
      </c>
      <c r="Y74">
        <v>24</v>
      </c>
      <c r="AA74">
        <f>VLOOKUP(A74,Cover!A:R,18,0)</f>
        <v>6.9</v>
      </c>
      <c r="AB74" s="77">
        <f t="shared" si="0"/>
        <v>18.15692</v>
      </c>
      <c r="AC74" s="77">
        <f t="shared" si="1"/>
        <v>13.8209</v>
      </c>
      <c r="AD74" s="77">
        <f t="shared" si="2"/>
        <v>66.930748837360184</v>
      </c>
      <c r="AE74" s="77">
        <f t="shared" si="3"/>
        <v>60.63952544544334</v>
      </c>
      <c r="AF74" s="77">
        <f t="shared" si="4"/>
        <v>8.4385999999999992</v>
      </c>
      <c r="AG74" s="77">
        <f t="shared" si="5"/>
        <v>48.470958551603708</v>
      </c>
      <c r="AH74" s="77">
        <f t="shared" si="6"/>
        <v>112.5</v>
      </c>
      <c r="AI74" s="77">
        <f t="shared" si="7"/>
        <v>2.0710000000000002</v>
      </c>
      <c r="AJ74" s="77">
        <f t="shared" si="8"/>
        <v>110.429</v>
      </c>
      <c r="AK74" s="77">
        <f t="shared" si="9"/>
        <v>6.9</v>
      </c>
      <c r="AL74" s="77">
        <f t="shared" si="10"/>
        <v>103.529</v>
      </c>
      <c r="AM74" s="77">
        <f t="shared" si="11"/>
        <v>92.025777777777776</v>
      </c>
      <c r="AN74" t="str">
        <f t="shared" si="65"/>
        <v/>
      </c>
      <c r="AO74" t="s">
        <v>921</v>
      </c>
      <c r="AP74" t="str">
        <f t="shared" si="13"/>
        <v>DDm85-25</v>
      </c>
      <c r="AQ74">
        <f>_xlfn.XLOOKUP(A74,'SYS Allocations'!A:A,'SYS Allocations'!B:B)</f>
        <v>0</v>
      </c>
      <c r="AR74">
        <f>_xlfn.XLOOKUP(A74,'SYS Allocations'!A:A,'SYS Allocations'!C:C)</f>
        <v>0</v>
      </c>
      <c r="AS74">
        <f>_xlfn.XLOOKUP(A74,'SYS Allocations'!A:A,'SYS Allocations'!D:D)</f>
        <v>0</v>
      </c>
      <c r="AT74" t="str">
        <f>_xlfn.XLOOKUP(A74,'SYS Allocations'!A:A,'SYS Allocations'!E:E)</f>
        <v>AM</v>
      </c>
      <c r="AU74">
        <f>_xlfn.XLOOKUP(A74,'SYS Allocations'!A:A,'SYS Allocations'!F:F)</f>
        <v>0</v>
      </c>
      <c r="BA74" t="str">
        <f t="shared" si="14"/>
        <v>DDm85-25</v>
      </c>
    </row>
    <row r="75" spans="1:53">
      <c r="A75" s="35" t="s">
        <v>91</v>
      </c>
      <c r="B75" t="s">
        <v>899</v>
      </c>
      <c r="C75" t="s">
        <v>1031</v>
      </c>
      <c r="D75" t="s">
        <v>845</v>
      </c>
      <c r="E75" t="s">
        <v>1032</v>
      </c>
      <c r="F75" t="s">
        <v>847</v>
      </c>
      <c r="G75">
        <v>36.6</v>
      </c>
      <c r="H75">
        <v>18</v>
      </c>
      <c r="I75">
        <v>53</v>
      </c>
      <c r="J75">
        <v>2.8885000000000001</v>
      </c>
      <c r="K75" s="64">
        <v>45538</v>
      </c>
      <c r="L75">
        <v>27.12792</v>
      </c>
      <c r="M75">
        <v>24.239419999999999</v>
      </c>
      <c r="N75">
        <v>22.791899999999998</v>
      </c>
      <c r="O75">
        <v>19.903400000000001</v>
      </c>
      <c r="P75" t="s">
        <v>851</v>
      </c>
      <c r="Q75" t="s">
        <v>859</v>
      </c>
      <c r="R75" t="s">
        <v>860</v>
      </c>
      <c r="S75">
        <v>17.409600000000001</v>
      </c>
      <c r="T75">
        <v>14.521100000000001</v>
      </c>
      <c r="U75" t="s">
        <v>902</v>
      </c>
      <c r="V75" t="s">
        <v>894</v>
      </c>
      <c r="W75">
        <v>112.5</v>
      </c>
      <c r="X75">
        <v>109.61150000000001</v>
      </c>
      <c r="Y75">
        <v>24</v>
      </c>
      <c r="AA75">
        <f>VLOOKUP(A75,Cover!A:R,18,0)</f>
        <v>6.8</v>
      </c>
      <c r="AB75" s="77">
        <f t="shared" si="0"/>
        <v>17.439419999999998</v>
      </c>
      <c r="AC75" s="77">
        <f t="shared" si="1"/>
        <v>13.103400000000001</v>
      </c>
      <c r="AD75" s="77">
        <f t="shared" si="2"/>
        <v>64.285872267390928</v>
      </c>
      <c r="AE75" s="77">
        <f t="shared" si="3"/>
        <v>57.491477235333612</v>
      </c>
      <c r="AF75" s="77">
        <f t="shared" si="4"/>
        <v>7.7211000000000007</v>
      </c>
      <c r="AG75" s="77">
        <f t="shared" si="5"/>
        <v>44.34966914805625</v>
      </c>
      <c r="AH75" s="77">
        <f t="shared" si="6"/>
        <v>112.5</v>
      </c>
      <c r="AI75" s="77">
        <f t="shared" si="7"/>
        <v>2.8885000000000001</v>
      </c>
      <c r="AJ75" s="77">
        <f t="shared" si="8"/>
        <v>109.61150000000001</v>
      </c>
      <c r="AK75" s="77">
        <f t="shared" si="9"/>
        <v>6.8</v>
      </c>
      <c r="AL75" s="77">
        <f t="shared" si="10"/>
        <v>102.81150000000001</v>
      </c>
      <c r="AM75" s="77">
        <f t="shared" si="11"/>
        <v>91.388000000000005</v>
      </c>
      <c r="AN75" t="str">
        <f t="shared" si="65"/>
        <v/>
      </c>
      <c r="AO75" t="s">
        <v>921</v>
      </c>
      <c r="AP75" t="str">
        <f t="shared" ref="AP75:AP142" si="66">TRIM(BA75)</f>
        <v>DDm85-25</v>
      </c>
      <c r="AQ75">
        <f>_xlfn.XLOOKUP(A75,'SYS Allocations'!A:A,'SYS Allocations'!B:B)</f>
        <v>0</v>
      </c>
      <c r="AR75">
        <f>_xlfn.XLOOKUP(A75,'SYS Allocations'!A:A,'SYS Allocations'!C:C)</f>
        <v>0</v>
      </c>
      <c r="AS75">
        <f>_xlfn.XLOOKUP(A75,'SYS Allocations'!A:A,'SYS Allocations'!D:D)</f>
        <v>0</v>
      </c>
      <c r="AT75">
        <f>_xlfn.XLOOKUP(A75,'SYS Allocations'!A:A,'SYS Allocations'!E:E)</f>
        <v>0</v>
      </c>
      <c r="AU75">
        <f>_xlfn.XLOOKUP(A75,'SYS Allocations'!A:A,'SYS Allocations'!F:F)</f>
        <v>0</v>
      </c>
      <c r="BA75" t="str">
        <f t="shared" ref="BA75:BA138" si="67">IFERROR(LEFT(R75,FIND("(",R75,1)-1),R75)</f>
        <v>DDm85-25</v>
      </c>
    </row>
    <row r="76" spans="1:53">
      <c r="A76" s="35" t="s">
        <v>92</v>
      </c>
      <c r="B76" t="s">
        <v>904</v>
      </c>
      <c r="C76" t="s">
        <v>1033</v>
      </c>
      <c r="D76" t="s">
        <v>845</v>
      </c>
      <c r="E76" t="s">
        <v>1034</v>
      </c>
      <c r="F76" t="s">
        <v>959</v>
      </c>
      <c r="G76">
        <v>55</v>
      </c>
      <c r="H76">
        <v>23</v>
      </c>
      <c r="I76">
        <v>365</v>
      </c>
      <c r="J76">
        <v>19.892499999999998</v>
      </c>
      <c r="K76" s="64">
        <v>45538</v>
      </c>
      <c r="L76">
        <v>52.756</v>
      </c>
      <c r="M76">
        <v>32.863500000000002</v>
      </c>
      <c r="N76">
        <v>33.244999999999997</v>
      </c>
      <c r="O76">
        <v>13.352499999999999</v>
      </c>
      <c r="P76" t="s">
        <v>848</v>
      </c>
      <c r="Q76" t="s">
        <v>859</v>
      </c>
      <c r="R76" t="s">
        <v>874</v>
      </c>
      <c r="S76">
        <v>53.330399999999997</v>
      </c>
      <c r="T76">
        <v>33.437899999999999</v>
      </c>
      <c r="U76" t="s">
        <v>875</v>
      </c>
      <c r="V76" t="s">
        <v>944</v>
      </c>
      <c r="W76">
        <v>90</v>
      </c>
      <c r="X76">
        <v>70.107500000000002</v>
      </c>
      <c r="Y76">
        <v>17</v>
      </c>
      <c r="AA76">
        <f>VLOOKUP(A76,Cover!A:R,18,0)</f>
        <v>9.35</v>
      </c>
      <c r="AB76" s="77">
        <f t="shared" si="0"/>
        <v>23.513500000000001</v>
      </c>
      <c r="AC76" s="77">
        <f t="shared" si="1"/>
        <v>4.0024999999999995</v>
      </c>
      <c r="AD76" s="77">
        <f t="shared" si="2"/>
        <v>44.570285844264156</v>
      </c>
      <c r="AE76" s="77">
        <f t="shared" si="3"/>
        <v>12.039404421717551</v>
      </c>
      <c r="AF76" s="77">
        <f t="shared" si="4"/>
        <v>24.087899999999998</v>
      </c>
      <c r="AG76" s="77">
        <f t="shared" si="5"/>
        <v>45.16729670131857</v>
      </c>
      <c r="AH76" s="348">
        <f>AVERAGE(W76:W77)</f>
        <v>90</v>
      </c>
      <c r="AI76" s="348">
        <f>SUM(J76:J77)</f>
        <v>32.372999999999998</v>
      </c>
      <c r="AJ76" s="348">
        <f t="shared" si="8"/>
        <v>57.627000000000002</v>
      </c>
      <c r="AK76" s="348">
        <f>SUM(AA76:AA77)</f>
        <v>18.7</v>
      </c>
      <c r="AL76" s="348">
        <f t="shared" si="10"/>
        <v>38.927000000000007</v>
      </c>
      <c r="AM76" s="348">
        <f t="shared" si="11"/>
        <v>43.25222222222223</v>
      </c>
      <c r="AN76" t="str">
        <f t="shared" si="65"/>
        <v/>
      </c>
      <c r="AO76" t="s">
        <v>921</v>
      </c>
      <c r="AP76" t="str">
        <f t="shared" si="66"/>
        <v>DDm125-33</v>
      </c>
      <c r="AQ76">
        <f>_xlfn.XLOOKUP(A76,'SYS Allocations'!A:A,'SYS Allocations'!B:B)</f>
        <v>0</v>
      </c>
      <c r="AR76">
        <f>_xlfn.XLOOKUP(A76,'SYS Allocations'!A:A,'SYS Allocations'!C:C)</f>
        <v>0</v>
      </c>
      <c r="AS76">
        <f>_xlfn.XLOOKUP(A76,'SYS Allocations'!A:A,'SYS Allocations'!D:D)</f>
        <v>0</v>
      </c>
      <c r="AT76">
        <f>_xlfn.XLOOKUP(A76,'SYS Allocations'!A:A,'SYS Allocations'!E:E)</f>
        <v>0</v>
      </c>
      <c r="AU76" t="str">
        <f>_xlfn.XLOOKUP(A76,'SYS Allocations'!A:A,'SYS Allocations'!F:F)</f>
        <v>OPEX</v>
      </c>
      <c r="BA76" t="str">
        <f t="shared" si="67"/>
        <v>DDm125-33</v>
      </c>
    </row>
    <row r="77" spans="1:53">
      <c r="A77" s="35" t="s">
        <v>93</v>
      </c>
      <c r="B77" t="s">
        <v>904</v>
      </c>
      <c r="C77" t="s">
        <v>1033</v>
      </c>
      <c r="D77" t="s">
        <v>845</v>
      </c>
      <c r="E77" t="s">
        <v>1034</v>
      </c>
      <c r="F77" t="s">
        <v>959</v>
      </c>
      <c r="G77">
        <v>55</v>
      </c>
      <c r="H77">
        <v>23</v>
      </c>
      <c r="I77">
        <v>229</v>
      </c>
      <c r="J77">
        <v>12.480499999999999</v>
      </c>
      <c r="K77" s="64">
        <v>45538</v>
      </c>
      <c r="L77">
        <v>52.756</v>
      </c>
      <c r="M77">
        <v>40.275500000000001</v>
      </c>
      <c r="N77">
        <v>33.244999999999997</v>
      </c>
      <c r="O77">
        <v>20.764500000000002</v>
      </c>
      <c r="P77" t="s">
        <v>848</v>
      </c>
      <c r="Q77" t="s">
        <v>859</v>
      </c>
      <c r="R77" t="s">
        <v>874</v>
      </c>
      <c r="S77">
        <v>53.330399999999997</v>
      </c>
      <c r="T77">
        <v>40.849899999999998</v>
      </c>
      <c r="U77" t="s">
        <v>875</v>
      </c>
      <c r="V77" t="s">
        <v>944</v>
      </c>
      <c r="W77">
        <v>90</v>
      </c>
      <c r="X77">
        <v>77.519499999999994</v>
      </c>
      <c r="Y77">
        <v>17</v>
      </c>
      <c r="AA77">
        <f>VLOOKUP(A77,Cover!A:R,18,0)</f>
        <v>9.35</v>
      </c>
      <c r="AB77" s="77">
        <f t="shared" ref="AB77" si="68">M77-AA77</f>
        <v>30.9255</v>
      </c>
      <c r="AC77" s="77">
        <f t="shared" ref="AC77" si="69">O77-AA77</f>
        <v>11.414500000000002</v>
      </c>
      <c r="AD77" s="77">
        <f t="shared" ref="AD77" si="70">AB77/L77%</f>
        <v>58.619872621123662</v>
      </c>
      <c r="AE77" s="77">
        <f t="shared" ref="AE77" si="71">AC77/N77%</f>
        <v>34.334486388930678</v>
      </c>
      <c r="AF77" s="77">
        <f t="shared" ref="AF77" si="72">T77-AA77</f>
        <v>31.499899999999997</v>
      </c>
      <c r="AG77" s="77">
        <f t="shared" ref="AG77" si="73">AF77/S77%</f>
        <v>59.065561105860816</v>
      </c>
      <c r="AH77" s="348"/>
      <c r="AI77" s="348"/>
      <c r="AJ77" s="348"/>
      <c r="AK77" s="348"/>
      <c r="AL77" s="348"/>
      <c r="AM77" s="348"/>
      <c r="AN77" t="str">
        <f t="shared" si="65"/>
        <v/>
      </c>
      <c r="AO77" t="s">
        <v>921</v>
      </c>
      <c r="AP77" t="str">
        <f t="shared" ref="AP77" si="74">TRIM(BA77)</f>
        <v>DDm125-33</v>
      </c>
      <c r="BA77" t="str">
        <f t="shared" si="67"/>
        <v>DDm125-33</v>
      </c>
    </row>
    <row r="78" spans="1:53">
      <c r="A78" s="35" t="s">
        <v>94</v>
      </c>
      <c r="B78" t="s">
        <v>890</v>
      </c>
      <c r="C78" t="s">
        <v>1035</v>
      </c>
      <c r="D78" t="s">
        <v>845</v>
      </c>
      <c r="E78" t="s">
        <v>1036</v>
      </c>
      <c r="F78" t="s">
        <v>1037</v>
      </c>
      <c r="G78">
        <v>37.5</v>
      </c>
      <c r="H78">
        <v>8</v>
      </c>
      <c r="I78">
        <v>64</v>
      </c>
      <c r="J78">
        <v>3.488</v>
      </c>
      <c r="K78" s="64">
        <v>45538</v>
      </c>
      <c r="L78">
        <v>11.445</v>
      </c>
      <c r="M78">
        <v>7.9569999999999999</v>
      </c>
      <c r="N78">
        <v>9.5647500000000001</v>
      </c>
      <c r="O78">
        <v>6.0767499999999997</v>
      </c>
      <c r="P78" t="s">
        <v>852</v>
      </c>
      <c r="Q78" t="s">
        <v>881</v>
      </c>
      <c r="R78" t="s">
        <v>1038</v>
      </c>
      <c r="S78">
        <v>8.9639999999999702</v>
      </c>
      <c r="T78">
        <v>5.4759999999999698</v>
      </c>
      <c r="U78" t="s">
        <v>851</v>
      </c>
      <c r="V78" t="s">
        <v>1039</v>
      </c>
      <c r="W78">
        <v>10.5</v>
      </c>
      <c r="X78">
        <v>7.0119999999999996</v>
      </c>
      <c r="Y78">
        <v>7</v>
      </c>
      <c r="AA78">
        <f>VLOOKUP(A78,Cover!A:R,18,0)</f>
        <v>0</v>
      </c>
      <c r="AB78" s="77">
        <f t="shared" ref="AB78:AB144" si="75">M78-AA78</f>
        <v>7.9569999999999999</v>
      </c>
      <c r="AC78" s="77">
        <f t="shared" ref="AC78:AC144" si="76">O78-AA78</f>
        <v>6.0767499999999997</v>
      </c>
      <c r="AD78" s="77">
        <f t="shared" ref="AD78:AD144" si="77">AB78/L78%</f>
        <v>69.523809523809518</v>
      </c>
      <c r="AE78" s="77">
        <f t="shared" ref="AE78:AE144" si="78">AC78/N78%</f>
        <v>63.532763532763532</v>
      </c>
      <c r="AF78" s="77">
        <f t="shared" ref="AF78:AF144" si="79">T78-AA78</f>
        <v>5.4759999999999698</v>
      </c>
      <c r="AG78" s="77">
        <f t="shared" ref="AG78:AG144" si="80">AF78/S78%</f>
        <v>61.088799643016372</v>
      </c>
      <c r="AH78" s="77">
        <f t="shared" ref="AH78:AH139" si="81">W78</f>
        <v>10.5</v>
      </c>
      <c r="AI78" s="77">
        <f t="shared" ref="AI78:AI140" si="82">J78</f>
        <v>3.488</v>
      </c>
      <c r="AJ78" s="77">
        <f t="shared" ref="AJ78:AJ143" si="83">AH78-AI78</f>
        <v>7.0120000000000005</v>
      </c>
      <c r="AK78" s="77">
        <f t="shared" ref="AK78:AK140" si="84">AA78</f>
        <v>0</v>
      </c>
      <c r="AL78" s="77">
        <f t="shared" ref="AL78:AL143" si="85">AJ78-AK78</f>
        <v>7.0120000000000005</v>
      </c>
      <c r="AM78" s="77">
        <f t="shared" ref="AM78:AM143" si="86">AL78/AH78%</f>
        <v>66.780952380952385</v>
      </c>
      <c r="AN78" t="str">
        <f t="shared" si="65"/>
        <v/>
      </c>
      <c r="AO78" t="s">
        <v>853</v>
      </c>
      <c r="AP78" t="str">
        <f t="shared" si="66"/>
        <v>12V105F</v>
      </c>
      <c r="AQ78">
        <f>_xlfn.XLOOKUP(A78,'SYS Allocations'!A:A,'SYS Allocations'!B:B)</f>
        <v>0</v>
      </c>
      <c r="AR78">
        <f>_xlfn.XLOOKUP(A78,'SYS Allocations'!A:A,'SYS Allocations'!C:C)</f>
        <v>0</v>
      </c>
      <c r="AS78">
        <f>_xlfn.XLOOKUP(A78,'SYS Allocations'!A:A,'SYS Allocations'!D:D)</f>
        <v>0</v>
      </c>
      <c r="AT78">
        <f>_xlfn.XLOOKUP(A78,'SYS Allocations'!A:A,'SYS Allocations'!E:E)</f>
        <v>0</v>
      </c>
      <c r="AU78">
        <f>_xlfn.XLOOKUP(A78,'SYS Allocations'!A:A,'SYS Allocations'!F:F)</f>
        <v>0</v>
      </c>
      <c r="BA78" t="str">
        <f t="shared" si="67"/>
        <v>12V105F</v>
      </c>
    </row>
    <row r="79" spans="1:53">
      <c r="A79" s="35" t="s">
        <v>95</v>
      </c>
      <c r="B79" t="s">
        <v>947</v>
      </c>
      <c r="C79" t="s">
        <v>1040</v>
      </c>
      <c r="D79" t="s">
        <v>845</v>
      </c>
      <c r="E79" t="s">
        <v>1041</v>
      </c>
      <c r="F79" t="s">
        <v>847</v>
      </c>
      <c r="G79">
        <v>36.6</v>
      </c>
      <c r="H79">
        <v>9</v>
      </c>
      <c r="I79">
        <v>123</v>
      </c>
      <c r="J79">
        <v>6.7035</v>
      </c>
      <c r="K79" s="64">
        <v>45538</v>
      </c>
      <c r="L79">
        <v>12.766080000000001</v>
      </c>
      <c r="M79">
        <v>6.0625799999999996</v>
      </c>
      <c r="N79">
        <v>9.4720999999999993</v>
      </c>
      <c r="O79">
        <v>2.7686000000000002</v>
      </c>
      <c r="P79" t="s">
        <v>851</v>
      </c>
      <c r="Q79" t="s">
        <v>859</v>
      </c>
      <c r="R79" t="s">
        <v>893</v>
      </c>
      <c r="S79">
        <v>10.1088</v>
      </c>
      <c r="T79">
        <v>3.40529999999998</v>
      </c>
      <c r="U79" t="s">
        <v>848</v>
      </c>
      <c r="V79" t="s">
        <v>1042</v>
      </c>
      <c r="W79">
        <v>30</v>
      </c>
      <c r="X79">
        <v>23.296500000000002</v>
      </c>
      <c r="Y79">
        <v>8</v>
      </c>
      <c r="AA79">
        <f>VLOOKUP(A79,Cover!A:R,18,0)</f>
        <v>1</v>
      </c>
      <c r="AB79" s="77">
        <f t="shared" si="75"/>
        <v>5.0625799999999996</v>
      </c>
      <c r="AC79" s="77">
        <f t="shared" si="76"/>
        <v>1.7686000000000002</v>
      </c>
      <c r="AD79" s="77">
        <f t="shared" si="77"/>
        <v>39.6564959643054</v>
      </c>
      <c r="AE79" s="77">
        <f t="shared" si="78"/>
        <v>18.671677875022436</v>
      </c>
      <c r="AF79" s="77">
        <f t="shared" si="79"/>
        <v>2.40529999999998</v>
      </c>
      <c r="AG79" s="77">
        <f t="shared" si="80"/>
        <v>23.794119974675329</v>
      </c>
      <c r="AH79" s="77">
        <f t="shared" si="81"/>
        <v>30</v>
      </c>
      <c r="AI79" s="77">
        <f t="shared" si="82"/>
        <v>6.7035</v>
      </c>
      <c r="AJ79" s="77">
        <f t="shared" si="83"/>
        <v>23.296500000000002</v>
      </c>
      <c r="AK79" s="77">
        <f t="shared" si="84"/>
        <v>1</v>
      </c>
      <c r="AL79" s="77">
        <f t="shared" si="85"/>
        <v>22.296500000000002</v>
      </c>
      <c r="AM79" s="77">
        <f t="shared" si="86"/>
        <v>74.321666666666673</v>
      </c>
      <c r="AN79" t="str">
        <f t="shared" si="65"/>
        <v/>
      </c>
      <c r="AO79" t="s">
        <v>853</v>
      </c>
      <c r="AP79" t="str">
        <f t="shared" si="66"/>
        <v>2DDm85-15</v>
      </c>
      <c r="AQ79">
        <f>_xlfn.XLOOKUP(A79,'SYS Allocations'!A:A,'SYS Allocations'!B:B)</f>
        <v>0</v>
      </c>
      <c r="AR79">
        <f>_xlfn.XLOOKUP(A79,'SYS Allocations'!A:A,'SYS Allocations'!C:C)</f>
        <v>0</v>
      </c>
      <c r="AS79">
        <f>_xlfn.XLOOKUP(A79,'SYS Allocations'!A:A,'SYS Allocations'!D:D)</f>
        <v>0</v>
      </c>
      <c r="AT79">
        <f>_xlfn.XLOOKUP(A79,'SYS Allocations'!A:A,'SYS Allocations'!E:E)</f>
        <v>0</v>
      </c>
      <c r="AU79">
        <f>_xlfn.XLOOKUP(A79,'SYS Allocations'!A:A,'SYS Allocations'!F:F)</f>
        <v>0</v>
      </c>
      <c r="BA79" t="str">
        <f t="shared" si="67"/>
        <v>2DDm85-15</v>
      </c>
    </row>
    <row r="80" spans="1:53">
      <c r="A80" s="35" t="s">
        <v>96</v>
      </c>
      <c r="B80" t="s">
        <v>899</v>
      </c>
      <c r="C80" t="s">
        <v>1043</v>
      </c>
      <c r="D80" t="s">
        <v>845</v>
      </c>
      <c r="E80" t="s">
        <v>1044</v>
      </c>
      <c r="F80" t="s">
        <v>847</v>
      </c>
      <c r="G80">
        <v>36.6</v>
      </c>
      <c r="H80">
        <v>17</v>
      </c>
      <c r="I80">
        <v>59</v>
      </c>
      <c r="J80">
        <v>3.2155</v>
      </c>
      <c r="K80" s="64">
        <v>45538</v>
      </c>
      <c r="L80">
        <v>25.532160000000001</v>
      </c>
      <c r="M80">
        <v>22.316659999999999</v>
      </c>
      <c r="N80">
        <v>20.7972</v>
      </c>
      <c r="O80">
        <v>17.581700000000001</v>
      </c>
      <c r="P80" t="s">
        <v>851</v>
      </c>
      <c r="Q80" t="s">
        <v>859</v>
      </c>
      <c r="R80" t="s">
        <v>860</v>
      </c>
      <c r="S80">
        <v>17.409600000000001</v>
      </c>
      <c r="T80">
        <v>14.194100000000001</v>
      </c>
      <c r="U80" t="s">
        <v>866</v>
      </c>
      <c r="V80" t="s">
        <v>1045</v>
      </c>
      <c r="W80">
        <v>49.5</v>
      </c>
      <c r="X80">
        <v>46.284500000000001</v>
      </c>
      <c r="Y80">
        <v>20</v>
      </c>
      <c r="AA80">
        <f>VLOOKUP(A80,Cover!A:R,18,0)</f>
        <v>6.9</v>
      </c>
      <c r="AB80" s="77">
        <f t="shared" si="75"/>
        <v>15.416659999999998</v>
      </c>
      <c r="AC80" s="77">
        <f t="shared" si="76"/>
        <v>10.681700000000001</v>
      </c>
      <c r="AD80" s="77">
        <f t="shared" si="77"/>
        <v>60.381338672482066</v>
      </c>
      <c r="AE80" s="77">
        <f t="shared" si="78"/>
        <v>51.361240936279891</v>
      </c>
      <c r="AF80" s="77">
        <f t="shared" si="79"/>
        <v>7.2941000000000003</v>
      </c>
      <c r="AG80" s="77">
        <f t="shared" si="80"/>
        <v>41.89699935667678</v>
      </c>
      <c r="AH80" s="347">
        <f>AVERAGE(W80:W81)</f>
        <v>49.5</v>
      </c>
      <c r="AI80" s="347">
        <f>SUM(J80:J81)</f>
        <v>4.8505000000000003</v>
      </c>
      <c r="AJ80" s="347">
        <f>AH80-AI80</f>
        <v>44.649500000000003</v>
      </c>
      <c r="AK80" s="347">
        <f>SUM(AA80:AA81)</f>
        <v>13.7</v>
      </c>
      <c r="AL80" s="347">
        <f t="shared" si="85"/>
        <v>30.949500000000004</v>
      </c>
      <c r="AM80" s="348">
        <f t="shared" si="86"/>
        <v>62.524242424242431</v>
      </c>
      <c r="AN80" t="str">
        <f t="shared" si="65"/>
        <v/>
      </c>
      <c r="AO80" t="s">
        <v>921</v>
      </c>
      <c r="AP80" t="str">
        <f t="shared" si="66"/>
        <v>DDm85-25</v>
      </c>
      <c r="AQ80">
        <f>_xlfn.XLOOKUP(A80,'SYS Allocations'!A:A,'SYS Allocations'!B:B)</f>
        <v>0</v>
      </c>
      <c r="AR80">
        <f>_xlfn.XLOOKUP(A80,'SYS Allocations'!A:A,'SYS Allocations'!C:C)</f>
        <v>0</v>
      </c>
      <c r="AS80">
        <f>_xlfn.XLOOKUP(A80,'SYS Allocations'!A:A,'SYS Allocations'!D:D)</f>
        <v>0</v>
      </c>
      <c r="AT80" t="str">
        <f>_xlfn.XLOOKUP(A80,'SYS Allocations'!A:A,'SYS Allocations'!E:E)</f>
        <v>AM</v>
      </c>
      <c r="AU80">
        <f>_xlfn.XLOOKUP(A80,'SYS Allocations'!A:A,'SYS Allocations'!F:F)</f>
        <v>0</v>
      </c>
      <c r="BA80" t="str">
        <f t="shared" si="67"/>
        <v>DDm85-25</v>
      </c>
    </row>
    <row r="81" spans="1:53">
      <c r="A81" s="35" t="s">
        <v>97</v>
      </c>
      <c r="B81" t="s">
        <v>899</v>
      </c>
      <c r="C81" t="s">
        <v>1043</v>
      </c>
      <c r="D81" t="s">
        <v>845</v>
      </c>
      <c r="E81" t="s">
        <v>1044</v>
      </c>
      <c r="F81" t="s">
        <v>847</v>
      </c>
      <c r="G81">
        <v>36.6</v>
      </c>
      <c r="H81">
        <v>17</v>
      </c>
      <c r="I81">
        <v>30</v>
      </c>
      <c r="J81">
        <v>1.635</v>
      </c>
      <c r="K81" s="64">
        <v>45538</v>
      </c>
      <c r="L81">
        <v>25.532160000000001</v>
      </c>
      <c r="M81">
        <v>23.89716</v>
      </c>
      <c r="N81">
        <v>20.7972</v>
      </c>
      <c r="O81">
        <v>19.162199999999999</v>
      </c>
      <c r="P81" t="s">
        <v>851</v>
      </c>
      <c r="Q81" t="s">
        <v>859</v>
      </c>
      <c r="R81" t="s">
        <v>860</v>
      </c>
      <c r="S81">
        <v>17.409600000000001</v>
      </c>
      <c r="T81">
        <v>15.7746</v>
      </c>
      <c r="U81" t="s">
        <v>866</v>
      </c>
      <c r="V81" t="s">
        <v>1045</v>
      </c>
      <c r="W81">
        <v>49.5</v>
      </c>
      <c r="X81">
        <v>47.865000000000002</v>
      </c>
      <c r="Y81">
        <v>20</v>
      </c>
      <c r="AA81">
        <f>VLOOKUP(A81,Cover!A:R,18,0)</f>
        <v>6.8</v>
      </c>
      <c r="AB81" s="77">
        <f t="shared" si="75"/>
        <v>17.097159999999999</v>
      </c>
      <c r="AC81" s="77">
        <f t="shared" si="76"/>
        <v>12.362199999999998</v>
      </c>
      <c r="AD81" s="77">
        <f t="shared" ref="AD81" si="87">AB81/L81%</f>
        <v>66.963233819621991</v>
      </c>
      <c r="AE81" s="77">
        <f t="shared" ref="AE81" si="88">AC81/N81%</f>
        <v>59.441655607485615</v>
      </c>
      <c r="AF81" s="77">
        <f t="shared" ref="AF81" si="89">T81-AA81</f>
        <v>8.9745999999999988</v>
      </c>
      <c r="AG81" s="77">
        <f t="shared" ref="AG81" si="90">AF81/S81%</f>
        <v>51.549719694880977</v>
      </c>
      <c r="AH81" s="347"/>
      <c r="AI81" s="347"/>
      <c r="AJ81" s="347"/>
      <c r="AK81" s="347"/>
      <c r="AL81" s="347"/>
      <c r="AM81" s="348"/>
      <c r="AN81" t="str">
        <f t="shared" si="65"/>
        <v/>
      </c>
      <c r="AO81" t="s">
        <v>921</v>
      </c>
      <c r="AP81" t="str">
        <f t="shared" si="66"/>
        <v>DDm85-25</v>
      </c>
      <c r="AQ81">
        <f>_xlfn.XLOOKUP(A81,'SYS Allocations'!A:A,'SYS Allocations'!B:B)</f>
        <v>0</v>
      </c>
      <c r="AR81">
        <f>_xlfn.XLOOKUP(A81,'SYS Allocations'!A:A,'SYS Allocations'!C:C)</f>
        <v>0</v>
      </c>
      <c r="AS81">
        <f>_xlfn.XLOOKUP(A81,'SYS Allocations'!A:A,'SYS Allocations'!D:D)</f>
        <v>0</v>
      </c>
      <c r="AT81">
        <f>_xlfn.XLOOKUP(A81,'SYS Allocations'!A:A,'SYS Allocations'!E:E)</f>
        <v>0</v>
      </c>
      <c r="AU81">
        <f>_xlfn.XLOOKUP(A81,'SYS Allocations'!A:A,'SYS Allocations'!F:F)</f>
        <v>0</v>
      </c>
      <c r="BA81" t="str">
        <f t="shared" si="67"/>
        <v>DDm85-25</v>
      </c>
    </row>
    <row r="82" spans="1:53">
      <c r="A82" s="35" t="s">
        <v>98</v>
      </c>
      <c r="B82" t="s">
        <v>947</v>
      </c>
      <c r="C82" t="s">
        <v>1046</v>
      </c>
      <c r="D82" t="s">
        <v>845</v>
      </c>
      <c r="E82" t="s">
        <v>1047</v>
      </c>
      <c r="F82" t="s">
        <v>925</v>
      </c>
      <c r="G82">
        <v>50</v>
      </c>
      <c r="H82">
        <v>12</v>
      </c>
      <c r="I82">
        <v>54.7</v>
      </c>
      <c r="J82">
        <v>2.98115</v>
      </c>
      <c r="K82" s="64">
        <v>44594.708333333299</v>
      </c>
      <c r="L82">
        <v>23.98</v>
      </c>
      <c r="M82">
        <v>20.998850000000001</v>
      </c>
      <c r="N82">
        <v>23.4895</v>
      </c>
      <c r="O82">
        <v>20.50835</v>
      </c>
      <c r="P82" t="s">
        <v>851</v>
      </c>
      <c r="Q82" t="s">
        <v>859</v>
      </c>
      <c r="R82" t="s">
        <v>893</v>
      </c>
      <c r="S82">
        <v>10.1088</v>
      </c>
      <c r="T82">
        <v>7.1276499999999796</v>
      </c>
      <c r="U82" t="s">
        <v>866</v>
      </c>
      <c r="V82" t="s">
        <v>1014</v>
      </c>
      <c r="W82">
        <v>16.875</v>
      </c>
      <c r="X82">
        <v>13.89385</v>
      </c>
      <c r="Y82">
        <v>7</v>
      </c>
      <c r="AA82">
        <f>VLOOKUP(A82,Cover!A:R,18,0)</f>
        <v>0</v>
      </c>
      <c r="AB82" s="77">
        <f t="shared" si="75"/>
        <v>20.998850000000001</v>
      </c>
      <c r="AC82" s="77">
        <f t="shared" si="76"/>
        <v>20.50835</v>
      </c>
      <c r="AD82" s="77">
        <f t="shared" si="77"/>
        <v>87.568181818181813</v>
      </c>
      <c r="AE82" s="77">
        <f t="shared" si="78"/>
        <v>87.30858468677495</v>
      </c>
      <c r="AF82" s="77">
        <f t="shared" si="79"/>
        <v>7.1276499999999796</v>
      </c>
      <c r="AG82" s="77">
        <f t="shared" si="80"/>
        <v>70.509358182969081</v>
      </c>
      <c r="AH82" s="77">
        <f t="shared" si="81"/>
        <v>16.875</v>
      </c>
      <c r="AI82" s="77">
        <f t="shared" si="82"/>
        <v>2.98115</v>
      </c>
      <c r="AJ82" s="77">
        <f t="shared" si="83"/>
        <v>13.89385</v>
      </c>
      <c r="AK82" s="77">
        <f t="shared" si="84"/>
        <v>0</v>
      </c>
      <c r="AL82" s="77">
        <f t="shared" si="85"/>
        <v>13.89385</v>
      </c>
      <c r="AM82" s="77">
        <f t="shared" si="86"/>
        <v>82.333925925925925</v>
      </c>
      <c r="AN82" t="str">
        <f t="shared" si="65"/>
        <v/>
      </c>
      <c r="AO82" t="s">
        <v>853</v>
      </c>
      <c r="AP82" t="str">
        <f t="shared" si="66"/>
        <v>2DDm85-15</v>
      </c>
      <c r="AQ82">
        <f>_xlfn.XLOOKUP(A82,'SYS Allocations'!A:A,'SYS Allocations'!B:B)</f>
        <v>0</v>
      </c>
      <c r="AR82">
        <f>_xlfn.XLOOKUP(A82,'SYS Allocations'!A:A,'SYS Allocations'!C:C)</f>
        <v>0</v>
      </c>
      <c r="AS82">
        <f>_xlfn.XLOOKUP(A82,'SYS Allocations'!A:A,'SYS Allocations'!D:D)</f>
        <v>0</v>
      </c>
      <c r="AT82">
        <f>_xlfn.XLOOKUP(A82,'SYS Allocations'!A:A,'SYS Allocations'!E:E)</f>
        <v>0</v>
      </c>
      <c r="AU82">
        <f>_xlfn.XLOOKUP(A82,'SYS Allocations'!A:A,'SYS Allocations'!F:F)</f>
        <v>0</v>
      </c>
      <c r="BA82" t="str">
        <f t="shared" si="67"/>
        <v>2DDm85-15</v>
      </c>
    </row>
    <row r="83" spans="1:53">
      <c r="A83" s="35" t="s">
        <v>99</v>
      </c>
      <c r="B83" t="s">
        <v>947</v>
      </c>
      <c r="C83" t="s">
        <v>1046</v>
      </c>
      <c r="D83" t="s">
        <v>845</v>
      </c>
      <c r="E83" t="s">
        <v>1048</v>
      </c>
      <c r="F83" t="s">
        <v>847</v>
      </c>
      <c r="G83">
        <v>36.6</v>
      </c>
      <c r="H83">
        <v>9</v>
      </c>
      <c r="I83">
        <v>156</v>
      </c>
      <c r="J83">
        <v>8.5020000000000007</v>
      </c>
      <c r="K83" s="64">
        <v>45538</v>
      </c>
      <c r="L83">
        <v>12.766080000000001</v>
      </c>
      <c r="M83">
        <v>4.2640799999999999</v>
      </c>
      <c r="N83">
        <v>9.4720999999999993</v>
      </c>
      <c r="O83">
        <v>0.97010000000000096</v>
      </c>
      <c r="P83" t="s">
        <v>851</v>
      </c>
      <c r="Q83" t="s">
        <v>859</v>
      </c>
      <c r="R83" t="s">
        <v>893</v>
      </c>
      <c r="S83">
        <v>10.1088</v>
      </c>
      <c r="T83">
        <v>1.60679999999998</v>
      </c>
      <c r="U83" t="s">
        <v>851</v>
      </c>
      <c r="V83" t="s">
        <v>1049</v>
      </c>
      <c r="W83">
        <v>18.75</v>
      </c>
      <c r="X83">
        <v>10.247999999999999</v>
      </c>
      <c r="Y83">
        <v>51</v>
      </c>
      <c r="AA83">
        <f>VLOOKUP(A83,Cover!A:R,18,0)</f>
        <v>4</v>
      </c>
      <c r="AB83" s="77">
        <f t="shared" si="75"/>
        <v>0.26407999999999987</v>
      </c>
      <c r="AC83" s="77">
        <f t="shared" si="76"/>
        <v>-3.0298999999999991</v>
      </c>
      <c r="AD83" s="77">
        <f t="shared" si="77"/>
        <v>2.068606808041308</v>
      </c>
      <c r="AE83" s="77">
        <f t="shared" si="78"/>
        <v>-31.987626819818193</v>
      </c>
      <c r="AF83" s="77">
        <f t="shared" si="79"/>
        <v>-2.3932000000000198</v>
      </c>
      <c r="AG83" s="77">
        <f t="shared" si="80"/>
        <v>-23.674422285533588</v>
      </c>
      <c r="AH83" s="77">
        <f t="shared" si="81"/>
        <v>18.75</v>
      </c>
      <c r="AI83" s="77">
        <f t="shared" si="82"/>
        <v>8.5020000000000007</v>
      </c>
      <c r="AJ83" s="77">
        <f t="shared" si="83"/>
        <v>10.247999999999999</v>
      </c>
      <c r="AK83" s="77">
        <f t="shared" si="84"/>
        <v>4</v>
      </c>
      <c r="AL83" s="77">
        <f t="shared" si="85"/>
        <v>6.2479999999999993</v>
      </c>
      <c r="AM83" s="77">
        <f t="shared" si="86"/>
        <v>33.322666666666663</v>
      </c>
      <c r="AN83" t="str">
        <f t="shared" si="65"/>
        <v/>
      </c>
      <c r="AO83" t="s">
        <v>853</v>
      </c>
      <c r="AP83" t="str">
        <f t="shared" si="66"/>
        <v>2DDm85-15</v>
      </c>
      <c r="AQ83">
        <f>_xlfn.XLOOKUP(A83,'SYS Allocations'!A:A,'SYS Allocations'!B:B)</f>
        <v>0</v>
      </c>
      <c r="AR83" t="str">
        <f>_xlfn.XLOOKUP(A83,'SYS Allocations'!A:A,'SYS Allocations'!C:C)</f>
        <v>RA</v>
      </c>
      <c r="AS83">
        <f>_xlfn.XLOOKUP(A83,'SYS Allocations'!A:A,'SYS Allocations'!D:D)</f>
        <v>0</v>
      </c>
      <c r="AT83">
        <f>_xlfn.XLOOKUP(A83,'SYS Allocations'!A:A,'SYS Allocations'!E:E)</f>
        <v>0</v>
      </c>
      <c r="AU83">
        <f>_xlfn.XLOOKUP(A83,'SYS Allocations'!A:A,'SYS Allocations'!F:F)</f>
        <v>0</v>
      </c>
      <c r="BA83" t="str">
        <f t="shared" si="67"/>
        <v>2DDm85-15</v>
      </c>
    </row>
    <row r="84" spans="1:53">
      <c r="A84" s="35" t="s">
        <v>100</v>
      </c>
      <c r="B84" t="s">
        <v>871</v>
      </c>
      <c r="C84" t="s">
        <v>1050</v>
      </c>
      <c r="D84" t="s">
        <v>840</v>
      </c>
      <c r="E84" t="s">
        <v>1051</v>
      </c>
      <c r="F84" t="s">
        <v>858</v>
      </c>
      <c r="G84">
        <v>75</v>
      </c>
      <c r="H84">
        <v>28</v>
      </c>
      <c r="I84">
        <v>900</v>
      </c>
      <c r="J84">
        <v>49.05</v>
      </c>
      <c r="K84" s="64">
        <v>45127</v>
      </c>
      <c r="L84">
        <v>88.29</v>
      </c>
      <c r="M84">
        <v>39.24</v>
      </c>
      <c r="N84">
        <v>66.762500000000003</v>
      </c>
      <c r="O84">
        <v>17.712499999999999</v>
      </c>
      <c r="P84" t="s">
        <v>873</v>
      </c>
      <c r="Q84" t="s">
        <v>859</v>
      </c>
      <c r="R84" t="s">
        <v>931</v>
      </c>
      <c r="S84">
        <v>70.308000000000007</v>
      </c>
      <c r="T84">
        <v>21.257999999999999</v>
      </c>
      <c r="U84" t="s">
        <v>848</v>
      </c>
      <c r="V84" t="s">
        <v>870</v>
      </c>
      <c r="W84">
        <v>45</v>
      </c>
      <c r="X84">
        <v>-4.05</v>
      </c>
      <c r="Y84">
        <v>6</v>
      </c>
      <c r="Z84" t="s">
        <v>8</v>
      </c>
      <c r="AA84">
        <f>VLOOKUP(A84,Cover!A:R,18,0)</f>
        <v>3</v>
      </c>
      <c r="AB84" s="77">
        <f t="shared" si="75"/>
        <v>36.24</v>
      </c>
      <c r="AC84" s="77">
        <f t="shared" si="76"/>
        <v>14.712499999999999</v>
      </c>
      <c r="AD84" s="77">
        <f t="shared" si="77"/>
        <v>41.046551138294262</v>
      </c>
      <c r="AE84" s="77">
        <f t="shared" si="78"/>
        <v>22.03707170941771</v>
      </c>
      <c r="AF84" s="77">
        <f t="shared" si="79"/>
        <v>18.257999999999999</v>
      </c>
      <c r="AG84" s="77">
        <f t="shared" si="80"/>
        <v>25.96859532343403</v>
      </c>
      <c r="AH84" s="77">
        <f>'Multiroom cooling'!F7</f>
        <v>72</v>
      </c>
      <c r="AI84" s="77">
        <f t="shared" si="82"/>
        <v>49.05</v>
      </c>
      <c r="AJ84" s="77">
        <f t="shared" si="83"/>
        <v>22.950000000000003</v>
      </c>
      <c r="AK84" s="77">
        <f t="shared" si="84"/>
        <v>3</v>
      </c>
      <c r="AL84" s="77">
        <f t="shared" si="85"/>
        <v>19.950000000000003</v>
      </c>
      <c r="AM84" s="77">
        <f t="shared" si="86"/>
        <v>27.708333333333339</v>
      </c>
      <c r="AN84" t="str">
        <f t="shared" si="65"/>
        <v>Capped</v>
      </c>
      <c r="AO84" t="s">
        <v>853</v>
      </c>
      <c r="AP84" t="str">
        <f t="shared" si="66"/>
        <v>DDm100-33</v>
      </c>
      <c r="AQ84">
        <f>_xlfn.XLOOKUP(A84,'SYS Allocations'!A:A,'SYS Allocations'!B:B)</f>
        <v>0</v>
      </c>
      <c r="AR84">
        <f>_xlfn.XLOOKUP(A84,'SYS Allocations'!A:A,'SYS Allocations'!C:C)</f>
        <v>0</v>
      </c>
      <c r="AS84">
        <f>_xlfn.XLOOKUP(A84,'SYS Allocations'!A:A,'SYS Allocations'!D:D)</f>
        <v>0</v>
      </c>
      <c r="AT84">
        <f>_xlfn.XLOOKUP(A84,'SYS Allocations'!A:A,'SYS Allocations'!E:E)</f>
        <v>0</v>
      </c>
      <c r="AU84">
        <f>_xlfn.XLOOKUP(A84,'SYS Allocations'!A:A,'SYS Allocations'!F:F)</f>
        <v>0</v>
      </c>
      <c r="BA84" t="str">
        <f t="shared" si="67"/>
        <v>DDm100-33</v>
      </c>
    </row>
    <row r="85" spans="1:53">
      <c r="A85" s="35" t="s">
        <v>101</v>
      </c>
      <c r="B85" t="s">
        <v>904</v>
      </c>
      <c r="C85" t="s">
        <v>1052</v>
      </c>
      <c r="D85" t="s">
        <v>845</v>
      </c>
      <c r="E85" t="s">
        <v>1053</v>
      </c>
      <c r="F85" t="s">
        <v>847</v>
      </c>
      <c r="G85">
        <v>36.6</v>
      </c>
      <c r="H85">
        <v>19</v>
      </c>
      <c r="I85">
        <v>225</v>
      </c>
      <c r="J85">
        <v>12.262499999999999</v>
      </c>
      <c r="K85" s="64">
        <v>44530.708333333299</v>
      </c>
      <c r="L85">
        <v>28.723680000000002</v>
      </c>
      <c r="M85">
        <v>16.461179999999999</v>
      </c>
      <c r="N85">
        <v>23.740200000000002</v>
      </c>
      <c r="O85">
        <v>11.4777</v>
      </c>
      <c r="P85" t="s">
        <v>851</v>
      </c>
      <c r="Q85" t="s">
        <v>913</v>
      </c>
      <c r="R85" t="s">
        <v>1054</v>
      </c>
      <c r="S85">
        <v>25.012799999999999</v>
      </c>
      <c r="T85">
        <v>12.750299999999999</v>
      </c>
      <c r="U85" t="s">
        <v>902</v>
      </c>
      <c r="V85" t="s">
        <v>1055</v>
      </c>
      <c r="W85">
        <v>32.25</v>
      </c>
      <c r="X85">
        <v>19.987500000000001</v>
      </c>
      <c r="Y85">
        <v>18</v>
      </c>
      <c r="AA85">
        <f>VLOOKUP(A85,Cover!A:R,18,0)</f>
        <v>1</v>
      </c>
      <c r="AB85" s="77">
        <f t="shared" si="75"/>
        <v>15.461179999999999</v>
      </c>
      <c r="AC85" s="77">
        <f t="shared" si="76"/>
        <v>10.4777</v>
      </c>
      <c r="AD85" s="77">
        <f t="shared" si="77"/>
        <v>53.827295109818792</v>
      </c>
      <c r="AE85" s="77">
        <f t="shared" si="78"/>
        <v>44.134843008904731</v>
      </c>
      <c r="AF85" s="77">
        <f t="shared" si="79"/>
        <v>11.750299999999999</v>
      </c>
      <c r="AG85" s="77">
        <f t="shared" si="80"/>
        <v>46.977147700377408</v>
      </c>
      <c r="AH85" s="77">
        <f t="shared" si="81"/>
        <v>32.25</v>
      </c>
      <c r="AI85" s="77">
        <f t="shared" si="82"/>
        <v>12.262499999999999</v>
      </c>
      <c r="AJ85" s="77">
        <f t="shared" si="83"/>
        <v>19.987500000000001</v>
      </c>
      <c r="AK85" s="77">
        <f t="shared" si="84"/>
        <v>1</v>
      </c>
      <c r="AL85" s="77">
        <f t="shared" si="85"/>
        <v>18.987500000000001</v>
      </c>
      <c r="AM85" s="77">
        <f t="shared" si="86"/>
        <v>58.875968992248062</v>
      </c>
      <c r="AN85" t="str">
        <f t="shared" si="65"/>
        <v/>
      </c>
      <c r="AO85" t="s">
        <v>853</v>
      </c>
      <c r="AP85" t="str">
        <f t="shared" si="66"/>
        <v>2SLA1500</v>
      </c>
      <c r="AQ85">
        <f>_xlfn.XLOOKUP(A85,'SYS Allocations'!A:A,'SYS Allocations'!B:B)</f>
        <v>0</v>
      </c>
      <c r="AR85">
        <f>_xlfn.XLOOKUP(A85,'SYS Allocations'!A:A,'SYS Allocations'!C:C)</f>
        <v>0</v>
      </c>
      <c r="AS85">
        <f>_xlfn.XLOOKUP(A85,'SYS Allocations'!A:A,'SYS Allocations'!D:D)</f>
        <v>0</v>
      </c>
      <c r="AT85">
        <f>_xlfn.XLOOKUP(A85,'SYS Allocations'!A:A,'SYS Allocations'!E:E)</f>
        <v>0</v>
      </c>
      <c r="AU85">
        <f>_xlfn.XLOOKUP(A85,'SYS Allocations'!A:A,'SYS Allocations'!F:F)</f>
        <v>0</v>
      </c>
      <c r="BA85" t="str">
        <f t="shared" si="67"/>
        <v>2SLA1500</v>
      </c>
    </row>
    <row r="86" spans="1:53">
      <c r="A86" s="35" t="s">
        <v>102</v>
      </c>
      <c r="B86" t="s">
        <v>890</v>
      </c>
      <c r="C86" t="s">
        <v>1056</v>
      </c>
      <c r="D86" t="s">
        <v>845</v>
      </c>
      <c r="E86" t="s">
        <v>1057</v>
      </c>
      <c r="F86" t="s">
        <v>911</v>
      </c>
      <c r="G86">
        <v>55</v>
      </c>
      <c r="H86">
        <v>8</v>
      </c>
      <c r="I86">
        <v>70</v>
      </c>
      <c r="J86">
        <v>3.8149999999999999</v>
      </c>
      <c r="K86" s="64">
        <v>45538</v>
      </c>
      <c r="L86">
        <v>16.786000000000001</v>
      </c>
      <c r="M86">
        <v>12.971</v>
      </c>
      <c r="N86">
        <v>14.62562</v>
      </c>
      <c r="O86">
        <v>10.81062</v>
      </c>
      <c r="P86" t="s">
        <v>848</v>
      </c>
      <c r="Q86" t="s">
        <v>849</v>
      </c>
      <c r="R86" t="s">
        <v>850</v>
      </c>
      <c r="S86">
        <v>13.154400000000001</v>
      </c>
      <c r="T86">
        <v>9.3394000000000101</v>
      </c>
      <c r="U86" t="s">
        <v>902</v>
      </c>
      <c r="V86" t="s">
        <v>870</v>
      </c>
      <c r="W86">
        <v>45</v>
      </c>
      <c r="X86">
        <v>41.185000000000002</v>
      </c>
      <c r="Y86">
        <v>11</v>
      </c>
      <c r="AA86">
        <f>VLOOKUP(A86,Cover!A:R,18,0)</f>
        <v>4.4000000000000004</v>
      </c>
      <c r="AB86" s="77">
        <f t="shared" si="75"/>
        <v>8.5709999999999997</v>
      </c>
      <c r="AC86" s="77">
        <f t="shared" si="76"/>
        <v>6.4106199999999998</v>
      </c>
      <c r="AD86" s="77">
        <f t="shared" si="77"/>
        <v>51.060407482425823</v>
      </c>
      <c r="AE86" s="77">
        <f t="shared" si="78"/>
        <v>43.83144099190325</v>
      </c>
      <c r="AF86" s="77">
        <f t="shared" si="79"/>
        <v>4.9394000000000098</v>
      </c>
      <c r="AG86" s="77">
        <f t="shared" si="80"/>
        <v>37.549413124125842</v>
      </c>
      <c r="AH86" s="77">
        <f t="shared" si="81"/>
        <v>45</v>
      </c>
      <c r="AI86" s="77">
        <f t="shared" si="82"/>
        <v>3.8149999999999999</v>
      </c>
      <c r="AJ86" s="77">
        <f t="shared" si="83"/>
        <v>41.185000000000002</v>
      </c>
      <c r="AK86" s="77">
        <f t="shared" si="84"/>
        <v>4.4000000000000004</v>
      </c>
      <c r="AL86" s="77">
        <f t="shared" si="85"/>
        <v>36.785000000000004</v>
      </c>
      <c r="AM86" s="77">
        <f t="shared" si="86"/>
        <v>81.744444444444454</v>
      </c>
      <c r="AN86" t="str">
        <f t="shared" si="65"/>
        <v/>
      </c>
      <c r="AO86" t="s">
        <v>853</v>
      </c>
      <c r="AP86" t="str">
        <f t="shared" si="66"/>
        <v>EN480-2</v>
      </c>
      <c r="AQ86">
        <f>_xlfn.XLOOKUP(A86,'SYS Allocations'!A:A,'SYS Allocations'!B:B)</f>
        <v>0</v>
      </c>
      <c r="AR86">
        <f>_xlfn.XLOOKUP(A86,'SYS Allocations'!A:A,'SYS Allocations'!C:C)</f>
        <v>0</v>
      </c>
      <c r="AS86">
        <f>_xlfn.XLOOKUP(A86,'SYS Allocations'!A:A,'SYS Allocations'!D:D)</f>
        <v>0</v>
      </c>
      <c r="AT86">
        <f>_xlfn.XLOOKUP(A86,'SYS Allocations'!A:A,'SYS Allocations'!E:E)</f>
        <v>0</v>
      </c>
      <c r="AU86">
        <f>_xlfn.XLOOKUP(A86,'SYS Allocations'!A:A,'SYS Allocations'!F:F)</f>
        <v>0</v>
      </c>
      <c r="BA86" t="str">
        <f t="shared" si="67"/>
        <v>EN480-2</v>
      </c>
    </row>
    <row r="87" spans="1:53">
      <c r="A87" s="35" t="s">
        <v>103</v>
      </c>
      <c r="B87" t="s">
        <v>854</v>
      </c>
      <c r="C87" t="s">
        <v>1058</v>
      </c>
      <c r="D87" t="s">
        <v>845</v>
      </c>
      <c r="E87" t="s">
        <v>1059</v>
      </c>
      <c r="F87" t="s">
        <v>847</v>
      </c>
      <c r="G87">
        <v>36.6</v>
      </c>
      <c r="H87">
        <v>8</v>
      </c>
      <c r="I87">
        <v>115</v>
      </c>
      <c r="J87">
        <v>6.2675000000000001</v>
      </c>
      <c r="K87" s="64">
        <v>45538</v>
      </c>
      <c r="L87">
        <v>11.17032</v>
      </c>
      <c r="M87">
        <v>4.9028200000000002</v>
      </c>
      <c r="N87">
        <v>11.510400000000001</v>
      </c>
      <c r="O87">
        <v>5.2428999999999997</v>
      </c>
      <c r="P87" t="s">
        <v>848</v>
      </c>
      <c r="Q87" t="s">
        <v>859</v>
      </c>
      <c r="R87" t="s">
        <v>1060</v>
      </c>
      <c r="S87">
        <v>11.689920000000001</v>
      </c>
      <c r="T87">
        <v>5.4224199999999696</v>
      </c>
      <c r="U87" t="s">
        <v>851</v>
      </c>
      <c r="V87" t="s">
        <v>1039</v>
      </c>
      <c r="W87">
        <v>10.5</v>
      </c>
      <c r="X87">
        <v>4.2324999999999999</v>
      </c>
      <c r="Y87">
        <v>47</v>
      </c>
      <c r="AA87">
        <f>VLOOKUP(A87,Cover!A:R,18,0)</f>
        <v>1</v>
      </c>
      <c r="AB87" s="77">
        <f t="shared" si="75"/>
        <v>3.9028200000000002</v>
      </c>
      <c r="AC87" s="77">
        <f t="shared" si="76"/>
        <v>4.2428999999999997</v>
      </c>
      <c r="AD87" s="77">
        <f t="shared" si="77"/>
        <v>34.939196012289713</v>
      </c>
      <c r="AE87" s="77">
        <f t="shared" si="78"/>
        <v>36.861447039199327</v>
      </c>
      <c r="AF87" s="77">
        <f t="shared" si="79"/>
        <v>4.4224199999999696</v>
      </c>
      <c r="AG87" s="77">
        <f t="shared" si="80"/>
        <v>37.831054446907842</v>
      </c>
      <c r="AH87" s="77">
        <f t="shared" si="81"/>
        <v>10.5</v>
      </c>
      <c r="AI87" s="77">
        <f t="shared" si="82"/>
        <v>6.2675000000000001</v>
      </c>
      <c r="AJ87" s="77">
        <f t="shared" si="83"/>
        <v>4.2324999999999999</v>
      </c>
      <c r="AK87" s="77">
        <f t="shared" si="84"/>
        <v>1</v>
      </c>
      <c r="AL87" s="77">
        <f t="shared" si="85"/>
        <v>3.2324999999999999</v>
      </c>
      <c r="AM87" s="77">
        <f t="shared" si="86"/>
        <v>30.785714285714285</v>
      </c>
      <c r="AN87" t="str">
        <f t="shared" si="65"/>
        <v/>
      </c>
      <c r="AO87" t="s">
        <v>853</v>
      </c>
      <c r="AP87" t="str">
        <f t="shared" si="66"/>
        <v>SBS XL 150F-FT</v>
      </c>
      <c r="AQ87">
        <f>_xlfn.XLOOKUP(A87,'SYS Allocations'!A:A,'SYS Allocations'!B:B)</f>
        <v>0</v>
      </c>
      <c r="AR87">
        <f>_xlfn.XLOOKUP(A87,'SYS Allocations'!A:A,'SYS Allocations'!C:C)</f>
        <v>0</v>
      </c>
      <c r="AS87">
        <f>_xlfn.XLOOKUP(A87,'SYS Allocations'!A:A,'SYS Allocations'!D:D)</f>
        <v>0</v>
      </c>
      <c r="AT87">
        <f>_xlfn.XLOOKUP(A87,'SYS Allocations'!A:A,'SYS Allocations'!E:E)</f>
        <v>0</v>
      </c>
      <c r="AU87">
        <f>_xlfn.XLOOKUP(A87,'SYS Allocations'!A:A,'SYS Allocations'!F:F)</f>
        <v>0</v>
      </c>
      <c r="BA87" t="str">
        <f t="shared" si="67"/>
        <v xml:space="preserve">SBS XL 150F-FT </v>
      </c>
    </row>
    <row r="88" spans="1:53">
      <c r="A88" s="35" t="s">
        <v>104</v>
      </c>
      <c r="B88" t="s">
        <v>854</v>
      </c>
      <c r="C88" t="s">
        <v>1058</v>
      </c>
      <c r="D88" t="s">
        <v>856</v>
      </c>
      <c r="E88" t="s">
        <v>1061</v>
      </c>
      <c r="F88" t="s">
        <v>880</v>
      </c>
      <c r="G88">
        <v>22</v>
      </c>
      <c r="H88">
        <v>6</v>
      </c>
      <c r="I88">
        <v>33</v>
      </c>
      <c r="J88">
        <v>1.7985</v>
      </c>
      <c r="K88" s="64">
        <v>44445.381944444402</v>
      </c>
      <c r="L88">
        <v>4.7960000000000003</v>
      </c>
      <c r="M88">
        <v>2.9975000000000001</v>
      </c>
      <c r="N88">
        <v>5.8315000000000001</v>
      </c>
      <c r="O88">
        <v>4.0330000000000004</v>
      </c>
      <c r="P88" t="s">
        <v>848</v>
      </c>
      <c r="Q88" t="s">
        <v>859</v>
      </c>
      <c r="R88" t="s">
        <v>1062</v>
      </c>
      <c r="S88">
        <v>2.8252799999999998</v>
      </c>
      <c r="T88">
        <v>1.02678</v>
      </c>
      <c r="U88" t="s">
        <v>851</v>
      </c>
      <c r="V88" t="s">
        <v>852</v>
      </c>
      <c r="W88">
        <v>7.5</v>
      </c>
      <c r="X88">
        <v>5.7015000000000002</v>
      </c>
      <c r="Y88">
        <v>0</v>
      </c>
      <c r="AA88">
        <f>VLOOKUP(A88,Cover!A:R,18,0)</f>
        <v>0</v>
      </c>
      <c r="AB88" s="77">
        <f t="shared" si="75"/>
        <v>2.9975000000000001</v>
      </c>
      <c r="AC88" s="77">
        <f t="shared" si="76"/>
        <v>4.0330000000000004</v>
      </c>
      <c r="AD88" s="77">
        <f t="shared" si="77"/>
        <v>62.5</v>
      </c>
      <c r="AE88" s="77">
        <f t="shared" si="78"/>
        <v>69.158878504672899</v>
      </c>
      <c r="AF88" s="77">
        <f t="shared" si="79"/>
        <v>1.02678</v>
      </c>
      <c r="AG88" s="77">
        <f t="shared" si="80"/>
        <v>36.342592592592595</v>
      </c>
      <c r="AH88" s="77">
        <f t="shared" si="81"/>
        <v>7.5</v>
      </c>
      <c r="AI88" s="77">
        <f t="shared" si="82"/>
        <v>1.7985</v>
      </c>
      <c r="AJ88" s="77">
        <f t="shared" si="83"/>
        <v>5.7015000000000002</v>
      </c>
      <c r="AK88" s="77">
        <f t="shared" si="84"/>
        <v>0</v>
      </c>
      <c r="AL88" s="77">
        <f t="shared" si="85"/>
        <v>5.7015000000000002</v>
      </c>
      <c r="AM88" s="77">
        <f t="shared" si="86"/>
        <v>76.02000000000001</v>
      </c>
      <c r="AN88" t="str">
        <f t="shared" si="65"/>
        <v/>
      </c>
      <c r="AO88" t="s">
        <v>853</v>
      </c>
      <c r="AP88" t="str">
        <f t="shared" si="66"/>
        <v>SBS 12V100F</v>
      </c>
      <c r="AQ88">
        <f>_xlfn.XLOOKUP(A88,'SYS Allocations'!A:A,'SYS Allocations'!B:B)</f>
        <v>0</v>
      </c>
      <c r="AR88">
        <f>_xlfn.XLOOKUP(A88,'SYS Allocations'!A:A,'SYS Allocations'!C:C)</f>
        <v>0</v>
      </c>
      <c r="AS88">
        <f>_xlfn.XLOOKUP(A88,'SYS Allocations'!A:A,'SYS Allocations'!D:D)</f>
        <v>0</v>
      </c>
      <c r="AT88">
        <f>_xlfn.XLOOKUP(A88,'SYS Allocations'!A:A,'SYS Allocations'!E:E)</f>
        <v>0</v>
      </c>
      <c r="AU88">
        <f>_xlfn.XLOOKUP(A88,'SYS Allocations'!A:A,'SYS Allocations'!F:F)</f>
        <v>0</v>
      </c>
      <c r="BA88" t="str">
        <f t="shared" si="67"/>
        <v>SBS 12V100F</v>
      </c>
    </row>
    <row r="89" spans="1:53">
      <c r="A89" s="35" t="s">
        <v>105</v>
      </c>
      <c r="B89" t="s">
        <v>947</v>
      </c>
      <c r="C89" t="s">
        <v>1063</v>
      </c>
      <c r="D89" t="s">
        <v>845</v>
      </c>
      <c r="E89" t="s">
        <v>1064</v>
      </c>
      <c r="F89" t="s">
        <v>858</v>
      </c>
      <c r="G89">
        <v>75</v>
      </c>
      <c r="H89">
        <v>6</v>
      </c>
      <c r="I89">
        <v>68</v>
      </c>
      <c r="J89">
        <v>3.706</v>
      </c>
      <c r="K89" s="64">
        <v>45538</v>
      </c>
      <c r="L89">
        <v>16.350000000000001</v>
      </c>
      <c r="M89">
        <v>12.644</v>
      </c>
      <c r="N89">
        <v>16.7315</v>
      </c>
      <c r="O89">
        <v>13.025499999999999</v>
      </c>
      <c r="P89" t="s">
        <v>866</v>
      </c>
      <c r="Q89" t="s">
        <v>881</v>
      </c>
      <c r="R89" t="s">
        <v>1065</v>
      </c>
      <c r="S89">
        <v>6.6009600000000201</v>
      </c>
      <c r="T89">
        <v>2.89496000000001</v>
      </c>
      <c r="U89" t="s">
        <v>848</v>
      </c>
      <c r="V89" t="s">
        <v>852</v>
      </c>
      <c r="W89">
        <v>7.5</v>
      </c>
      <c r="X89">
        <v>3.794</v>
      </c>
      <c r="Y89">
        <v>3</v>
      </c>
      <c r="AA89">
        <f>VLOOKUP(A89,Cover!A:R,18,0)</f>
        <v>0</v>
      </c>
      <c r="AB89" s="77">
        <f t="shared" si="75"/>
        <v>12.644</v>
      </c>
      <c r="AC89" s="77">
        <f t="shared" si="76"/>
        <v>13.025499999999999</v>
      </c>
      <c r="AD89" s="77">
        <f t="shared" si="77"/>
        <v>77.333333333333329</v>
      </c>
      <c r="AE89" s="77">
        <f t="shared" si="78"/>
        <v>77.850162866449509</v>
      </c>
      <c r="AF89" s="77">
        <f t="shared" si="79"/>
        <v>2.89496000000001</v>
      </c>
      <c r="AG89" s="77">
        <f t="shared" si="80"/>
        <v>43.856651153771594</v>
      </c>
      <c r="AH89" s="77">
        <f t="shared" si="81"/>
        <v>7.5</v>
      </c>
      <c r="AI89" s="77">
        <f t="shared" si="82"/>
        <v>3.706</v>
      </c>
      <c r="AJ89" s="77">
        <f t="shared" si="83"/>
        <v>3.794</v>
      </c>
      <c r="AK89" s="77">
        <f t="shared" si="84"/>
        <v>0</v>
      </c>
      <c r="AL89" s="77">
        <f t="shared" si="85"/>
        <v>3.794</v>
      </c>
      <c r="AM89" s="77">
        <f t="shared" si="86"/>
        <v>50.586666666666666</v>
      </c>
      <c r="AN89" t="str">
        <f t="shared" si="65"/>
        <v/>
      </c>
      <c r="AO89" t="s">
        <v>853</v>
      </c>
      <c r="AP89" t="str">
        <f t="shared" si="66"/>
        <v>12v170FS</v>
      </c>
      <c r="AQ89">
        <f>_xlfn.XLOOKUP(A89,'SYS Allocations'!A:A,'SYS Allocations'!B:B)</f>
        <v>0</v>
      </c>
      <c r="AR89">
        <f>_xlfn.XLOOKUP(A89,'SYS Allocations'!A:A,'SYS Allocations'!C:C)</f>
        <v>0</v>
      </c>
      <c r="AS89">
        <f>_xlfn.XLOOKUP(A89,'SYS Allocations'!A:A,'SYS Allocations'!D:D)</f>
        <v>0</v>
      </c>
      <c r="AT89">
        <f>_xlfn.XLOOKUP(A89,'SYS Allocations'!A:A,'SYS Allocations'!E:E)</f>
        <v>0</v>
      </c>
      <c r="AU89">
        <f>_xlfn.XLOOKUP(A89,'SYS Allocations'!A:A,'SYS Allocations'!F:F)</f>
        <v>0</v>
      </c>
      <c r="BA89" t="str">
        <f t="shared" si="67"/>
        <v>12v170FS</v>
      </c>
    </row>
    <row r="90" spans="1:53">
      <c r="A90" s="35" t="s">
        <v>106</v>
      </c>
      <c r="B90" t="s">
        <v>922</v>
      </c>
      <c r="C90" t="s">
        <v>1066</v>
      </c>
      <c r="D90" t="s">
        <v>845</v>
      </c>
      <c r="E90" t="s">
        <v>1067</v>
      </c>
      <c r="F90" t="s">
        <v>925</v>
      </c>
      <c r="G90">
        <v>50</v>
      </c>
      <c r="H90">
        <v>5</v>
      </c>
      <c r="I90">
        <v>40</v>
      </c>
      <c r="J90">
        <v>2.1800000000000002</v>
      </c>
      <c r="K90" s="64">
        <v>44574.541666666701</v>
      </c>
      <c r="L90">
        <v>8.7200000000000006</v>
      </c>
      <c r="M90">
        <v>6.54</v>
      </c>
      <c r="N90">
        <v>10.573</v>
      </c>
      <c r="O90">
        <v>8.3930000000000007</v>
      </c>
      <c r="P90" t="s">
        <v>902</v>
      </c>
      <c r="Q90" t="s">
        <v>881</v>
      </c>
      <c r="R90" t="s">
        <v>882</v>
      </c>
      <c r="S90">
        <v>5.1840000000000002</v>
      </c>
      <c r="T90">
        <v>3.004</v>
      </c>
      <c r="U90" t="s">
        <v>851</v>
      </c>
      <c r="V90" t="s">
        <v>968</v>
      </c>
      <c r="W90">
        <v>11.25</v>
      </c>
      <c r="X90">
        <v>9.07</v>
      </c>
      <c r="Y90">
        <v>1</v>
      </c>
      <c r="AA90">
        <f>VLOOKUP(A90,Cover!A:R,18,0)</f>
        <v>0</v>
      </c>
      <c r="AB90" s="77">
        <f t="shared" si="75"/>
        <v>6.54</v>
      </c>
      <c r="AC90" s="77">
        <f t="shared" si="76"/>
        <v>8.3930000000000007</v>
      </c>
      <c r="AD90" s="77">
        <f t="shared" si="77"/>
        <v>75</v>
      </c>
      <c r="AE90" s="77">
        <f t="shared" si="78"/>
        <v>79.381443298969074</v>
      </c>
      <c r="AF90" s="77">
        <f t="shared" si="79"/>
        <v>3.004</v>
      </c>
      <c r="AG90" s="77">
        <f t="shared" si="80"/>
        <v>57.947530864197525</v>
      </c>
      <c r="AH90" s="77">
        <f t="shared" si="81"/>
        <v>11.25</v>
      </c>
      <c r="AI90" s="77">
        <f t="shared" si="82"/>
        <v>2.1800000000000002</v>
      </c>
      <c r="AJ90" s="77">
        <f t="shared" si="83"/>
        <v>9.07</v>
      </c>
      <c r="AK90" s="77">
        <f t="shared" si="84"/>
        <v>0</v>
      </c>
      <c r="AL90" s="77">
        <f t="shared" si="85"/>
        <v>9.07</v>
      </c>
      <c r="AM90" s="77">
        <f t="shared" si="86"/>
        <v>80.62222222222222</v>
      </c>
      <c r="AN90" t="str">
        <f t="shared" si="65"/>
        <v/>
      </c>
      <c r="AO90" t="s">
        <v>853</v>
      </c>
      <c r="AP90" t="str">
        <f t="shared" si="66"/>
        <v>SBS C11F</v>
      </c>
      <c r="AQ90">
        <f>_xlfn.XLOOKUP(A90,'SYS Allocations'!A:A,'SYS Allocations'!B:B)</f>
        <v>0</v>
      </c>
      <c r="AR90">
        <f>_xlfn.XLOOKUP(A90,'SYS Allocations'!A:A,'SYS Allocations'!C:C)</f>
        <v>0</v>
      </c>
      <c r="AS90">
        <f>_xlfn.XLOOKUP(A90,'SYS Allocations'!A:A,'SYS Allocations'!D:D)</f>
        <v>0</v>
      </c>
      <c r="AT90">
        <f>_xlfn.XLOOKUP(A90,'SYS Allocations'!A:A,'SYS Allocations'!E:E)</f>
        <v>0</v>
      </c>
      <c r="AU90">
        <f>_xlfn.XLOOKUP(A90,'SYS Allocations'!A:A,'SYS Allocations'!F:F)</f>
        <v>0</v>
      </c>
      <c r="BA90" t="str">
        <f t="shared" si="67"/>
        <v>SBS C11F</v>
      </c>
    </row>
    <row r="91" spans="1:53">
      <c r="A91" s="35" t="s">
        <v>107</v>
      </c>
      <c r="B91" t="s">
        <v>871</v>
      </c>
      <c r="C91" t="s">
        <v>871</v>
      </c>
      <c r="D91" t="s">
        <v>845</v>
      </c>
      <c r="E91" t="s">
        <v>1068</v>
      </c>
      <c r="F91" t="s">
        <v>847</v>
      </c>
      <c r="G91">
        <v>36.6</v>
      </c>
      <c r="H91">
        <v>49</v>
      </c>
      <c r="I91">
        <v>938</v>
      </c>
      <c r="J91">
        <v>51.121000000000002</v>
      </c>
      <c r="K91" s="64">
        <v>45398</v>
      </c>
      <c r="L91">
        <v>76.59648</v>
      </c>
      <c r="M91">
        <v>25.475480000000001</v>
      </c>
      <c r="N91">
        <v>52.145600000000002</v>
      </c>
      <c r="O91">
        <v>1.0246</v>
      </c>
      <c r="P91" t="s">
        <v>866</v>
      </c>
      <c r="Q91" t="s">
        <v>859</v>
      </c>
      <c r="R91" t="s">
        <v>874</v>
      </c>
      <c r="S91">
        <v>71.107200000000205</v>
      </c>
      <c r="T91">
        <v>19.986200000000199</v>
      </c>
      <c r="U91" t="s">
        <v>902</v>
      </c>
      <c r="V91" t="s">
        <v>1069</v>
      </c>
      <c r="W91">
        <v>150</v>
      </c>
      <c r="X91">
        <v>98.879000000000005</v>
      </c>
      <c r="Y91">
        <v>33</v>
      </c>
      <c r="AA91">
        <f>VLOOKUP(A91,Cover!A:R,18,0)</f>
        <v>7.4</v>
      </c>
      <c r="AB91" s="77">
        <f t="shared" si="75"/>
        <v>18.075479999999999</v>
      </c>
      <c r="AC91" s="77">
        <f t="shared" si="76"/>
        <v>-6.3754000000000008</v>
      </c>
      <c r="AD91" s="77">
        <f t="shared" si="77"/>
        <v>23.598316789492152</v>
      </c>
      <c r="AE91" s="77">
        <f t="shared" si="78"/>
        <v>-12.226151391488449</v>
      </c>
      <c r="AF91" s="77">
        <f t="shared" si="79"/>
        <v>12.586200000000199</v>
      </c>
      <c r="AG91" s="77">
        <f t="shared" si="80"/>
        <v>17.70031726744994</v>
      </c>
      <c r="AH91" s="77">
        <f t="shared" si="81"/>
        <v>150</v>
      </c>
      <c r="AI91" s="77">
        <f t="shared" si="82"/>
        <v>51.121000000000002</v>
      </c>
      <c r="AJ91" s="77">
        <f t="shared" si="83"/>
        <v>98.878999999999991</v>
      </c>
      <c r="AK91" s="77">
        <f t="shared" si="84"/>
        <v>7.4</v>
      </c>
      <c r="AL91" s="77">
        <f t="shared" si="85"/>
        <v>91.478999999999985</v>
      </c>
      <c r="AM91" s="77">
        <f t="shared" si="86"/>
        <v>60.98599999999999</v>
      </c>
      <c r="AN91" t="str">
        <f t="shared" si="65"/>
        <v/>
      </c>
      <c r="AO91" t="s">
        <v>853</v>
      </c>
      <c r="AP91" t="str">
        <f t="shared" si="66"/>
        <v>DDm125-33</v>
      </c>
      <c r="AQ91">
        <f>_xlfn.XLOOKUP(A91,'SYS Allocations'!A:A,'SYS Allocations'!B:B)</f>
        <v>0</v>
      </c>
      <c r="AR91" t="str">
        <f>_xlfn.XLOOKUP(A91,'SYS Allocations'!A:A,'SYS Allocations'!C:C)</f>
        <v>RA</v>
      </c>
      <c r="AS91">
        <f>_xlfn.XLOOKUP(A91,'SYS Allocations'!A:A,'SYS Allocations'!D:D)</f>
        <v>0</v>
      </c>
      <c r="AT91">
        <f>_xlfn.XLOOKUP(A91,'SYS Allocations'!A:A,'SYS Allocations'!E:E)</f>
        <v>0</v>
      </c>
      <c r="AU91">
        <f>_xlfn.XLOOKUP(A91,'SYS Allocations'!A:A,'SYS Allocations'!F:F)</f>
        <v>0</v>
      </c>
      <c r="BA91" t="str">
        <f t="shared" si="67"/>
        <v>DDm125-33</v>
      </c>
    </row>
    <row r="92" spans="1:53">
      <c r="A92" s="35" t="s">
        <v>108</v>
      </c>
      <c r="B92" t="s">
        <v>854</v>
      </c>
      <c r="C92" t="s">
        <v>1070</v>
      </c>
      <c r="D92" t="s">
        <v>845</v>
      </c>
      <c r="E92" t="s">
        <v>1071</v>
      </c>
      <c r="F92" t="s">
        <v>847</v>
      </c>
      <c r="G92">
        <v>36.6</v>
      </c>
      <c r="H92">
        <v>6</v>
      </c>
      <c r="I92">
        <v>53</v>
      </c>
      <c r="J92">
        <v>2.8885000000000001</v>
      </c>
      <c r="K92" s="64">
        <v>45538</v>
      </c>
      <c r="L92">
        <v>7.9787999999999997</v>
      </c>
      <c r="M92">
        <v>5.0903</v>
      </c>
      <c r="N92">
        <v>6.7035</v>
      </c>
      <c r="O92">
        <v>3.8149999999999999</v>
      </c>
      <c r="P92" t="s">
        <v>902</v>
      </c>
      <c r="Q92" t="s">
        <v>859</v>
      </c>
      <c r="R92" t="s">
        <v>971</v>
      </c>
      <c r="S92">
        <v>5.3784000000000001</v>
      </c>
      <c r="T92">
        <v>2.4899</v>
      </c>
      <c r="U92" t="s">
        <v>848</v>
      </c>
      <c r="V92" t="s">
        <v>852</v>
      </c>
      <c r="W92">
        <v>7.5</v>
      </c>
      <c r="X92">
        <v>4.6115000000000004</v>
      </c>
      <c r="Y92">
        <v>11</v>
      </c>
      <c r="AA92">
        <f>VLOOKUP(A92,Cover!A:R,18,0)</f>
        <v>0</v>
      </c>
      <c r="AB92" s="77">
        <f t="shared" si="75"/>
        <v>5.0903</v>
      </c>
      <c r="AC92" s="77">
        <f t="shared" si="76"/>
        <v>3.8149999999999999</v>
      </c>
      <c r="AD92" s="77">
        <f t="shared" si="77"/>
        <v>63.797814207650276</v>
      </c>
      <c r="AE92" s="77">
        <f t="shared" si="78"/>
        <v>56.91056910569106</v>
      </c>
      <c r="AF92" s="77">
        <f t="shared" si="79"/>
        <v>2.4899</v>
      </c>
      <c r="AG92" s="77">
        <f t="shared" si="80"/>
        <v>46.294437007288415</v>
      </c>
      <c r="AH92" s="77">
        <f t="shared" si="81"/>
        <v>7.5</v>
      </c>
      <c r="AI92" s="77">
        <f t="shared" si="82"/>
        <v>2.8885000000000001</v>
      </c>
      <c r="AJ92" s="77">
        <f t="shared" si="83"/>
        <v>4.6114999999999995</v>
      </c>
      <c r="AK92" s="77">
        <f t="shared" si="84"/>
        <v>0</v>
      </c>
      <c r="AL92" s="77">
        <f t="shared" si="85"/>
        <v>4.6114999999999995</v>
      </c>
      <c r="AM92" s="77">
        <f t="shared" si="86"/>
        <v>61.486666666666665</v>
      </c>
      <c r="AN92" t="str">
        <f t="shared" si="65"/>
        <v/>
      </c>
      <c r="AO92" t="s">
        <v>853</v>
      </c>
      <c r="AP92" t="str">
        <f t="shared" si="66"/>
        <v>12V101F</v>
      </c>
      <c r="AQ92">
        <f>_xlfn.XLOOKUP(A92,'SYS Allocations'!A:A,'SYS Allocations'!B:B)</f>
        <v>0</v>
      </c>
      <c r="AR92">
        <f>_xlfn.XLOOKUP(A92,'SYS Allocations'!A:A,'SYS Allocations'!C:C)</f>
        <v>0</v>
      </c>
      <c r="AS92">
        <f>_xlfn.XLOOKUP(A92,'SYS Allocations'!A:A,'SYS Allocations'!D:D)</f>
        <v>0</v>
      </c>
      <c r="AT92">
        <f>_xlfn.XLOOKUP(A92,'SYS Allocations'!A:A,'SYS Allocations'!E:E)</f>
        <v>0</v>
      </c>
      <c r="AU92">
        <f>_xlfn.XLOOKUP(A92,'SYS Allocations'!A:A,'SYS Allocations'!F:F)</f>
        <v>0</v>
      </c>
      <c r="BA92" t="str">
        <f t="shared" si="67"/>
        <v xml:space="preserve">12V101F </v>
      </c>
    </row>
    <row r="93" spans="1:53">
      <c r="A93" s="35" t="s">
        <v>109</v>
      </c>
      <c r="B93" t="s">
        <v>922</v>
      </c>
      <c r="C93" t="s">
        <v>1072</v>
      </c>
      <c r="D93" t="s">
        <v>845</v>
      </c>
      <c r="E93" t="s">
        <v>1073</v>
      </c>
      <c r="F93" t="s">
        <v>925</v>
      </c>
      <c r="G93">
        <v>50</v>
      </c>
      <c r="H93">
        <v>6</v>
      </c>
      <c r="I93">
        <v>54.76</v>
      </c>
      <c r="J93">
        <v>2.9844200000000001</v>
      </c>
      <c r="K93" s="64">
        <v>44615.489583333299</v>
      </c>
      <c r="L93">
        <v>10.9</v>
      </c>
      <c r="M93">
        <v>7.9155800000000003</v>
      </c>
      <c r="N93">
        <v>10.355</v>
      </c>
      <c r="O93">
        <v>7.3705800000000004</v>
      </c>
      <c r="P93" t="s">
        <v>851</v>
      </c>
      <c r="Q93" t="s">
        <v>859</v>
      </c>
      <c r="R93" t="s">
        <v>926</v>
      </c>
      <c r="S93">
        <v>5.2271999999999998</v>
      </c>
      <c r="T93">
        <v>2.2427800000000002</v>
      </c>
      <c r="U93" t="s">
        <v>851</v>
      </c>
      <c r="V93" t="s">
        <v>1042</v>
      </c>
      <c r="W93">
        <v>30</v>
      </c>
      <c r="X93">
        <v>27.01558</v>
      </c>
      <c r="Y93">
        <v>67</v>
      </c>
      <c r="AA93">
        <f>VLOOKUP(A93,Cover!A:R,18,0)</f>
        <v>0</v>
      </c>
      <c r="AB93" s="77">
        <f t="shared" si="75"/>
        <v>7.9155800000000003</v>
      </c>
      <c r="AC93" s="77">
        <f t="shared" si="76"/>
        <v>7.3705800000000004</v>
      </c>
      <c r="AD93" s="77">
        <f t="shared" si="77"/>
        <v>72.62</v>
      </c>
      <c r="AE93" s="77">
        <f t="shared" si="78"/>
        <v>71.178947368421049</v>
      </c>
      <c r="AF93" s="77">
        <f t="shared" si="79"/>
        <v>2.2427800000000002</v>
      </c>
      <c r="AG93" s="77">
        <f t="shared" si="80"/>
        <v>42.905953474135295</v>
      </c>
      <c r="AH93" s="77">
        <f t="shared" si="81"/>
        <v>30</v>
      </c>
      <c r="AI93" s="77">
        <f t="shared" si="82"/>
        <v>2.9844200000000001</v>
      </c>
      <c r="AJ93" s="77">
        <f t="shared" si="83"/>
        <v>27.01558</v>
      </c>
      <c r="AK93" s="77">
        <f t="shared" si="84"/>
        <v>0</v>
      </c>
      <c r="AL93" s="77">
        <f t="shared" si="85"/>
        <v>27.01558</v>
      </c>
      <c r="AM93" s="77">
        <f t="shared" si="86"/>
        <v>90.051933333333338</v>
      </c>
      <c r="AN93" t="str">
        <f t="shared" si="65"/>
        <v/>
      </c>
      <c r="AO93" t="s">
        <v>853</v>
      </c>
      <c r="AP93" t="str">
        <f t="shared" si="66"/>
        <v>2DDm50-13</v>
      </c>
      <c r="AQ93">
        <f>_xlfn.XLOOKUP(A93,'SYS Allocations'!A:A,'SYS Allocations'!B:B)</f>
        <v>0</v>
      </c>
      <c r="AR93">
        <f>_xlfn.XLOOKUP(A93,'SYS Allocations'!A:A,'SYS Allocations'!C:C)</f>
        <v>0</v>
      </c>
      <c r="AS93">
        <f>_xlfn.XLOOKUP(A93,'SYS Allocations'!A:A,'SYS Allocations'!D:D)</f>
        <v>0</v>
      </c>
      <c r="AT93">
        <f>_xlfn.XLOOKUP(A93,'SYS Allocations'!A:A,'SYS Allocations'!E:E)</f>
        <v>0</v>
      </c>
      <c r="AU93">
        <f>_xlfn.XLOOKUP(A93,'SYS Allocations'!A:A,'SYS Allocations'!F:F)</f>
        <v>0</v>
      </c>
      <c r="BA93" t="str">
        <f t="shared" si="67"/>
        <v>2DDm50-13</v>
      </c>
    </row>
    <row r="94" spans="1:53">
      <c r="A94" s="35" t="s">
        <v>110</v>
      </c>
      <c r="B94" t="s">
        <v>854</v>
      </c>
      <c r="C94" t="s">
        <v>1074</v>
      </c>
      <c r="D94" t="s">
        <v>845</v>
      </c>
      <c r="E94" t="s">
        <v>1075</v>
      </c>
      <c r="F94" t="s">
        <v>847</v>
      </c>
      <c r="G94">
        <v>36.6</v>
      </c>
      <c r="H94">
        <v>17</v>
      </c>
      <c r="I94">
        <v>159</v>
      </c>
      <c r="J94">
        <v>8.6654999999999998</v>
      </c>
      <c r="K94" s="64">
        <v>45538</v>
      </c>
      <c r="L94">
        <v>25.532160000000001</v>
      </c>
      <c r="M94">
        <v>16.86666</v>
      </c>
      <c r="N94">
        <v>18.944199999999999</v>
      </c>
      <c r="O94">
        <v>10.278700000000001</v>
      </c>
      <c r="P94" t="s">
        <v>866</v>
      </c>
      <c r="Q94" t="s">
        <v>859</v>
      </c>
      <c r="R94" t="s">
        <v>893</v>
      </c>
      <c r="S94">
        <v>20.217600000000001</v>
      </c>
      <c r="T94">
        <v>11.552099999999999</v>
      </c>
      <c r="U94" t="s">
        <v>848</v>
      </c>
      <c r="V94" t="s">
        <v>861</v>
      </c>
      <c r="W94">
        <v>22.5</v>
      </c>
      <c r="X94">
        <v>13.8345</v>
      </c>
      <c r="Y94">
        <v>17</v>
      </c>
      <c r="AA94">
        <f>VLOOKUP(A94,Cover!A:R,18,0)</f>
        <v>2.7</v>
      </c>
      <c r="AB94" s="77">
        <f t="shared" si="75"/>
        <v>14.16666</v>
      </c>
      <c r="AC94" s="77">
        <f t="shared" si="76"/>
        <v>7.5787000000000004</v>
      </c>
      <c r="AD94" s="77">
        <f t="shared" si="77"/>
        <v>55.485552338697545</v>
      </c>
      <c r="AE94" s="77">
        <f t="shared" si="78"/>
        <v>40.005384233696859</v>
      </c>
      <c r="AF94" s="77">
        <f t="shared" si="79"/>
        <v>8.8521000000000001</v>
      </c>
      <c r="AG94" s="77">
        <f t="shared" si="80"/>
        <v>43.784128679962009</v>
      </c>
      <c r="AH94" s="77">
        <f t="shared" si="81"/>
        <v>22.5</v>
      </c>
      <c r="AI94" s="77">
        <f t="shared" si="82"/>
        <v>8.6654999999999998</v>
      </c>
      <c r="AJ94" s="77">
        <f t="shared" si="83"/>
        <v>13.8345</v>
      </c>
      <c r="AK94" s="77">
        <f t="shared" si="84"/>
        <v>2.7</v>
      </c>
      <c r="AL94" s="77">
        <f t="shared" si="85"/>
        <v>11.134499999999999</v>
      </c>
      <c r="AM94" s="77">
        <f t="shared" si="86"/>
        <v>49.486666666666665</v>
      </c>
      <c r="AN94" t="str">
        <f t="shared" si="65"/>
        <v/>
      </c>
      <c r="AO94" t="s">
        <v>853</v>
      </c>
      <c r="AP94" t="str">
        <f t="shared" si="66"/>
        <v>2DDm85-15</v>
      </c>
      <c r="AQ94">
        <f>_xlfn.XLOOKUP(A94,'SYS Allocations'!A:A,'SYS Allocations'!B:B)</f>
        <v>0</v>
      </c>
      <c r="AR94" t="str">
        <f>_xlfn.XLOOKUP(A94,'SYS Allocations'!A:A,'SYS Allocations'!C:C)</f>
        <v>RA</v>
      </c>
      <c r="AS94">
        <f>_xlfn.XLOOKUP(A94,'SYS Allocations'!A:A,'SYS Allocations'!D:D)</f>
        <v>0</v>
      </c>
      <c r="AT94">
        <f>_xlfn.XLOOKUP(A94,'SYS Allocations'!A:A,'SYS Allocations'!E:E)</f>
        <v>0</v>
      </c>
      <c r="AU94">
        <f>_xlfn.XLOOKUP(A94,'SYS Allocations'!A:A,'SYS Allocations'!F:F)</f>
        <v>0</v>
      </c>
      <c r="BA94" t="str">
        <f t="shared" si="67"/>
        <v>2DDm85-15</v>
      </c>
    </row>
    <row r="95" spans="1:53">
      <c r="A95" s="35" t="s">
        <v>111</v>
      </c>
      <c r="B95" t="s">
        <v>854</v>
      </c>
      <c r="C95" t="s">
        <v>1074</v>
      </c>
      <c r="D95" t="s">
        <v>918</v>
      </c>
      <c r="E95" t="s">
        <v>1076</v>
      </c>
      <c r="F95" t="s">
        <v>847</v>
      </c>
      <c r="G95">
        <v>36.6</v>
      </c>
      <c r="H95">
        <v>6</v>
      </c>
      <c r="I95">
        <v>77</v>
      </c>
      <c r="J95">
        <v>4.1965000000000003</v>
      </c>
      <c r="K95" s="64">
        <v>45538</v>
      </c>
      <c r="L95">
        <v>7.9787999999999997</v>
      </c>
      <c r="M95">
        <v>3.7823000000000002</v>
      </c>
      <c r="N95">
        <v>5.7551996729999999</v>
      </c>
      <c r="O95">
        <v>1.558699673</v>
      </c>
      <c r="P95" t="s">
        <v>902</v>
      </c>
      <c r="Q95" t="s">
        <v>881</v>
      </c>
      <c r="R95" t="s">
        <v>888</v>
      </c>
      <c r="S95">
        <v>8.4240000000000297</v>
      </c>
      <c r="T95">
        <v>4.2275000000000302</v>
      </c>
      <c r="U95" t="s">
        <v>851</v>
      </c>
      <c r="V95" t="s">
        <v>852</v>
      </c>
      <c r="W95">
        <v>7.5</v>
      </c>
      <c r="X95">
        <v>3.3035000000000001</v>
      </c>
      <c r="Y95">
        <v>0</v>
      </c>
      <c r="Z95" t="s">
        <v>8</v>
      </c>
      <c r="AA95">
        <f>VLOOKUP(A95,Cover!A:R,18,0)</f>
        <v>0</v>
      </c>
      <c r="AB95" s="77">
        <f t="shared" si="75"/>
        <v>3.7823000000000002</v>
      </c>
      <c r="AC95" s="77">
        <f t="shared" si="76"/>
        <v>1.558699673</v>
      </c>
      <c r="AD95" s="77">
        <f t="shared" si="77"/>
        <v>47.404371584699454</v>
      </c>
      <c r="AE95" s="77">
        <f t="shared" si="78"/>
        <v>27.083329190340674</v>
      </c>
      <c r="AF95" s="77">
        <f t="shared" si="79"/>
        <v>4.2275000000000302</v>
      </c>
      <c r="AG95" s="77">
        <f t="shared" si="80"/>
        <v>50.183998100664944</v>
      </c>
      <c r="AH95" s="77">
        <f t="shared" si="81"/>
        <v>7.5</v>
      </c>
      <c r="AI95" s="77">
        <f t="shared" si="82"/>
        <v>4.1965000000000003</v>
      </c>
      <c r="AJ95" s="77">
        <f t="shared" si="83"/>
        <v>3.3034999999999997</v>
      </c>
      <c r="AK95" s="77">
        <f t="shared" si="84"/>
        <v>0</v>
      </c>
      <c r="AL95" s="77">
        <f t="shared" si="85"/>
        <v>3.3034999999999997</v>
      </c>
      <c r="AM95" s="77">
        <f t="shared" si="86"/>
        <v>44.046666666666667</v>
      </c>
      <c r="AN95" t="str">
        <f t="shared" si="65"/>
        <v>Capped</v>
      </c>
      <c r="AO95" t="s">
        <v>853</v>
      </c>
      <c r="AP95" t="str">
        <f t="shared" si="66"/>
        <v>12V155F</v>
      </c>
      <c r="AQ95">
        <f>_xlfn.XLOOKUP(A95,'SYS Allocations'!A:A,'SYS Allocations'!B:B)</f>
        <v>0</v>
      </c>
      <c r="AR95">
        <f>_xlfn.XLOOKUP(A95,'SYS Allocations'!A:A,'SYS Allocations'!C:C)</f>
        <v>0</v>
      </c>
      <c r="AS95">
        <f>_xlfn.XLOOKUP(A95,'SYS Allocations'!A:A,'SYS Allocations'!D:D)</f>
        <v>0</v>
      </c>
      <c r="AT95">
        <f>_xlfn.XLOOKUP(A95,'SYS Allocations'!A:A,'SYS Allocations'!E:E)</f>
        <v>0</v>
      </c>
      <c r="AU95">
        <f>_xlfn.XLOOKUP(A95,'SYS Allocations'!A:A,'SYS Allocations'!F:F)</f>
        <v>0</v>
      </c>
      <c r="BA95" t="str">
        <f t="shared" si="67"/>
        <v>12V155F</v>
      </c>
    </row>
    <row r="96" spans="1:53">
      <c r="A96" s="35" t="s">
        <v>112</v>
      </c>
      <c r="B96" t="s">
        <v>854</v>
      </c>
      <c r="C96" t="s">
        <v>1077</v>
      </c>
      <c r="D96" t="s">
        <v>918</v>
      </c>
      <c r="E96" t="s">
        <v>1078</v>
      </c>
      <c r="F96" t="s">
        <v>847</v>
      </c>
      <c r="G96">
        <v>36.6</v>
      </c>
      <c r="H96">
        <v>6</v>
      </c>
      <c r="I96">
        <v>46</v>
      </c>
      <c r="J96">
        <v>2.5070000000000001</v>
      </c>
      <c r="K96" s="64">
        <v>45538</v>
      </c>
      <c r="L96">
        <v>7.9787999999999997</v>
      </c>
      <c r="M96">
        <v>5.4718</v>
      </c>
      <c r="N96">
        <v>6.7035</v>
      </c>
      <c r="O96">
        <v>4.1965000000000003</v>
      </c>
      <c r="P96" t="s">
        <v>902</v>
      </c>
      <c r="Q96" t="s">
        <v>859</v>
      </c>
      <c r="R96" t="s">
        <v>971</v>
      </c>
      <c r="S96">
        <v>5.3784000000000001</v>
      </c>
      <c r="T96">
        <v>2.8714</v>
      </c>
      <c r="U96" t="s">
        <v>851</v>
      </c>
      <c r="V96" t="s">
        <v>883</v>
      </c>
      <c r="W96">
        <v>5.0250000000000004</v>
      </c>
      <c r="X96">
        <v>2.5179999999999998</v>
      </c>
      <c r="Y96">
        <v>2</v>
      </c>
      <c r="Z96" t="s">
        <v>8</v>
      </c>
      <c r="AA96">
        <f>VLOOKUP(A96,Cover!A:R,18,0)</f>
        <v>0.5</v>
      </c>
      <c r="AB96" s="77">
        <f t="shared" si="75"/>
        <v>4.9718</v>
      </c>
      <c r="AC96" s="77">
        <f t="shared" si="76"/>
        <v>3.6965000000000003</v>
      </c>
      <c r="AD96" s="77">
        <f t="shared" si="77"/>
        <v>62.312628465433399</v>
      </c>
      <c r="AE96" s="77">
        <f t="shared" si="78"/>
        <v>55.142835832028055</v>
      </c>
      <c r="AF96" s="77">
        <f t="shared" si="79"/>
        <v>2.3714</v>
      </c>
      <c r="AG96" s="77">
        <f t="shared" si="80"/>
        <v>44.091179532946605</v>
      </c>
      <c r="AH96" s="77">
        <f t="shared" si="81"/>
        <v>5.0250000000000004</v>
      </c>
      <c r="AI96" s="77">
        <f t="shared" si="82"/>
        <v>2.5070000000000001</v>
      </c>
      <c r="AJ96" s="77">
        <f t="shared" si="83"/>
        <v>2.5180000000000002</v>
      </c>
      <c r="AK96" s="77">
        <f t="shared" si="84"/>
        <v>0.5</v>
      </c>
      <c r="AL96" s="77">
        <f t="shared" si="85"/>
        <v>2.0180000000000002</v>
      </c>
      <c r="AM96" s="77">
        <f t="shared" si="86"/>
        <v>40.159203980099505</v>
      </c>
      <c r="AN96" t="str">
        <f t="shared" si="65"/>
        <v>Capped</v>
      </c>
      <c r="AO96" t="s">
        <v>853</v>
      </c>
      <c r="AP96" t="str">
        <f t="shared" si="66"/>
        <v>12V101F</v>
      </c>
      <c r="AQ96">
        <f>_xlfn.XLOOKUP(A96,'SYS Allocations'!A:A,'SYS Allocations'!B:B)</f>
        <v>0</v>
      </c>
      <c r="AR96">
        <f>_xlfn.XLOOKUP(A96,'SYS Allocations'!A:A,'SYS Allocations'!C:C)</f>
        <v>0</v>
      </c>
      <c r="AS96">
        <f>_xlfn.XLOOKUP(A96,'SYS Allocations'!A:A,'SYS Allocations'!D:D)</f>
        <v>0</v>
      </c>
      <c r="AT96">
        <f>_xlfn.XLOOKUP(A96,'SYS Allocations'!A:A,'SYS Allocations'!E:E)</f>
        <v>0</v>
      </c>
      <c r="AU96">
        <f>_xlfn.XLOOKUP(A96,'SYS Allocations'!A:A,'SYS Allocations'!F:F)</f>
        <v>0</v>
      </c>
      <c r="BA96" t="str">
        <f t="shared" si="67"/>
        <v xml:space="preserve">12V101F </v>
      </c>
    </row>
    <row r="97" spans="1:53">
      <c r="A97" s="35" t="s">
        <v>113</v>
      </c>
      <c r="B97" t="s">
        <v>922</v>
      </c>
      <c r="C97" t="s">
        <v>1079</v>
      </c>
      <c r="D97" t="s">
        <v>918</v>
      </c>
      <c r="E97" t="s">
        <v>1080</v>
      </c>
      <c r="F97" t="s">
        <v>858</v>
      </c>
      <c r="G97">
        <v>75</v>
      </c>
      <c r="H97">
        <v>7</v>
      </c>
      <c r="I97">
        <v>180</v>
      </c>
      <c r="J97">
        <v>9.81</v>
      </c>
      <c r="K97" s="64">
        <v>44602.395833333299</v>
      </c>
      <c r="L97">
        <v>19.62</v>
      </c>
      <c r="M97">
        <v>9.81</v>
      </c>
      <c r="N97">
        <v>11.445</v>
      </c>
      <c r="O97">
        <v>1.635</v>
      </c>
      <c r="P97" t="s">
        <v>851</v>
      </c>
      <c r="Q97" t="s">
        <v>859</v>
      </c>
      <c r="R97" t="s">
        <v>865</v>
      </c>
      <c r="S97">
        <v>21.1248</v>
      </c>
      <c r="T97">
        <v>11.3148</v>
      </c>
      <c r="U97" t="s">
        <v>848</v>
      </c>
      <c r="V97" t="s">
        <v>1081</v>
      </c>
      <c r="W97">
        <v>19.5</v>
      </c>
      <c r="X97">
        <v>9.69</v>
      </c>
      <c r="Y97">
        <v>4</v>
      </c>
      <c r="Z97" t="s">
        <v>8</v>
      </c>
      <c r="AA97">
        <f>VLOOKUP(A97,Cover!A:R,18,0)</f>
        <v>0</v>
      </c>
      <c r="AB97" s="77">
        <f t="shared" si="75"/>
        <v>9.81</v>
      </c>
      <c r="AC97" s="77">
        <f t="shared" si="76"/>
        <v>1.635</v>
      </c>
      <c r="AD97" s="77">
        <f t="shared" si="77"/>
        <v>50</v>
      </c>
      <c r="AE97" s="77">
        <f t="shared" si="78"/>
        <v>14.285714285714286</v>
      </c>
      <c r="AF97" s="77">
        <f t="shared" si="79"/>
        <v>11.3148</v>
      </c>
      <c r="AG97" s="77">
        <f t="shared" si="80"/>
        <v>53.56169052488071</v>
      </c>
      <c r="AH97" s="77">
        <f t="shared" si="81"/>
        <v>19.5</v>
      </c>
      <c r="AI97" s="77">
        <f t="shared" si="82"/>
        <v>9.81</v>
      </c>
      <c r="AJ97" s="77">
        <f t="shared" si="83"/>
        <v>9.69</v>
      </c>
      <c r="AK97" s="77">
        <f t="shared" si="84"/>
        <v>0</v>
      </c>
      <c r="AL97" s="77">
        <f t="shared" si="85"/>
        <v>9.69</v>
      </c>
      <c r="AM97" s="77">
        <f t="shared" si="86"/>
        <v>49.692307692307686</v>
      </c>
      <c r="AN97" t="str">
        <f t="shared" si="65"/>
        <v>Capped</v>
      </c>
      <c r="AO97" t="s">
        <v>853</v>
      </c>
      <c r="AP97" t="str">
        <f t="shared" si="66"/>
        <v>DDm100-25</v>
      </c>
      <c r="AQ97">
        <f>_xlfn.XLOOKUP(A97,'SYS Allocations'!A:A,'SYS Allocations'!B:B)</f>
        <v>0</v>
      </c>
      <c r="AR97">
        <f>_xlfn.XLOOKUP(A97,'SYS Allocations'!A:A,'SYS Allocations'!C:C)</f>
        <v>0</v>
      </c>
      <c r="AS97">
        <f>_xlfn.XLOOKUP(A97,'SYS Allocations'!A:A,'SYS Allocations'!D:D)</f>
        <v>0</v>
      </c>
      <c r="AT97">
        <f>_xlfn.XLOOKUP(A97,'SYS Allocations'!A:A,'SYS Allocations'!E:E)</f>
        <v>0</v>
      </c>
      <c r="AU97">
        <f>_xlfn.XLOOKUP(A97,'SYS Allocations'!A:A,'SYS Allocations'!F:F)</f>
        <v>0</v>
      </c>
      <c r="BA97" t="str">
        <f t="shared" si="67"/>
        <v>DDm100-25</v>
      </c>
    </row>
    <row r="98" spans="1:53">
      <c r="A98" s="35" t="s">
        <v>114</v>
      </c>
      <c r="B98" t="s">
        <v>899</v>
      </c>
      <c r="C98" t="s">
        <v>1082</v>
      </c>
      <c r="D98" t="s">
        <v>845</v>
      </c>
      <c r="E98" t="s">
        <v>1083</v>
      </c>
      <c r="F98" t="s">
        <v>847</v>
      </c>
      <c r="G98">
        <v>36.6</v>
      </c>
      <c r="H98">
        <v>6</v>
      </c>
      <c r="I98">
        <v>10</v>
      </c>
      <c r="J98">
        <v>0.54500000000000004</v>
      </c>
      <c r="K98" s="64">
        <v>44553.5</v>
      </c>
      <c r="L98">
        <v>7.9787999999999997</v>
      </c>
      <c r="M98">
        <v>7.4337999999999997</v>
      </c>
      <c r="N98">
        <v>3.7605</v>
      </c>
      <c r="O98">
        <v>3.2155</v>
      </c>
      <c r="P98" t="s">
        <v>902</v>
      </c>
      <c r="Q98" t="s">
        <v>881</v>
      </c>
      <c r="R98" t="s">
        <v>1084</v>
      </c>
      <c r="S98">
        <v>11.184480000000001</v>
      </c>
      <c r="T98">
        <v>10.639480000000001</v>
      </c>
      <c r="U98" t="s">
        <v>851</v>
      </c>
      <c r="V98" t="s">
        <v>852</v>
      </c>
      <c r="W98">
        <v>7.5</v>
      </c>
      <c r="X98">
        <v>6.9550000000000001</v>
      </c>
      <c r="Y98">
        <v>14</v>
      </c>
      <c r="AA98">
        <f>VLOOKUP(A98,Cover!A:R,18,0)</f>
        <v>0</v>
      </c>
      <c r="AB98" s="77">
        <f t="shared" si="75"/>
        <v>7.4337999999999997</v>
      </c>
      <c r="AC98" s="77">
        <f t="shared" si="76"/>
        <v>3.2155</v>
      </c>
      <c r="AD98" s="77">
        <f t="shared" si="77"/>
        <v>93.169398907103826</v>
      </c>
      <c r="AE98" s="77">
        <f t="shared" si="78"/>
        <v>85.507246376811594</v>
      </c>
      <c r="AF98" s="77">
        <f t="shared" si="79"/>
        <v>10.639480000000001</v>
      </c>
      <c r="AG98" s="77">
        <f t="shared" si="80"/>
        <v>95.127176229918604</v>
      </c>
      <c r="AH98" s="77">
        <f t="shared" si="81"/>
        <v>7.5</v>
      </c>
      <c r="AI98" s="77">
        <f t="shared" si="82"/>
        <v>0.54500000000000004</v>
      </c>
      <c r="AJ98" s="77">
        <f t="shared" si="83"/>
        <v>6.9550000000000001</v>
      </c>
      <c r="AK98" s="77">
        <f t="shared" si="84"/>
        <v>0</v>
      </c>
      <c r="AL98" s="77">
        <f t="shared" si="85"/>
        <v>6.9550000000000001</v>
      </c>
      <c r="AM98" s="77">
        <f t="shared" si="86"/>
        <v>92.733333333333334</v>
      </c>
      <c r="AN98" t="str">
        <f t="shared" si="65"/>
        <v/>
      </c>
      <c r="AO98" t="s">
        <v>853</v>
      </c>
      <c r="AP98" t="str">
        <f t="shared" si="66"/>
        <v>12V190F</v>
      </c>
      <c r="AQ98">
        <f>_xlfn.XLOOKUP(A98,'SYS Allocations'!A:A,'SYS Allocations'!B:B)</f>
        <v>0</v>
      </c>
      <c r="AR98">
        <f>_xlfn.XLOOKUP(A98,'SYS Allocations'!A:A,'SYS Allocations'!C:C)</f>
        <v>0</v>
      </c>
      <c r="AS98">
        <f>_xlfn.XLOOKUP(A98,'SYS Allocations'!A:A,'SYS Allocations'!D:D)</f>
        <v>0</v>
      </c>
      <c r="AT98">
        <f>_xlfn.XLOOKUP(A98,'SYS Allocations'!A:A,'SYS Allocations'!E:E)</f>
        <v>0</v>
      </c>
      <c r="AU98">
        <f>_xlfn.XLOOKUP(A98,'SYS Allocations'!A:A,'SYS Allocations'!F:F)</f>
        <v>0</v>
      </c>
      <c r="BA98" t="str">
        <f t="shared" si="67"/>
        <v>12V190F</v>
      </c>
    </row>
    <row r="99" spans="1:53">
      <c r="A99" s="35" t="s">
        <v>115</v>
      </c>
      <c r="B99" t="s">
        <v>877</v>
      </c>
      <c r="C99" t="s">
        <v>1085</v>
      </c>
      <c r="D99" t="s">
        <v>918</v>
      </c>
      <c r="E99" t="s">
        <v>1086</v>
      </c>
      <c r="F99" t="s">
        <v>1087</v>
      </c>
      <c r="G99">
        <v>37.5</v>
      </c>
      <c r="H99">
        <v>4</v>
      </c>
      <c r="I99">
        <v>36</v>
      </c>
      <c r="J99">
        <v>1.962</v>
      </c>
      <c r="K99" s="64">
        <v>44480.504861111098</v>
      </c>
      <c r="L99">
        <v>4.9050000000000002</v>
      </c>
      <c r="M99">
        <v>2.9430000000000001</v>
      </c>
      <c r="N99">
        <v>5.8042499999999997</v>
      </c>
      <c r="O99">
        <v>3.8422499999999999</v>
      </c>
      <c r="P99" t="s">
        <v>902</v>
      </c>
      <c r="Q99" t="s">
        <v>881</v>
      </c>
      <c r="R99" t="s">
        <v>882</v>
      </c>
      <c r="S99">
        <v>5.1840000000000002</v>
      </c>
      <c r="T99">
        <v>3.222</v>
      </c>
      <c r="U99" t="s">
        <v>1088</v>
      </c>
      <c r="V99" t="s">
        <v>1088</v>
      </c>
      <c r="W99">
        <v>0</v>
      </c>
      <c r="X99">
        <v>-1.962</v>
      </c>
      <c r="Y99">
        <v>0</v>
      </c>
      <c r="Z99" t="s">
        <v>1089</v>
      </c>
      <c r="AA99">
        <f>VLOOKUP(A99,Cover!A:R,18,0)</f>
        <v>4</v>
      </c>
      <c r="AB99" s="77">
        <f t="shared" si="75"/>
        <v>-1.0569999999999999</v>
      </c>
      <c r="AC99" s="77">
        <f t="shared" si="76"/>
        <v>-0.15775000000000006</v>
      </c>
      <c r="AD99" s="77">
        <f t="shared" si="77"/>
        <v>-21.549439347604483</v>
      </c>
      <c r="AE99" s="77">
        <f t="shared" si="78"/>
        <v>-2.7178360683981575</v>
      </c>
      <c r="AF99" s="77">
        <f t="shared" si="79"/>
        <v>-0.77800000000000002</v>
      </c>
      <c r="AG99" s="77">
        <f t="shared" si="80"/>
        <v>-15.007716049382715</v>
      </c>
      <c r="AH99" s="77">
        <f t="shared" si="81"/>
        <v>0</v>
      </c>
      <c r="AI99" s="77">
        <f t="shared" si="82"/>
        <v>1.962</v>
      </c>
      <c r="AJ99" s="77">
        <f t="shared" si="83"/>
        <v>-1.962</v>
      </c>
      <c r="AK99" s="77">
        <f t="shared" si="84"/>
        <v>4</v>
      </c>
      <c r="AL99" s="77">
        <f t="shared" si="85"/>
        <v>-5.9619999999999997</v>
      </c>
      <c r="AM99" s="77" t="e">
        <f>AL99/AH99%</f>
        <v>#DIV/0!</v>
      </c>
      <c r="AN99" t="str">
        <f t="shared" si="65"/>
        <v>Capped</v>
      </c>
      <c r="AO99" t="s">
        <v>853</v>
      </c>
      <c r="AP99" t="str">
        <f t="shared" si="66"/>
        <v>SBS C11F</v>
      </c>
      <c r="AQ99">
        <f>_xlfn.XLOOKUP(A99,'SYS Allocations'!A:A,'SYS Allocations'!B:B)</f>
        <v>0</v>
      </c>
      <c r="AR99">
        <f>_xlfn.XLOOKUP(A99,'SYS Allocations'!A:A,'SYS Allocations'!C:C)</f>
        <v>0</v>
      </c>
      <c r="AS99">
        <f>_xlfn.XLOOKUP(A99,'SYS Allocations'!A:A,'SYS Allocations'!D:D)</f>
        <v>0</v>
      </c>
      <c r="AT99">
        <f>_xlfn.XLOOKUP(A99,'SYS Allocations'!A:A,'SYS Allocations'!E:E)</f>
        <v>0</v>
      </c>
      <c r="AU99">
        <f>_xlfn.XLOOKUP(A99,'SYS Allocations'!A:A,'SYS Allocations'!F:F)</f>
        <v>0</v>
      </c>
      <c r="BA99" t="str">
        <f t="shared" si="67"/>
        <v>SBS C11F</v>
      </c>
    </row>
    <row r="100" spans="1:53">
      <c r="A100" s="35" t="s">
        <v>116</v>
      </c>
      <c r="B100" t="s">
        <v>922</v>
      </c>
      <c r="C100" t="s">
        <v>1090</v>
      </c>
      <c r="D100" t="s">
        <v>845</v>
      </c>
      <c r="E100" t="s">
        <v>1091</v>
      </c>
      <c r="F100" t="s">
        <v>880</v>
      </c>
      <c r="G100">
        <v>22</v>
      </c>
      <c r="H100">
        <v>4</v>
      </c>
      <c r="I100">
        <v>20</v>
      </c>
      <c r="J100">
        <v>1.0900000000000001</v>
      </c>
      <c r="K100" s="64">
        <v>44879</v>
      </c>
      <c r="L100">
        <v>2.8776000000000002</v>
      </c>
      <c r="M100">
        <v>1.7876000000000001</v>
      </c>
      <c r="N100">
        <v>2.2890000000000001</v>
      </c>
      <c r="O100">
        <v>1.1990000000000001</v>
      </c>
      <c r="P100" t="s">
        <v>848</v>
      </c>
      <c r="Q100" t="s">
        <v>881</v>
      </c>
      <c r="R100" t="s">
        <v>976</v>
      </c>
      <c r="S100">
        <v>2.92896</v>
      </c>
      <c r="T100">
        <v>1.8389599999999999</v>
      </c>
      <c r="U100" t="s">
        <v>851</v>
      </c>
      <c r="V100" t="s">
        <v>1092</v>
      </c>
      <c r="W100">
        <v>3.375</v>
      </c>
      <c r="X100">
        <v>2.2850000000000001</v>
      </c>
      <c r="Y100">
        <v>3</v>
      </c>
      <c r="AA100">
        <f>VLOOKUP(A100,Cover!A:R,18,0)</f>
        <v>1</v>
      </c>
      <c r="AB100" s="77">
        <f t="shared" si="75"/>
        <v>0.78760000000000008</v>
      </c>
      <c r="AC100" s="77">
        <f t="shared" si="76"/>
        <v>0.19900000000000007</v>
      </c>
      <c r="AD100" s="77">
        <f t="shared" si="77"/>
        <v>27.370030581039757</v>
      </c>
      <c r="AE100" s="77">
        <f t="shared" si="78"/>
        <v>8.6937527304499813</v>
      </c>
      <c r="AF100" s="77">
        <f t="shared" si="79"/>
        <v>0.83895999999999993</v>
      </c>
      <c r="AG100" s="77">
        <f t="shared" si="80"/>
        <v>28.643614115590516</v>
      </c>
      <c r="AH100" s="77">
        <f t="shared" si="81"/>
        <v>3.375</v>
      </c>
      <c r="AI100" s="77">
        <f t="shared" si="82"/>
        <v>1.0900000000000001</v>
      </c>
      <c r="AJ100" s="77">
        <f t="shared" si="83"/>
        <v>2.2850000000000001</v>
      </c>
      <c r="AK100" s="77">
        <f t="shared" si="84"/>
        <v>1</v>
      </c>
      <c r="AL100" s="77">
        <f t="shared" si="85"/>
        <v>1.2850000000000001</v>
      </c>
      <c r="AM100" s="77">
        <f t="shared" si="86"/>
        <v>38.074074074074076</v>
      </c>
      <c r="AN100" t="str">
        <f t="shared" si="65"/>
        <v/>
      </c>
      <c r="AO100" t="s">
        <v>853</v>
      </c>
      <c r="AP100" t="str">
        <f t="shared" si="66"/>
        <v>12V100F</v>
      </c>
      <c r="AQ100">
        <f>_xlfn.XLOOKUP(A100,'SYS Allocations'!A:A,'SYS Allocations'!B:B)</f>
        <v>0</v>
      </c>
      <c r="AR100">
        <f>_xlfn.XLOOKUP(A100,'SYS Allocations'!A:A,'SYS Allocations'!C:C)</f>
        <v>0</v>
      </c>
      <c r="AS100">
        <f>_xlfn.XLOOKUP(A100,'SYS Allocations'!A:A,'SYS Allocations'!D:D)</f>
        <v>0</v>
      </c>
      <c r="AT100">
        <f>_xlfn.XLOOKUP(A100,'SYS Allocations'!A:A,'SYS Allocations'!E:E)</f>
        <v>0</v>
      </c>
      <c r="AU100">
        <f>_xlfn.XLOOKUP(A100,'SYS Allocations'!A:A,'SYS Allocations'!F:F)</f>
        <v>0</v>
      </c>
      <c r="BA100" t="str">
        <f t="shared" si="67"/>
        <v>12V100F</v>
      </c>
    </row>
    <row r="101" spans="1:53">
      <c r="A101" s="35" t="s">
        <v>117</v>
      </c>
      <c r="B101" t="s">
        <v>854</v>
      </c>
      <c r="C101" t="s">
        <v>1093</v>
      </c>
      <c r="D101" t="s">
        <v>856</v>
      </c>
      <c r="E101" t="s">
        <v>1094</v>
      </c>
      <c r="F101" t="s">
        <v>858</v>
      </c>
      <c r="G101">
        <v>75</v>
      </c>
      <c r="H101">
        <v>6</v>
      </c>
      <c r="I101">
        <v>244</v>
      </c>
      <c r="J101">
        <v>13.298</v>
      </c>
      <c r="K101" s="64">
        <v>44431.5</v>
      </c>
      <c r="L101">
        <v>16.350000000000001</v>
      </c>
      <c r="M101">
        <v>3.052</v>
      </c>
      <c r="N101">
        <v>11.172499999999999</v>
      </c>
      <c r="O101">
        <v>-2.1255000000000002</v>
      </c>
      <c r="P101" t="s">
        <v>851</v>
      </c>
      <c r="Q101" t="s">
        <v>859</v>
      </c>
      <c r="R101" t="s">
        <v>1095</v>
      </c>
      <c r="S101">
        <v>14.428800000000001</v>
      </c>
      <c r="T101">
        <v>1.1308</v>
      </c>
      <c r="U101" t="s">
        <v>851</v>
      </c>
      <c r="V101" t="s">
        <v>852</v>
      </c>
      <c r="W101">
        <v>7.5</v>
      </c>
      <c r="X101">
        <v>-5.798</v>
      </c>
      <c r="Y101">
        <v>0</v>
      </c>
      <c r="AA101">
        <f>VLOOKUP(A101,Cover!A:R,18,0)</f>
        <v>0</v>
      </c>
      <c r="AB101" s="77">
        <f t="shared" si="75"/>
        <v>3.052</v>
      </c>
      <c r="AC101" s="77">
        <f t="shared" si="76"/>
        <v>-2.1255000000000002</v>
      </c>
      <c r="AD101" s="77">
        <f t="shared" si="77"/>
        <v>18.666666666666668</v>
      </c>
      <c r="AE101" s="77">
        <f t="shared" si="78"/>
        <v>-19.024390243902442</v>
      </c>
      <c r="AF101" s="77">
        <f t="shared" si="79"/>
        <v>1.1308</v>
      </c>
      <c r="AG101" s="77">
        <f t="shared" si="80"/>
        <v>7.8371035706365051</v>
      </c>
      <c r="AH101" s="77">
        <f t="shared" si="81"/>
        <v>7.5</v>
      </c>
      <c r="AI101" s="77">
        <f t="shared" si="82"/>
        <v>13.298</v>
      </c>
      <c r="AJ101" s="77">
        <f t="shared" si="83"/>
        <v>-5.798</v>
      </c>
      <c r="AK101" s="77">
        <f t="shared" si="84"/>
        <v>0</v>
      </c>
      <c r="AL101" s="77">
        <f t="shared" si="85"/>
        <v>-5.798</v>
      </c>
      <c r="AM101" s="77">
        <f t="shared" si="86"/>
        <v>-77.306666666666672</v>
      </c>
      <c r="AN101" t="str">
        <f t="shared" si="65"/>
        <v/>
      </c>
      <c r="AO101" t="s">
        <v>853</v>
      </c>
      <c r="AP101" t="str">
        <f t="shared" si="66"/>
        <v>DDm85-21</v>
      </c>
      <c r="AQ101">
        <f>_xlfn.XLOOKUP(A101,'SYS Allocations'!A:A,'SYS Allocations'!B:B)</f>
        <v>0</v>
      </c>
      <c r="AR101">
        <f>_xlfn.XLOOKUP(A101,'SYS Allocations'!A:A,'SYS Allocations'!C:C)</f>
        <v>0</v>
      </c>
      <c r="AS101">
        <f>_xlfn.XLOOKUP(A101,'SYS Allocations'!A:A,'SYS Allocations'!D:D)</f>
        <v>0</v>
      </c>
      <c r="AT101">
        <f>_xlfn.XLOOKUP(A101,'SYS Allocations'!A:A,'SYS Allocations'!E:E)</f>
        <v>0</v>
      </c>
      <c r="AU101">
        <f>_xlfn.XLOOKUP(A101,'SYS Allocations'!A:A,'SYS Allocations'!F:F)</f>
        <v>0</v>
      </c>
      <c r="BA101" t="str">
        <f t="shared" si="67"/>
        <v>DDm85-21</v>
      </c>
    </row>
    <row r="102" spans="1:53">
      <c r="A102" s="35" t="s">
        <v>118</v>
      </c>
      <c r="B102" t="s">
        <v>854</v>
      </c>
      <c r="C102" t="s">
        <v>1093</v>
      </c>
      <c r="D102" t="s">
        <v>918</v>
      </c>
      <c r="E102" t="s">
        <v>1096</v>
      </c>
      <c r="F102" t="s">
        <v>847</v>
      </c>
      <c r="G102">
        <v>36.6</v>
      </c>
      <c r="H102">
        <v>50</v>
      </c>
      <c r="I102">
        <v>418</v>
      </c>
      <c r="J102">
        <v>22.780999999999999</v>
      </c>
      <c r="K102" s="64">
        <v>45538</v>
      </c>
      <c r="L102">
        <v>78.192239999999998</v>
      </c>
      <c r="M102">
        <v>55.411239999999999</v>
      </c>
      <c r="N102">
        <v>54.140300000000003</v>
      </c>
      <c r="O102">
        <v>31.359300000000001</v>
      </c>
      <c r="P102" t="s">
        <v>866</v>
      </c>
      <c r="Q102" t="s">
        <v>859</v>
      </c>
      <c r="R102" t="s">
        <v>874</v>
      </c>
      <c r="S102">
        <v>71.107200000000205</v>
      </c>
      <c r="T102">
        <v>48.326200000000199</v>
      </c>
      <c r="U102" t="s">
        <v>887</v>
      </c>
      <c r="V102" t="s">
        <v>1097</v>
      </c>
      <c r="W102">
        <v>105</v>
      </c>
      <c r="X102">
        <v>82.218999999999994</v>
      </c>
      <c r="Y102">
        <v>4</v>
      </c>
      <c r="Z102" t="s">
        <v>802</v>
      </c>
      <c r="AA102">
        <f>VLOOKUP(A102,Cover!A:R,18,0)</f>
        <v>23.05</v>
      </c>
      <c r="AB102" s="77">
        <f t="shared" si="75"/>
        <v>32.361239999999995</v>
      </c>
      <c r="AC102" s="77">
        <f t="shared" si="76"/>
        <v>8.3093000000000004</v>
      </c>
      <c r="AD102" s="77">
        <f t="shared" si="77"/>
        <v>41.38676676867167</v>
      </c>
      <c r="AE102" s="77">
        <f t="shared" si="78"/>
        <v>15.347716950220075</v>
      </c>
      <c r="AF102" s="77">
        <f t="shared" si="79"/>
        <v>25.276200000000198</v>
      </c>
      <c r="AG102" s="77">
        <f t="shared" si="80"/>
        <v>35.546611313622428</v>
      </c>
      <c r="AH102" s="77">
        <f t="shared" si="81"/>
        <v>105</v>
      </c>
      <c r="AI102" s="77">
        <f t="shared" si="82"/>
        <v>22.780999999999999</v>
      </c>
      <c r="AJ102" s="77">
        <f t="shared" si="83"/>
        <v>82.218999999999994</v>
      </c>
      <c r="AK102" s="77">
        <f t="shared" si="84"/>
        <v>23.05</v>
      </c>
      <c r="AL102" s="77">
        <f t="shared" si="85"/>
        <v>59.168999999999997</v>
      </c>
      <c r="AM102" s="77">
        <f t="shared" si="86"/>
        <v>56.351428571428563</v>
      </c>
      <c r="AN102" t="str">
        <f t="shared" si="65"/>
        <v>Capped</v>
      </c>
      <c r="AO102" t="s">
        <v>921</v>
      </c>
      <c r="AP102" t="str">
        <f t="shared" si="66"/>
        <v>DDm125-33</v>
      </c>
      <c r="AQ102">
        <f>_xlfn.XLOOKUP(A102,'SYS Allocations'!A:A,'SYS Allocations'!B:B)</f>
        <v>0</v>
      </c>
      <c r="AR102" t="str">
        <f>_xlfn.XLOOKUP(A102,'SYS Allocations'!A:A,'SYS Allocations'!C:C)</f>
        <v>RA</v>
      </c>
      <c r="AS102" t="str">
        <f>_xlfn.XLOOKUP(A102,'SYS Allocations'!A:A,'SYS Allocations'!D:D)</f>
        <v>PX</v>
      </c>
      <c r="AT102">
        <f>_xlfn.XLOOKUP(A102,'SYS Allocations'!A:A,'SYS Allocations'!E:E)</f>
        <v>0</v>
      </c>
      <c r="AU102" t="str">
        <f>_xlfn.XLOOKUP(A102,'SYS Allocations'!A:A,'SYS Allocations'!F:F)</f>
        <v>OPEX</v>
      </c>
      <c r="BA102" t="str">
        <f t="shared" si="67"/>
        <v>DDm125-33</v>
      </c>
    </row>
    <row r="103" spans="1:53">
      <c r="A103" s="35" t="s">
        <v>119</v>
      </c>
      <c r="B103" t="s">
        <v>854</v>
      </c>
      <c r="C103" t="s">
        <v>1093</v>
      </c>
      <c r="D103" t="s">
        <v>918</v>
      </c>
      <c r="E103" t="s">
        <v>1096</v>
      </c>
      <c r="F103" t="s">
        <v>847</v>
      </c>
      <c r="G103">
        <v>36.6</v>
      </c>
      <c r="H103">
        <v>50</v>
      </c>
      <c r="I103">
        <v>488</v>
      </c>
      <c r="J103">
        <v>26.596</v>
      </c>
      <c r="K103" s="64">
        <v>45538</v>
      </c>
      <c r="L103">
        <v>78.192239999999998</v>
      </c>
      <c r="M103">
        <v>51.596240000000002</v>
      </c>
      <c r="N103">
        <v>54.140300000000003</v>
      </c>
      <c r="O103">
        <v>27.5443</v>
      </c>
      <c r="P103" t="s">
        <v>866</v>
      </c>
      <c r="Q103" t="s">
        <v>859</v>
      </c>
      <c r="R103" t="s">
        <v>874</v>
      </c>
      <c r="S103">
        <v>71.107200000000205</v>
      </c>
      <c r="T103">
        <v>44.511200000000201</v>
      </c>
      <c r="U103" t="s">
        <v>887</v>
      </c>
      <c r="V103" t="s">
        <v>1097</v>
      </c>
      <c r="W103">
        <v>105</v>
      </c>
      <c r="X103">
        <v>78.403999999999996</v>
      </c>
      <c r="Y103">
        <v>4</v>
      </c>
      <c r="Z103" t="s">
        <v>802</v>
      </c>
      <c r="AA103">
        <f>VLOOKUP(A103,Cover!A:R,18,0)</f>
        <v>22.45</v>
      </c>
      <c r="AB103" s="77">
        <f t="shared" si="75"/>
        <v>29.146240000000002</v>
      </c>
      <c r="AC103" s="77">
        <f t="shared" si="76"/>
        <v>5.0943000000000005</v>
      </c>
      <c r="AD103" s="77">
        <f t="shared" si="77"/>
        <v>37.275105560347164</v>
      </c>
      <c r="AE103" s="77">
        <f t="shared" si="78"/>
        <v>9.4094417651915485</v>
      </c>
      <c r="AF103" s="77">
        <f t="shared" si="79"/>
        <v>22.061200000000202</v>
      </c>
      <c r="AG103" s="77">
        <f t="shared" si="80"/>
        <v>31.025268889789135</v>
      </c>
      <c r="AH103" s="77">
        <f t="shared" si="81"/>
        <v>105</v>
      </c>
      <c r="AI103" s="77">
        <f t="shared" si="82"/>
        <v>26.596</v>
      </c>
      <c r="AJ103" s="77">
        <f t="shared" si="83"/>
        <v>78.403999999999996</v>
      </c>
      <c r="AK103" s="77">
        <f t="shared" si="84"/>
        <v>22.45</v>
      </c>
      <c r="AL103" s="77">
        <f t="shared" si="85"/>
        <v>55.953999999999994</v>
      </c>
      <c r="AM103" s="77">
        <f t="shared" si="86"/>
        <v>53.2895238095238</v>
      </c>
      <c r="AN103" t="str">
        <f t="shared" si="65"/>
        <v>Capped</v>
      </c>
      <c r="AO103" t="s">
        <v>921</v>
      </c>
      <c r="AP103" t="str">
        <f t="shared" si="66"/>
        <v>DDm125-33</v>
      </c>
      <c r="AQ103">
        <f>_xlfn.XLOOKUP(A103,'SYS Allocations'!A:A,'SYS Allocations'!B:B)</f>
        <v>0</v>
      </c>
      <c r="AR103">
        <f>_xlfn.XLOOKUP(A103,'SYS Allocations'!A:A,'SYS Allocations'!C:C)</f>
        <v>0</v>
      </c>
      <c r="AS103">
        <f>_xlfn.XLOOKUP(A103,'SYS Allocations'!A:A,'SYS Allocations'!D:D)</f>
        <v>0</v>
      </c>
      <c r="AT103">
        <f>_xlfn.XLOOKUP(A103,'SYS Allocations'!A:A,'SYS Allocations'!E:E)</f>
        <v>0</v>
      </c>
      <c r="AU103">
        <f>_xlfn.XLOOKUP(A103,'SYS Allocations'!A:A,'SYS Allocations'!F:F)</f>
        <v>0</v>
      </c>
      <c r="BA103" t="str">
        <f t="shared" si="67"/>
        <v>DDm125-33</v>
      </c>
    </row>
    <row r="104" spans="1:53">
      <c r="A104" s="35" t="s">
        <v>120</v>
      </c>
      <c r="B104" t="s">
        <v>854</v>
      </c>
      <c r="C104" t="s">
        <v>1093</v>
      </c>
      <c r="D104" t="s">
        <v>918</v>
      </c>
      <c r="E104" t="s">
        <v>1098</v>
      </c>
      <c r="F104" t="s">
        <v>847</v>
      </c>
      <c r="G104">
        <v>36.6</v>
      </c>
      <c r="H104">
        <v>42</v>
      </c>
      <c r="I104">
        <v>448</v>
      </c>
      <c r="J104">
        <v>24.416</v>
      </c>
      <c r="K104" s="64">
        <v>45538</v>
      </c>
      <c r="L104">
        <v>65.426159999999996</v>
      </c>
      <c r="M104">
        <v>41.010159999999999</v>
      </c>
      <c r="N104">
        <v>55.213949999999997</v>
      </c>
      <c r="O104">
        <v>30.79795</v>
      </c>
      <c r="P104" t="s">
        <v>848</v>
      </c>
      <c r="Q104" t="s">
        <v>859</v>
      </c>
      <c r="R104" t="s">
        <v>1099</v>
      </c>
      <c r="S104">
        <v>43.2864</v>
      </c>
      <c r="T104">
        <v>18.8704</v>
      </c>
      <c r="U104" t="s">
        <v>866</v>
      </c>
      <c r="V104" t="s">
        <v>962</v>
      </c>
      <c r="W104">
        <v>67.5</v>
      </c>
      <c r="X104">
        <v>43.084000000000003</v>
      </c>
      <c r="Y104">
        <v>31</v>
      </c>
      <c r="Z104" t="s">
        <v>802</v>
      </c>
      <c r="AA104">
        <f>VLOOKUP(A104,Cover!A:R,18,0)</f>
        <v>7.7515000000000001</v>
      </c>
      <c r="AB104" s="77">
        <f t="shared" si="75"/>
        <v>33.258659999999999</v>
      </c>
      <c r="AC104" s="77">
        <f t="shared" si="76"/>
        <v>23.04645</v>
      </c>
      <c r="AD104" s="77">
        <f t="shared" si="77"/>
        <v>50.833886628834705</v>
      </c>
      <c r="AE104" s="77">
        <f t="shared" si="78"/>
        <v>41.740266726071944</v>
      </c>
      <c r="AF104" s="77">
        <f t="shared" si="79"/>
        <v>11.1189</v>
      </c>
      <c r="AG104" s="77">
        <f t="shared" si="80"/>
        <v>25.686820802838767</v>
      </c>
      <c r="AH104" s="347">
        <f>AVERAGE(W104:W105)</f>
        <v>67.5</v>
      </c>
      <c r="AI104" s="347">
        <f>SUM(J104:J105)</f>
        <v>62.674999999999997</v>
      </c>
      <c r="AJ104" s="347">
        <f t="shared" si="83"/>
        <v>4.8250000000000028</v>
      </c>
      <c r="AK104" s="347">
        <f>SUM(AA104:AA105)</f>
        <v>15.503</v>
      </c>
      <c r="AL104" s="347">
        <f t="shared" si="85"/>
        <v>-10.677999999999997</v>
      </c>
      <c r="AM104" s="348">
        <f t="shared" si="86"/>
        <v>-15.819259259259255</v>
      </c>
      <c r="AN104" t="str">
        <f t="shared" si="65"/>
        <v>Capped</v>
      </c>
      <c r="AO104" t="s">
        <v>921</v>
      </c>
      <c r="AP104" t="str">
        <f t="shared" si="66"/>
        <v>DDm125-27</v>
      </c>
      <c r="AQ104" t="str">
        <f>_xlfn.XLOOKUP(A104,'SYS Allocations'!A:A,'SYS Allocations'!B:B)</f>
        <v>P-Core</v>
      </c>
      <c r="AR104">
        <f>_xlfn.XLOOKUP(A104,'SYS Allocations'!A:A,'SYS Allocations'!C:C)</f>
        <v>0</v>
      </c>
      <c r="AS104">
        <f>_xlfn.XLOOKUP(A104,'SYS Allocations'!A:A,'SYS Allocations'!D:D)</f>
        <v>0</v>
      </c>
      <c r="AT104">
        <f>_xlfn.XLOOKUP(A104,'SYS Allocations'!A:A,'SYS Allocations'!E:E)</f>
        <v>0</v>
      </c>
      <c r="AU104">
        <f>_xlfn.XLOOKUP(A104,'SYS Allocations'!A:A,'SYS Allocations'!F:F)</f>
        <v>0</v>
      </c>
      <c r="BA104" t="str">
        <f t="shared" si="67"/>
        <v>DDm125-27</v>
      </c>
    </row>
    <row r="105" spans="1:53">
      <c r="A105" s="35" t="s">
        <v>121</v>
      </c>
      <c r="B105" t="s">
        <v>854</v>
      </c>
      <c r="C105" t="s">
        <v>1093</v>
      </c>
      <c r="D105" t="s">
        <v>918</v>
      </c>
      <c r="E105" t="s">
        <v>1098</v>
      </c>
      <c r="F105" t="s">
        <v>847</v>
      </c>
      <c r="G105">
        <v>36.6</v>
      </c>
      <c r="H105">
        <v>42</v>
      </c>
      <c r="I105">
        <v>702</v>
      </c>
      <c r="J105">
        <v>38.259</v>
      </c>
      <c r="K105" s="64">
        <v>45538</v>
      </c>
      <c r="L105">
        <v>65.426159999999996</v>
      </c>
      <c r="M105">
        <v>27.167159999999999</v>
      </c>
      <c r="N105">
        <v>55.213949999999997</v>
      </c>
      <c r="O105">
        <v>16.95495</v>
      </c>
      <c r="P105" t="s">
        <v>848</v>
      </c>
      <c r="Q105" t="s">
        <v>859</v>
      </c>
      <c r="R105" t="s">
        <v>1099</v>
      </c>
      <c r="S105">
        <v>43.2864</v>
      </c>
      <c r="T105">
        <v>5.0274000000000001</v>
      </c>
      <c r="U105" t="s">
        <v>866</v>
      </c>
      <c r="V105" t="s">
        <v>962</v>
      </c>
      <c r="W105">
        <v>67.5</v>
      </c>
      <c r="X105">
        <v>29.241</v>
      </c>
      <c r="Y105">
        <v>31</v>
      </c>
      <c r="Z105" t="s">
        <v>802</v>
      </c>
      <c r="AA105">
        <f>VLOOKUP(A105,Cover!A:R,18,0)</f>
        <v>7.7515000000000001</v>
      </c>
      <c r="AB105" s="77">
        <f t="shared" si="75"/>
        <v>19.415659999999999</v>
      </c>
      <c r="AC105" s="77">
        <f t="shared" si="76"/>
        <v>9.2034500000000001</v>
      </c>
      <c r="AD105" s="77">
        <f t="shared" si="77"/>
        <v>29.675683243522162</v>
      </c>
      <c r="AE105" s="77">
        <f t="shared" si="78"/>
        <v>16.668704195226024</v>
      </c>
      <c r="AF105" s="77">
        <f t="shared" si="79"/>
        <v>-2.7241</v>
      </c>
      <c r="AG105" s="77">
        <f t="shared" si="80"/>
        <v>-6.2932006357655057</v>
      </c>
      <c r="AH105" s="347"/>
      <c r="AI105" s="347"/>
      <c r="AJ105" s="347"/>
      <c r="AK105" s="347"/>
      <c r="AL105" s="347"/>
      <c r="AM105" s="348"/>
      <c r="AN105" t="str">
        <f t="shared" si="65"/>
        <v>Capped</v>
      </c>
      <c r="AO105" t="s">
        <v>921</v>
      </c>
      <c r="AP105" t="str">
        <f t="shared" si="66"/>
        <v>DDm125-27</v>
      </c>
      <c r="AQ105">
        <f>_xlfn.XLOOKUP(A105,'SYS Allocations'!A:A,'SYS Allocations'!B:B)</f>
        <v>0</v>
      </c>
      <c r="AR105">
        <f>_xlfn.XLOOKUP(A105,'SYS Allocations'!A:A,'SYS Allocations'!C:C)</f>
        <v>0</v>
      </c>
      <c r="AS105">
        <f>_xlfn.XLOOKUP(A105,'SYS Allocations'!A:A,'SYS Allocations'!D:D)</f>
        <v>0</v>
      </c>
      <c r="AT105">
        <f>_xlfn.XLOOKUP(A105,'SYS Allocations'!A:A,'SYS Allocations'!E:E)</f>
        <v>0</v>
      </c>
      <c r="AU105">
        <f>_xlfn.XLOOKUP(A105,'SYS Allocations'!A:A,'SYS Allocations'!F:F)</f>
        <v>0</v>
      </c>
      <c r="BA105" t="str">
        <f t="shared" si="67"/>
        <v>DDm125-27</v>
      </c>
    </row>
    <row r="106" spans="1:53">
      <c r="A106" s="35" t="s">
        <v>122</v>
      </c>
      <c r="B106" t="s">
        <v>854</v>
      </c>
      <c r="C106" t="s">
        <v>1100</v>
      </c>
      <c r="D106" t="s">
        <v>845</v>
      </c>
      <c r="E106" t="s">
        <v>1101</v>
      </c>
      <c r="F106" t="s">
        <v>1087</v>
      </c>
      <c r="G106">
        <v>37.5</v>
      </c>
      <c r="H106">
        <v>4</v>
      </c>
      <c r="I106">
        <v>48</v>
      </c>
      <c r="J106">
        <v>2.6160000000000001</v>
      </c>
      <c r="K106" s="64">
        <v>44564.340277777803</v>
      </c>
      <c r="L106">
        <v>4.9050000000000002</v>
      </c>
      <c r="M106">
        <v>2.2890000000000001</v>
      </c>
      <c r="N106">
        <v>5.8042499999999997</v>
      </c>
      <c r="O106">
        <v>3.18825</v>
      </c>
      <c r="P106" t="s">
        <v>902</v>
      </c>
      <c r="Q106" t="s">
        <v>881</v>
      </c>
      <c r="R106" t="s">
        <v>882</v>
      </c>
      <c r="S106">
        <v>5.1840000000000002</v>
      </c>
      <c r="T106">
        <v>2.5680000000000001</v>
      </c>
      <c r="U106" t="s">
        <v>851</v>
      </c>
      <c r="V106" t="s">
        <v>883</v>
      </c>
      <c r="W106">
        <v>5.0250000000000004</v>
      </c>
      <c r="X106">
        <v>2.4089999999999998</v>
      </c>
      <c r="Y106">
        <v>3</v>
      </c>
      <c r="AA106">
        <f>VLOOKUP(A106,Cover!A:R,18,0)</f>
        <v>1</v>
      </c>
      <c r="AB106" s="77">
        <f t="shared" si="75"/>
        <v>1.2890000000000001</v>
      </c>
      <c r="AC106" s="77">
        <f t="shared" si="76"/>
        <v>2.18825</v>
      </c>
      <c r="AD106" s="77">
        <f t="shared" si="77"/>
        <v>26.279306829765545</v>
      </c>
      <c r="AE106" s="77">
        <f t="shared" si="78"/>
        <v>37.700822673041309</v>
      </c>
      <c r="AF106" s="77">
        <f t="shared" si="79"/>
        <v>1.5680000000000001</v>
      </c>
      <c r="AG106" s="77">
        <f t="shared" si="80"/>
        <v>30.246913580246911</v>
      </c>
      <c r="AH106" s="77">
        <f t="shared" si="81"/>
        <v>5.0250000000000004</v>
      </c>
      <c r="AI106" s="77">
        <f t="shared" si="82"/>
        <v>2.6160000000000001</v>
      </c>
      <c r="AJ106" s="77">
        <f t="shared" si="83"/>
        <v>2.4090000000000003</v>
      </c>
      <c r="AK106" s="77">
        <f t="shared" si="84"/>
        <v>1</v>
      </c>
      <c r="AL106" s="77">
        <f t="shared" si="85"/>
        <v>1.4090000000000003</v>
      </c>
      <c r="AM106" s="77">
        <f t="shared" si="86"/>
        <v>28.03980099502488</v>
      </c>
      <c r="AN106" t="str">
        <f t="shared" si="65"/>
        <v/>
      </c>
      <c r="AO106" t="s">
        <v>853</v>
      </c>
      <c r="AP106" t="str">
        <f t="shared" si="66"/>
        <v>SBS C11F</v>
      </c>
      <c r="AQ106">
        <f>_xlfn.XLOOKUP(A106,'SYS Allocations'!A:A,'SYS Allocations'!B:B)</f>
        <v>0</v>
      </c>
      <c r="AR106">
        <f>_xlfn.XLOOKUP(A106,'SYS Allocations'!A:A,'SYS Allocations'!C:C)</f>
        <v>0</v>
      </c>
      <c r="AS106">
        <f>_xlfn.XLOOKUP(A106,'SYS Allocations'!A:A,'SYS Allocations'!D:D)</f>
        <v>0</v>
      </c>
      <c r="AT106">
        <f>_xlfn.XLOOKUP(A106,'SYS Allocations'!A:A,'SYS Allocations'!E:E)</f>
        <v>0</v>
      </c>
      <c r="AU106">
        <f>_xlfn.XLOOKUP(A106,'SYS Allocations'!A:A,'SYS Allocations'!F:F)</f>
        <v>0</v>
      </c>
      <c r="BA106" t="str">
        <f t="shared" si="67"/>
        <v>SBS C11F</v>
      </c>
    </row>
    <row r="107" spans="1:53">
      <c r="A107" s="35" t="s">
        <v>123</v>
      </c>
      <c r="B107" t="s">
        <v>904</v>
      </c>
      <c r="C107" t="s">
        <v>1102</v>
      </c>
      <c r="D107" t="s">
        <v>845</v>
      </c>
      <c r="E107" t="s">
        <v>1103</v>
      </c>
      <c r="F107" t="s">
        <v>847</v>
      </c>
      <c r="G107">
        <v>36.6</v>
      </c>
      <c r="H107">
        <v>9</v>
      </c>
      <c r="I107">
        <v>49</v>
      </c>
      <c r="J107">
        <v>2.6705000000000001</v>
      </c>
      <c r="K107" s="64">
        <v>45538</v>
      </c>
      <c r="L107">
        <v>12.766080000000001</v>
      </c>
      <c r="M107">
        <v>10.09558</v>
      </c>
      <c r="N107">
        <v>9.4720999999999993</v>
      </c>
      <c r="O107">
        <v>6.8015999999999996</v>
      </c>
      <c r="P107" t="s">
        <v>851</v>
      </c>
      <c r="Q107" t="s">
        <v>859</v>
      </c>
      <c r="R107" t="s">
        <v>893</v>
      </c>
      <c r="S107">
        <v>10.1088</v>
      </c>
      <c r="T107">
        <v>7.4382999999999804</v>
      </c>
      <c r="U107" t="s">
        <v>851</v>
      </c>
      <c r="V107" t="s">
        <v>968</v>
      </c>
      <c r="W107">
        <v>11.25</v>
      </c>
      <c r="X107">
        <v>8.5794999999999995</v>
      </c>
      <c r="Y107">
        <v>19</v>
      </c>
      <c r="AA107">
        <f>VLOOKUP(A107,Cover!A:R,18,0)</f>
        <v>1</v>
      </c>
      <c r="AB107" s="77">
        <f t="shared" si="75"/>
        <v>9.09558</v>
      </c>
      <c r="AC107" s="77">
        <f t="shared" si="76"/>
        <v>5.8015999999999996</v>
      </c>
      <c r="AD107" s="77">
        <f t="shared" si="77"/>
        <v>71.248026018950213</v>
      </c>
      <c r="AE107" s="77">
        <f t="shared" si="78"/>
        <v>61.249353364090325</v>
      </c>
      <c r="AF107" s="77">
        <f t="shared" si="79"/>
        <v>6.4382999999999804</v>
      </c>
      <c r="AG107" s="77">
        <f t="shared" si="80"/>
        <v>63.690052231718695</v>
      </c>
      <c r="AH107" s="77">
        <f t="shared" si="81"/>
        <v>11.25</v>
      </c>
      <c r="AI107" s="77">
        <f t="shared" si="82"/>
        <v>2.6705000000000001</v>
      </c>
      <c r="AJ107" s="77">
        <f t="shared" si="83"/>
        <v>8.5794999999999995</v>
      </c>
      <c r="AK107" s="77">
        <f t="shared" si="84"/>
        <v>1</v>
      </c>
      <c r="AL107" s="77">
        <f t="shared" si="85"/>
        <v>7.5794999999999995</v>
      </c>
      <c r="AM107" s="77">
        <f t="shared" si="86"/>
        <v>67.373333333333321</v>
      </c>
      <c r="AN107" t="str">
        <f t="shared" si="65"/>
        <v/>
      </c>
      <c r="AO107" t="s">
        <v>853</v>
      </c>
      <c r="AP107" t="str">
        <f t="shared" si="66"/>
        <v>2DDm85-15</v>
      </c>
      <c r="AQ107">
        <f>_xlfn.XLOOKUP(A107,'SYS Allocations'!A:A,'SYS Allocations'!B:B)</f>
        <v>0</v>
      </c>
      <c r="AR107">
        <f>_xlfn.XLOOKUP(A107,'SYS Allocations'!A:A,'SYS Allocations'!C:C)</f>
        <v>0</v>
      </c>
      <c r="AS107">
        <f>_xlfn.XLOOKUP(A107,'SYS Allocations'!A:A,'SYS Allocations'!D:D)</f>
        <v>0</v>
      </c>
      <c r="AT107">
        <f>_xlfn.XLOOKUP(A107,'SYS Allocations'!A:A,'SYS Allocations'!E:E)</f>
        <v>0</v>
      </c>
      <c r="AU107">
        <f>_xlfn.XLOOKUP(A107,'SYS Allocations'!A:A,'SYS Allocations'!F:F)</f>
        <v>0</v>
      </c>
      <c r="BA107" t="str">
        <f t="shared" si="67"/>
        <v>2DDm85-15</v>
      </c>
    </row>
    <row r="108" spans="1:53">
      <c r="A108" s="35" t="s">
        <v>124</v>
      </c>
      <c r="B108" t="s">
        <v>899</v>
      </c>
      <c r="C108" t="s">
        <v>1104</v>
      </c>
      <c r="D108" t="s">
        <v>856</v>
      </c>
      <c r="E108" t="s">
        <v>1105</v>
      </c>
      <c r="F108" t="s">
        <v>847</v>
      </c>
      <c r="G108">
        <v>36.6</v>
      </c>
      <c r="H108">
        <v>18</v>
      </c>
      <c r="I108">
        <v>200</v>
      </c>
      <c r="J108">
        <v>10.9</v>
      </c>
      <c r="K108" s="64">
        <v>44419.5</v>
      </c>
      <c r="L108">
        <v>27.12792</v>
      </c>
      <c r="M108">
        <v>16.227920000000001</v>
      </c>
      <c r="N108">
        <v>19.085899999999999</v>
      </c>
      <c r="O108">
        <v>8.1859000000000002</v>
      </c>
      <c r="P108" t="s">
        <v>851</v>
      </c>
      <c r="Q108" t="s">
        <v>859</v>
      </c>
      <c r="R108" t="s">
        <v>999</v>
      </c>
      <c r="S108">
        <v>22.982399999999998</v>
      </c>
      <c r="T108">
        <v>12.0824</v>
      </c>
      <c r="U108" t="s">
        <v>873</v>
      </c>
      <c r="V108" t="s">
        <v>1106</v>
      </c>
      <c r="W108">
        <v>50.25</v>
      </c>
      <c r="X108">
        <v>39.35</v>
      </c>
      <c r="Y108">
        <v>71</v>
      </c>
      <c r="AA108">
        <f>VLOOKUP(A108,Cover!A:R,18,0)</f>
        <v>3</v>
      </c>
      <c r="AB108" s="77">
        <f t="shared" si="75"/>
        <v>13.227920000000001</v>
      </c>
      <c r="AC108" s="77">
        <f t="shared" si="76"/>
        <v>5.1859000000000002</v>
      </c>
      <c r="AD108" s="77">
        <f t="shared" si="77"/>
        <v>48.761276205473919</v>
      </c>
      <c r="AE108" s="77">
        <f t="shared" si="78"/>
        <v>27.171367344479432</v>
      </c>
      <c r="AF108" s="77">
        <f t="shared" si="79"/>
        <v>9.0823999999999998</v>
      </c>
      <c r="AG108" s="77">
        <f t="shared" si="80"/>
        <v>39.518936229462547</v>
      </c>
      <c r="AH108" s="77">
        <f t="shared" si="81"/>
        <v>50.25</v>
      </c>
      <c r="AI108" s="77">
        <f t="shared" si="82"/>
        <v>10.9</v>
      </c>
      <c r="AJ108" s="77">
        <f t="shared" si="83"/>
        <v>39.35</v>
      </c>
      <c r="AK108" s="77">
        <f t="shared" si="84"/>
        <v>3</v>
      </c>
      <c r="AL108" s="77">
        <f t="shared" si="85"/>
        <v>36.35</v>
      </c>
      <c r="AM108" s="77">
        <f t="shared" si="86"/>
        <v>72.338308457711449</v>
      </c>
      <c r="AN108" t="str">
        <f t="shared" si="65"/>
        <v/>
      </c>
      <c r="AO108" t="s">
        <v>853</v>
      </c>
      <c r="AP108" t="str">
        <f t="shared" si="66"/>
        <v>DDm85-33</v>
      </c>
      <c r="AQ108">
        <f>_xlfn.XLOOKUP(A108,'SYS Allocations'!A:A,'SYS Allocations'!B:B)</f>
        <v>0</v>
      </c>
      <c r="AR108">
        <f>_xlfn.XLOOKUP(A108,'SYS Allocations'!A:A,'SYS Allocations'!C:C)</f>
        <v>0</v>
      </c>
      <c r="AS108">
        <f>_xlfn.XLOOKUP(A108,'SYS Allocations'!A:A,'SYS Allocations'!D:D)</f>
        <v>0</v>
      </c>
      <c r="AT108">
        <f>_xlfn.XLOOKUP(A108,'SYS Allocations'!A:A,'SYS Allocations'!E:E)</f>
        <v>0</v>
      </c>
      <c r="AU108">
        <f>_xlfn.XLOOKUP(A108,'SYS Allocations'!A:A,'SYS Allocations'!F:F)</f>
        <v>0</v>
      </c>
      <c r="BA108" t="str">
        <f t="shared" si="67"/>
        <v>DDm85-33</v>
      </c>
    </row>
    <row r="109" spans="1:53">
      <c r="A109" s="35" t="s">
        <v>125</v>
      </c>
      <c r="B109" t="s">
        <v>899</v>
      </c>
      <c r="C109" t="s">
        <v>1104</v>
      </c>
      <c r="D109" t="s">
        <v>856</v>
      </c>
      <c r="E109" t="s">
        <v>1105</v>
      </c>
      <c r="F109" t="s">
        <v>847</v>
      </c>
      <c r="G109">
        <v>36.6</v>
      </c>
      <c r="H109">
        <v>16</v>
      </c>
      <c r="I109">
        <v>13</v>
      </c>
      <c r="J109">
        <v>0.70850000000000002</v>
      </c>
      <c r="K109" s="64">
        <v>45048</v>
      </c>
      <c r="L109">
        <v>23.936399999999999</v>
      </c>
      <c r="M109">
        <v>23.227900000000002</v>
      </c>
      <c r="N109">
        <v>18.802499999999998</v>
      </c>
      <c r="O109">
        <v>18.094000000000001</v>
      </c>
      <c r="P109" t="s">
        <v>851</v>
      </c>
      <c r="Q109" t="s">
        <v>859</v>
      </c>
      <c r="R109" t="s">
        <v>860</v>
      </c>
      <c r="S109">
        <v>17.409600000000001</v>
      </c>
      <c r="T109">
        <v>16.7011</v>
      </c>
      <c r="U109" t="s">
        <v>873</v>
      </c>
      <c r="V109" t="s">
        <v>1106</v>
      </c>
      <c r="W109">
        <v>50.25</v>
      </c>
      <c r="X109">
        <v>49.541499999999999</v>
      </c>
      <c r="Y109">
        <v>71</v>
      </c>
      <c r="AA109">
        <f>VLOOKUP(A109,Cover!A:R,18,0)</f>
        <v>5.8</v>
      </c>
      <c r="AB109" s="77">
        <f t="shared" ref="AB109" si="91">M109-AA109</f>
        <v>17.427900000000001</v>
      </c>
      <c r="AC109" s="77">
        <f t="shared" ref="AC109" si="92">O109-AA109</f>
        <v>12.294</v>
      </c>
      <c r="AD109" s="77">
        <f t="shared" ref="AD109" si="93">AB109/L109%</f>
        <v>72.809194365067441</v>
      </c>
      <c r="AE109" s="77">
        <f t="shared" ref="AE109" si="94">AC109/N109%</f>
        <v>65.384922217790191</v>
      </c>
      <c r="AF109" s="77">
        <f t="shared" ref="AF109" si="95">T109-AA109</f>
        <v>10.9011</v>
      </c>
      <c r="AG109" s="77">
        <f t="shared" ref="AG109" si="96">AF109/S109%</f>
        <v>62.615453542872892</v>
      </c>
      <c r="AH109" s="347">
        <f>AVERAGE(W109:W110)</f>
        <v>50.25</v>
      </c>
      <c r="AI109" s="347">
        <f>SUM(J109:J110)</f>
        <v>1.3080000000000001</v>
      </c>
      <c r="AJ109" s="347">
        <f t="shared" ref="AJ109" si="97">AH109-AI109</f>
        <v>48.942</v>
      </c>
      <c r="AK109" s="347">
        <f>SUM(AA109:AA110)</f>
        <v>11.6</v>
      </c>
      <c r="AL109" s="347">
        <f t="shared" ref="AL109" si="98">AJ109-AK109</f>
        <v>37.341999999999999</v>
      </c>
      <c r="AM109" s="348">
        <f t="shared" ref="AM109" si="99">AL109/AH109%</f>
        <v>74.312437810945283</v>
      </c>
      <c r="AN109" t="str">
        <f t="shared" si="65"/>
        <v/>
      </c>
      <c r="AO109" s="52" t="s">
        <v>921</v>
      </c>
      <c r="AP109" t="str">
        <f t="shared" ref="AP109" si="100">TRIM(BA109)</f>
        <v>DDm85-25</v>
      </c>
      <c r="AQ109">
        <f>_xlfn.XLOOKUP(A109,'SYS Allocations'!A:A,'SYS Allocations'!B:B)</f>
        <v>0</v>
      </c>
      <c r="AR109">
        <f>_xlfn.XLOOKUP(A109,'SYS Allocations'!A:A,'SYS Allocations'!C:C)</f>
        <v>0</v>
      </c>
      <c r="AS109">
        <f>_xlfn.XLOOKUP(A109,'SYS Allocations'!A:A,'SYS Allocations'!D:D)</f>
        <v>0</v>
      </c>
      <c r="AT109" t="str">
        <f>_xlfn.XLOOKUP(A109,'SYS Allocations'!A:A,'SYS Allocations'!E:E)</f>
        <v>AM</v>
      </c>
      <c r="AU109">
        <f>_xlfn.XLOOKUP(A109,'SYS Allocations'!A:A,'SYS Allocations'!F:F)</f>
        <v>0</v>
      </c>
      <c r="BA109" t="str">
        <f t="shared" si="67"/>
        <v>DDm85-25</v>
      </c>
    </row>
    <row r="110" spans="1:53">
      <c r="A110" s="35" t="s">
        <v>126</v>
      </c>
      <c r="B110" t="s">
        <v>899</v>
      </c>
      <c r="C110" t="s">
        <v>1104</v>
      </c>
      <c r="D110" t="s">
        <v>856</v>
      </c>
      <c r="E110" t="s">
        <v>1105</v>
      </c>
      <c r="F110" t="s">
        <v>847</v>
      </c>
      <c r="G110">
        <v>36.6</v>
      </c>
      <c r="H110">
        <v>16</v>
      </c>
      <c r="I110">
        <v>11</v>
      </c>
      <c r="J110">
        <v>0.59950000000000003</v>
      </c>
      <c r="K110" s="64">
        <v>45048</v>
      </c>
      <c r="L110">
        <v>23.936399999999999</v>
      </c>
      <c r="M110">
        <v>23.3369</v>
      </c>
      <c r="N110">
        <v>18.802499999999998</v>
      </c>
      <c r="O110">
        <v>18.202999999999999</v>
      </c>
      <c r="P110" t="s">
        <v>851</v>
      </c>
      <c r="Q110" t="s">
        <v>859</v>
      </c>
      <c r="R110" t="s">
        <v>860</v>
      </c>
      <c r="S110">
        <v>17.409600000000001</v>
      </c>
      <c r="T110">
        <v>16.810099999999998</v>
      </c>
      <c r="U110" t="s">
        <v>873</v>
      </c>
      <c r="V110" t="s">
        <v>1106</v>
      </c>
      <c r="W110">
        <v>50.25</v>
      </c>
      <c r="X110">
        <v>49.650500000000001</v>
      </c>
      <c r="Y110">
        <v>71</v>
      </c>
      <c r="AA110">
        <f>VLOOKUP(A110,Cover!A:R,18,0)</f>
        <v>5.8</v>
      </c>
      <c r="AB110" s="77">
        <f t="shared" si="75"/>
        <v>17.536899999999999</v>
      </c>
      <c r="AC110" s="77">
        <f t="shared" si="76"/>
        <v>12.402999999999999</v>
      </c>
      <c r="AD110" s="77">
        <f t="shared" si="77"/>
        <v>73.264567771260502</v>
      </c>
      <c r="AE110" s="77">
        <f t="shared" si="78"/>
        <v>65.964632362717722</v>
      </c>
      <c r="AF110" s="77">
        <f t="shared" si="79"/>
        <v>11.010099999999998</v>
      </c>
      <c r="AG110" s="77">
        <f t="shared" si="80"/>
        <v>63.241544894770691</v>
      </c>
      <c r="AH110" s="347"/>
      <c r="AI110" s="347"/>
      <c r="AJ110" s="347"/>
      <c r="AK110" s="347"/>
      <c r="AL110" s="347"/>
      <c r="AM110" s="348"/>
      <c r="AN110" t="str">
        <f t="shared" si="65"/>
        <v/>
      </c>
      <c r="AO110" s="52" t="s">
        <v>921</v>
      </c>
      <c r="AP110" t="str">
        <f t="shared" si="66"/>
        <v>DDm85-25</v>
      </c>
      <c r="AQ110">
        <f>_xlfn.XLOOKUP(A110,'SYS Allocations'!A:A,'SYS Allocations'!B:B)</f>
        <v>0</v>
      </c>
      <c r="AR110">
        <f>_xlfn.XLOOKUP(A110,'SYS Allocations'!A:A,'SYS Allocations'!C:C)</f>
        <v>0</v>
      </c>
      <c r="AS110">
        <f>_xlfn.XLOOKUP(A110,'SYS Allocations'!A:A,'SYS Allocations'!D:D)</f>
        <v>0</v>
      </c>
      <c r="AT110">
        <f>_xlfn.XLOOKUP(A110,'SYS Allocations'!A:A,'SYS Allocations'!E:E)</f>
        <v>0</v>
      </c>
      <c r="AU110">
        <f>_xlfn.XLOOKUP(A110,'SYS Allocations'!A:A,'SYS Allocations'!F:F)</f>
        <v>0</v>
      </c>
      <c r="BA110" t="str">
        <f t="shared" si="67"/>
        <v>DDm85-25</v>
      </c>
    </row>
    <row r="111" spans="1:53">
      <c r="A111" s="35" t="s">
        <v>127</v>
      </c>
      <c r="B111" t="s">
        <v>884</v>
      </c>
      <c r="C111" t="s">
        <v>1107</v>
      </c>
      <c r="D111" t="s">
        <v>856</v>
      </c>
      <c r="E111" t="s">
        <v>1108</v>
      </c>
      <c r="F111" t="s">
        <v>847</v>
      </c>
      <c r="G111">
        <v>36.6</v>
      </c>
      <c r="H111">
        <v>20</v>
      </c>
      <c r="I111">
        <v>145</v>
      </c>
      <c r="J111">
        <v>7.9024999999999999</v>
      </c>
      <c r="K111" s="64">
        <v>44286.375</v>
      </c>
      <c r="L111">
        <v>30.31944</v>
      </c>
      <c r="M111">
        <v>22.41694</v>
      </c>
      <c r="N111">
        <v>21.549299999999999</v>
      </c>
      <c r="O111">
        <v>13.646800000000001</v>
      </c>
      <c r="P111" t="s">
        <v>851</v>
      </c>
      <c r="Q111" t="s">
        <v>859</v>
      </c>
      <c r="R111" t="s">
        <v>1109</v>
      </c>
      <c r="S111">
        <v>26.654399999999999</v>
      </c>
      <c r="T111">
        <v>18.751899999999999</v>
      </c>
      <c r="U111" t="s">
        <v>848</v>
      </c>
      <c r="V111" t="s">
        <v>861</v>
      </c>
      <c r="W111">
        <v>22.5</v>
      </c>
      <c r="X111">
        <v>14.5975</v>
      </c>
      <c r="Y111">
        <v>19</v>
      </c>
      <c r="AA111">
        <f>VLOOKUP(A111,Cover!A:R,18,0)</f>
        <v>0</v>
      </c>
      <c r="AB111" s="77">
        <f t="shared" si="75"/>
        <v>22.41694</v>
      </c>
      <c r="AC111" s="77">
        <f t="shared" si="76"/>
        <v>13.646800000000001</v>
      </c>
      <c r="AD111" s="77">
        <f t="shared" si="77"/>
        <v>73.935864250790914</v>
      </c>
      <c r="AE111" s="77">
        <f t="shared" si="78"/>
        <v>63.328275164390497</v>
      </c>
      <c r="AF111" s="77">
        <f t="shared" si="79"/>
        <v>18.751899999999999</v>
      </c>
      <c r="AG111" s="77">
        <f t="shared" si="80"/>
        <v>70.351986913980426</v>
      </c>
      <c r="AH111" s="77">
        <f t="shared" si="81"/>
        <v>22.5</v>
      </c>
      <c r="AI111" s="77">
        <f t="shared" si="82"/>
        <v>7.9024999999999999</v>
      </c>
      <c r="AJ111" s="77">
        <f t="shared" si="83"/>
        <v>14.5975</v>
      </c>
      <c r="AK111" s="77">
        <f t="shared" si="84"/>
        <v>0</v>
      </c>
      <c r="AL111" s="77">
        <f t="shared" si="85"/>
        <v>14.5975</v>
      </c>
      <c r="AM111" s="77">
        <f t="shared" si="86"/>
        <v>64.87777777777778</v>
      </c>
      <c r="AN111" t="str">
        <f t="shared" si="65"/>
        <v/>
      </c>
      <c r="AO111" t="s">
        <v>853</v>
      </c>
      <c r="AP111" t="str">
        <f t="shared" si="66"/>
        <v>DDm125-25</v>
      </c>
      <c r="AQ111">
        <f>_xlfn.XLOOKUP(A111,'SYS Allocations'!A:A,'SYS Allocations'!B:B)</f>
        <v>0</v>
      </c>
      <c r="AR111">
        <f>_xlfn.XLOOKUP(A111,'SYS Allocations'!A:A,'SYS Allocations'!C:C)</f>
        <v>0</v>
      </c>
      <c r="AS111">
        <f>_xlfn.XLOOKUP(A111,'SYS Allocations'!A:A,'SYS Allocations'!D:D)</f>
        <v>0</v>
      </c>
      <c r="AT111">
        <f>_xlfn.XLOOKUP(A111,'SYS Allocations'!A:A,'SYS Allocations'!E:E)</f>
        <v>0</v>
      </c>
      <c r="AU111">
        <f>_xlfn.XLOOKUP(A111,'SYS Allocations'!A:A,'SYS Allocations'!F:F)</f>
        <v>0</v>
      </c>
      <c r="BA111" t="str">
        <f t="shared" si="67"/>
        <v>DDm125-25</v>
      </c>
    </row>
    <row r="112" spans="1:53">
      <c r="A112" s="35" t="s">
        <v>128</v>
      </c>
      <c r="B112" t="s">
        <v>922</v>
      </c>
      <c r="C112" t="s">
        <v>1110</v>
      </c>
      <c r="D112" t="s">
        <v>845</v>
      </c>
      <c r="E112" t="s">
        <v>1111</v>
      </c>
      <c r="F112" t="s">
        <v>880</v>
      </c>
      <c r="G112">
        <v>22</v>
      </c>
      <c r="H112">
        <v>6</v>
      </c>
      <c r="I112">
        <v>13</v>
      </c>
      <c r="J112">
        <v>0.70850000000000002</v>
      </c>
      <c r="K112" s="64">
        <v>44700.395833333299</v>
      </c>
      <c r="L112">
        <v>4.7960000000000003</v>
      </c>
      <c r="M112">
        <v>4.0875000000000004</v>
      </c>
      <c r="N112">
        <v>3.8149999999999999</v>
      </c>
      <c r="O112">
        <v>3.1065</v>
      </c>
      <c r="P112" t="s">
        <v>866</v>
      </c>
      <c r="Q112" t="s">
        <v>859</v>
      </c>
      <c r="R112" t="s">
        <v>1062</v>
      </c>
      <c r="S112">
        <v>3.7670400000000002</v>
      </c>
      <c r="T112">
        <v>3.0585399999999998</v>
      </c>
      <c r="U112" t="s">
        <v>851</v>
      </c>
      <c r="V112" t="s">
        <v>883</v>
      </c>
      <c r="W112">
        <v>5.0250000000000004</v>
      </c>
      <c r="X112">
        <v>4.3164999999999996</v>
      </c>
      <c r="Y112">
        <v>6</v>
      </c>
      <c r="AA112">
        <f>VLOOKUP(A112,Cover!A:R,18,0)</f>
        <v>0</v>
      </c>
      <c r="AB112" s="77">
        <f t="shared" si="75"/>
        <v>4.0875000000000004</v>
      </c>
      <c r="AC112" s="77">
        <f t="shared" si="76"/>
        <v>3.1065</v>
      </c>
      <c r="AD112" s="77">
        <f t="shared" si="77"/>
        <v>85.227272727272734</v>
      </c>
      <c r="AE112" s="77">
        <f t="shared" si="78"/>
        <v>81.428571428571431</v>
      </c>
      <c r="AF112" s="77">
        <f t="shared" si="79"/>
        <v>3.0585399999999998</v>
      </c>
      <c r="AG112" s="77">
        <f t="shared" si="80"/>
        <v>81.192129629629619</v>
      </c>
      <c r="AH112" s="77">
        <f t="shared" si="81"/>
        <v>5.0250000000000004</v>
      </c>
      <c r="AI112" s="77">
        <f t="shared" si="82"/>
        <v>0.70850000000000002</v>
      </c>
      <c r="AJ112" s="77">
        <f t="shared" si="83"/>
        <v>4.3165000000000004</v>
      </c>
      <c r="AK112" s="77">
        <f t="shared" si="84"/>
        <v>0</v>
      </c>
      <c r="AL112" s="77">
        <f t="shared" si="85"/>
        <v>4.3165000000000004</v>
      </c>
      <c r="AM112" s="77">
        <f t="shared" si="86"/>
        <v>85.900497512437809</v>
      </c>
      <c r="AN112" t="str">
        <f t="shared" si="65"/>
        <v/>
      </c>
      <c r="AO112" t="s">
        <v>853</v>
      </c>
      <c r="AP112" t="str">
        <f t="shared" si="66"/>
        <v>SBS 12V100F</v>
      </c>
      <c r="AQ112">
        <f>_xlfn.XLOOKUP(A112,'SYS Allocations'!A:A,'SYS Allocations'!B:B)</f>
        <v>0</v>
      </c>
      <c r="AR112">
        <f>_xlfn.XLOOKUP(A112,'SYS Allocations'!A:A,'SYS Allocations'!C:C)</f>
        <v>0</v>
      </c>
      <c r="AS112">
        <f>_xlfn.XLOOKUP(A112,'SYS Allocations'!A:A,'SYS Allocations'!D:D)</f>
        <v>0</v>
      </c>
      <c r="AT112">
        <f>_xlfn.XLOOKUP(A112,'SYS Allocations'!A:A,'SYS Allocations'!E:E)</f>
        <v>0</v>
      </c>
      <c r="AU112">
        <f>_xlfn.XLOOKUP(A112,'SYS Allocations'!A:A,'SYS Allocations'!F:F)</f>
        <v>0</v>
      </c>
      <c r="BA112" t="str">
        <f t="shared" si="67"/>
        <v>SBS 12V100F</v>
      </c>
    </row>
    <row r="113" spans="1:53">
      <c r="A113" s="35" t="s">
        <v>129</v>
      </c>
      <c r="B113" t="s">
        <v>890</v>
      </c>
      <c r="C113" t="s">
        <v>1112</v>
      </c>
      <c r="D113" t="s">
        <v>845</v>
      </c>
      <c r="E113" t="s">
        <v>1113</v>
      </c>
      <c r="F113" t="s">
        <v>847</v>
      </c>
      <c r="G113">
        <v>36.6</v>
      </c>
      <c r="H113">
        <v>7</v>
      </c>
      <c r="I113">
        <v>51</v>
      </c>
      <c r="J113">
        <v>2.7795000000000001</v>
      </c>
      <c r="K113" s="64">
        <v>45538</v>
      </c>
      <c r="L113">
        <v>9.57456</v>
      </c>
      <c r="M113">
        <v>6.7950600000000003</v>
      </c>
      <c r="N113">
        <v>8.4802</v>
      </c>
      <c r="O113">
        <v>5.7007000000000003</v>
      </c>
      <c r="P113" t="s">
        <v>972</v>
      </c>
      <c r="Q113" t="s">
        <v>881</v>
      </c>
      <c r="R113" t="s">
        <v>976</v>
      </c>
      <c r="S113">
        <v>7.8105600000000104</v>
      </c>
      <c r="T113">
        <v>5.0310600000000099</v>
      </c>
      <c r="U113" t="s">
        <v>851</v>
      </c>
      <c r="V113" t="s">
        <v>968</v>
      </c>
      <c r="W113">
        <v>11.25</v>
      </c>
      <c r="X113">
        <v>8.4704999999999995</v>
      </c>
      <c r="Y113">
        <v>21</v>
      </c>
      <c r="AA113">
        <f>VLOOKUP(A113,Cover!A:R,18,0)</f>
        <v>0</v>
      </c>
      <c r="AB113" s="77">
        <f t="shared" si="75"/>
        <v>6.7950600000000003</v>
      </c>
      <c r="AC113" s="77">
        <f t="shared" si="76"/>
        <v>5.7007000000000003</v>
      </c>
      <c r="AD113" s="77">
        <f t="shared" si="77"/>
        <v>70.969945355191257</v>
      </c>
      <c r="AE113" s="77">
        <f t="shared" si="78"/>
        <v>67.223650385604117</v>
      </c>
      <c r="AF113" s="77">
        <f t="shared" si="79"/>
        <v>5.0310600000000099</v>
      </c>
      <c r="AG113" s="77">
        <f t="shared" si="80"/>
        <v>64.413563176007898</v>
      </c>
      <c r="AH113" s="77">
        <f t="shared" si="81"/>
        <v>11.25</v>
      </c>
      <c r="AI113" s="77">
        <f t="shared" si="82"/>
        <v>2.7795000000000001</v>
      </c>
      <c r="AJ113" s="77">
        <f t="shared" si="83"/>
        <v>8.4704999999999995</v>
      </c>
      <c r="AK113" s="77">
        <f t="shared" si="84"/>
        <v>0</v>
      </c>
      <c r="AL113" s="77">
        <f t="shared" si="85"/>
        <v>8.4704999999999995</v>
      </c>
      <c r="AM113" s="77">
        <f t="shared" si="86"/>
        <v>75.293333333333322</v>
      </c>
      <c r="AN113" t="str">
        <f t="shared" si="65"/>
        <v/>
      </c>
      <c r="AO113" t="s">
        <v>853</v>
      </c>
      <c r="AP113" t="str">
        <f t="shared" si="66"/>
        <v>12V100F</v>
      </c>
      <c r="AQ113">
        <f>_xlfn.XLOOKUP(A113,'SYS Allocations'!A:A,'SYS Allocations'!B:B)</f>
        <v>0</v>
      </c>
      <c r="AR113">
        <f>_xlfn.XLOOKUP(A113,'SYS Allocations'!A:A,'SYS Allocations'!C:C)</f>
        <v>0</v>
      </c>
      <c r="AS113">
        <f>_xlfn.XLOOKUP(A113,'SYS Allocations'!A:A,'SYS Allocations'!D:D)</f>
        <v>0</v>
      </c>
      <c r="AT113">
        <f>_xlfn.XLOOKUP(A113,'SYS Allocations'!A:A,'SYS Allocations'!E:E)</f>
        <v>0</v>
      </c>
      <c r="AU113">
        <f>_xlfn.XLOOKUP(A113,'SYS Allocations'!A:A,'SYS Allocations'!F:F)</f>
        <v>0</v>
      </c>
      <c r="BA113" t="str">
        <f t="shared" si="67"/>
        <v>12V100F</v>
      </c>
    </row>
    <row r="114" spans="1:53">
      <c r="A114" s="35" t="s">
        <v>130</v>
      </c>
      <c r="B114" t="s">
        <v>899</v>
      </c>
      <c r="C114" t="s">
        <v>1114</v>
      </c>
      <c r="D114" t="s">
        <v>856</v>
      </c>
      <c r="E114" t="s">
        <v>1115</v>
      </c>
      <c r="F114" t="s">
        <v>847</v>
      </c>
      <c r="G114">
        <v>36.6</v>
      </c>
      <c r="H114">
        <v>18</v>
      </c>
      <c r="I114">
        <v>25</v>
      </c>
      <c r="J114">
        <v>1.3625</v>
      </c>
      <c r="K114" s="64">
        <v>45538</v>
      </c>
      <c r="L114">
        <v>27.12792</v>
      </c>
      <c r="M114">
        <v>25.765419999999999</v>
      </c>
      <c r="N114">
        <v>22.791899999999998</v>
      </c>
      <c r="O114">
        <v>21.429400000000001</v>
      </c>
      <c r="P114" t="s">
        <v>851</v>
      </c>
      <c r="Q114" t="s">
        <v>859</v>
      </c>
      <c r="R114" t="s">
        <v>860</v>
      </c>
      <c r="S114">
        <v>17.409600000000001</v>
      </c>
      <c r="T114">
        <v>16.0471</v>
      </c>
      <c r="U114" t="s">
        <v>902</v>
      </c>
      <c r="V114" t="s">
        <v>894</v>
      </c>
      <c r="W114">
        <v>112.5</v>
      </c>
      <c r="X114">
        <v>111.1375</v>
      </c>
      <c r="Y114">
        <v>22</v>
      </c>
      <c r="AA114">
        <f>VLOOKUP(A114,Cover!A:R,18,0)</f>
        <v>6.4</v>
      </c>
      <c r="AB114" s="77">
        <f t="shared" si="75"/>
        <v>19.36542</v>
      </c>
      <c r="AC114" s="77">
        <f t="shared" si="76"/>
        <v>15.029400000000001</v>
      </c>
      <c r="AD114" s="77">
        <f t="shared" si="77"/>
        <v>71.385568816186421</v>
      </c>
      <c r="AE114" s="77">
        <f t="shared" si="78"/>
        <v>65.941847761704821</v>
      </c>
      <c r="AF114" s="77">
        <f t="shared" si="79"/>
        <v>9.6471</v>
      </c>
      <c r="AG114" s="77">
        <f t="shared" si="80"/>
        <v>55.41253101736973</v>
      </c>
      <c r="AH114" s="347">
        <f>AVERAGE(W114:W115)</f>
        <v>112.5</v>
      </c>
      <c r="AI114" s="347">
        <f>SUM(J114:J115)</f>
        <v>3.052</v>
      </c>
      <c r="AJ114" s="347">
        <f t="shared" si="83"/>
        <v>109.44799999999999</v>
      </c>
      <c r="AK114" s="347">
        <f>SUM(AA114:AA115)</f>
        <v>12.7</v>
      </c>
      <c r="AL114" s="347">
        <f t="shared" si="85"/>
        <v>96.74799999999999</v>
      </c>
      <c r="AM114" s="348">
        <f t="shared" si="86"/>
        <v>85.998222222222211</v>
      </c>
      <c r="AN114" t="str">
        <f t="shared" si="65"/>
        <v/>
      </c>
      <c r="AO114" t="s">
        <v>921</v>
      </c>
      <c r="AP114" t="str">
        <f t="shared" si="66"/>
        <v>DDm85-25</v>
      </c>
      <c r="AQ114">
        <f>_xlfn.XLOOKUP(A114,'SYS Allocations'!A:A,'SYS Allocations'!B:B)</f>
        <v>0</v>
      </c>
      <c r="AR114">
        <f>_xlfn.XLOOKUP(A114,'SYS Allocations'!A:A,'SYS Allocations'!C:C)</f>
        <v>0</v>
      </c>
      <c r="AS114">
        <f>_xlfn.XLOOKUP(A114,'SYS Allocations'!A:A,'SYS Allocations'!D:D)</f>
        <v>0</v>
      </c>
      <c r="AT114" t="str">
        <f>_xlfn.XLOOKUP(A114,'SYS Allocations'!A:A,'SYS Allocations'!E:E)</f>
        <v>AM</v>
      </c>
      <c r="AU114">
        <f>_xlfn.XLOOKUP(A114,'SYS Allocations'!A:A,'SYS Allocations'!F:F)</f>
        <v>0</v>
      </c>
      <c r="BA114" t="str">
        <f t="shared" si="67"/>
        <v>DDm85-25</v>
      </c>
    </row>
    <row r="115" spans="1:53">
      <c r="A115" s="35" t="s">
        <v>131</v>
      </c>
      <c r="B115" t="s">
        <v>899</v>
      </c>
      <c r="C115" t="s">
        <v>1114</v>
      </c>
      <c r="D115" t="s">
        <v>856</v>
      </c>
      <c r="E115" t="s">
        <v>1115</v>
      </c>
      <c r="F115" t="s">
        <v>847</v>
      </c>
      <c r="G115">
        <v>36.6</v>
      </c>
      <c r="H115">
        <v>18</v>
      </c>
      <c r="I115">
        <v>31</v>
      </c>
      <c r="J115">
        <v>1.6895</v>
      </c>
      <c r="K115" s="64">
        <v>45538</v>
      </c>
      <c r="L115">
        <v>27.12792</v>
      </c>
      <c r="M115">
        <v>25.438420000000001</v>
      </c>
      <c r="N115">
        <v>22.791899999999998</v>
      </c>
      <c r="O115">
        <v>21.102399999999999</v>
      </c>
      <c r="P115" t="s">
        <v>851</v>
      </c>
      <c r="Q115" t="s">
        <v>859</v>
      </c>
      <c r="R115" t="s">
        <v>860</v>
      </c>
      <c r="S115">
        <v>17.409600000000001</v>
      </c>
      <c r="T115">
        <v>15.7201</v>
      </c>
      <c r="U115" t="s">
        <v>902</v>
      </c>
      <c r="V115" t="s">
        <v>894</v>
      </c>
      <c r="W115">
        <v>112.5</v>
      </c>
      <c r="X115">
        <v>110.8105</v>
      </c>
      <c r="Y115">
        <v>22</v>
      </c>
      <c r="AA115">
        <f>VLOOKUP(A115,Cover!A:R,18,0)</f>
        <v>6.3</v>
      </c>
      <c r="AB115" s="77">
        <f t="shared" ref="AB115" si="101">M115-AA115</f>
        <v>19.13842</v>
      </c>
      <c r="AC115" s="77">
        <f t="shared" ref="AC115" si="102">O115-AA115</f>
        <v>14.802399999999999</v>
      </c>
      <c r="AD115" s="77">
        <f t="shared" ref="AD115" si="103">AB115/L115%</f>
        <v>70.548792535513229</v>
      </c>
      <c r="AE115" s="77">
        <f t="shared" ref="AE115" si="104">AC115/N115%</f>
        <v>64.945879895927945</v>
      </c>
      <c r="AF115" s="77">
        <f t="shared" ref="AF115" si="105">T115-AA115</f>
        <v>9.4201000000000015</v>
      </c>
      <c r="AG115" s="77">
        <f t="shared" ref="AG115" si="106">AF115/S115%</f>
        <v>54.10865269736238</v>
      </c>
      <c r="AH115" s="347"/>
      <c r="AI115" s="347"/>
      <c r="AJ115" s="347"/>
      <c r="AK115" s="347"/>
      <c r="AL115" s="347"/>
      <c r="AM115" s="348"/>
      <c r="AN115" t="str">
        <f t="shared" si="65"/>
        <v/>
      </c>
      <c r="AO115" t="s">
        <v>921</v>
      </c>
      <c r="AP115" t="str">
        <f t="shared" si="66"/>
        <v>DDm85-25</v>
      </c>
      <c r="AQ115">
        <f>_xlfn.XLOOKUP(A115,'SYS Allocations'!A:A,'SYS Allocations'!B:B)</f>
        <v>0</v>
      </c>
      <c r="AR115">
        <f>_xlfn.XLOOKUP(A115,'SYS Allocations'!A:A,'SYS Allocations'!C:C)</f>
        <v>0</v>
      </c>
      <c r="AS115">
        <f>_xlfn.XLOOKUP(A115,'SYS Allocations'!A:A,'SYS Allocations'!D:D)</f>
        <v>0</v>
      </c>
      <c r="AT115">
        <f>_xlfn.XLOOKUP(A115,'SYS Allocations'!A:A,'SYS Allocations'!E:E)</f>
        <v>0</v>
      </c>
      <c r="AU115">
        <f>_xlfn.XLOOKUP(A115,'SYS Allocations'!A:A,'SYS Allocations'!F:F)</f>
        <v>0</v>
      </c>
      <c r="BA115" t="str">
        <f t="shared" si="67"/>
        <v>DDm85-25</v>
      </c>
    </row>
    <row r="116" spans="1:53">
      <c r="A116" s="35" t="s">
        <v>132</v>
      </c>
      <c r="B116" t="s">
        <v>899</v>
      </c>
      <c r="C116" t="s">
        <v>1116</v>
      </c>
      <c r="D116" t="s">
        <v>845</v>
      </c>
      <c r="E116" t="s">
        <v>1117</v>
      </c>
      <c r="F116" t="s">
        <v>847</v>
      </c>
      <c r="G116">
        <v>36.6</v>
      </c>
      <c r="H116">
        <v>23</v>
      </c>
      <c r="I116">
        <v>268</v>
      </c>
      <c r="J116">
        <v>14.606</v>
      </c>
      <c r="K116" s="64">
        <v>45538</v>
      </c>
      <c r="L116">
        <v>35.106720000000003</v>
      </c>
      <c r="M116">
        <v>20.500720000000001</v>
      </c>
      <c r="N116">
        <v>22.083400000000001</v>
      </c>
      <c r="O116">
        <v>7.4774000000000003</v>
      </c>
      <c r="P116" t="s">
        <v>851</v>
      </c>
      <c r="Q116" t="s">
        <v>859</v>
      </c>
      <c r="R116" t="s">
        <v>874</v>
      </c>
      <c r="S116">
        <v>35.553600000000003</v>
      </c>
      <c r="T116">
        <v>20.947600000000001</v>
      </c>
      <c r="U116" t="s">
        <v>848</v>
      </c>
      <c r="V116" t="s">
        <v>870</v>
      </c>
      <c r="W116">
        <v>45</v>
      </c>
      <c r="X116">
        <v>30.393999999999998</v>
      </c>
      <c r="Y116">
        <v>24</v>
      </c>
      <c r="AA116">
        <f>VLOOKUP(A116,Cover!A:R,18,0)</f>
        <v>3.9</v>
      </c>
      <c r="AB116" s="77">
        <f t="shared" si="75"/>
        <v>16.600720000000003</v>
      </c>
      <c r="AC116" s="77">
        <f t="shared" si="76"/>
        <v>3.5774000000000004</v>
      </c>
      <c r="AD116" s="77">
        <f t="shared" si="77"/>
        <v>47.286445444063133</v>
      </c>
      <c r="AE116" s="77">
        <f t="shared" si="78"/>
        <v>16.199498265665614</v>
      </c>
      <c r="AF116" s="77">
        <f t="shared" si="79"/>
        <v>17.047600000000003</v>
      </c>
      <c r="AG116" s="77">
        <f t="shared" si="80"/>
        <v>47.949012195670768</v>
      </c>
      <c r="AH116" s="77">
        <f t="shared" si="81"/>
        <v>45</v>
      </c>
      <c r="AI116" s="77">
        <f t="shared" si="82"/>
        <v>14.606</v>
      </c>
      <c r="AJ116" s="77">
        <f t="shared" si="83"/>
        <v>30.393999999999998</v>
      </c>
      <c r="AK116" s="77">
        <f t="shared" si="84"/>
        <v>3.9</v>
      </c>
      <c r="AL116" s="77">
        <f t="shared" si="85"/>
        <v>26.494</v>
      </c>
      <c r="AM116" s="77">
        <f t="shared" si="86"/>
        <v>58.87555555555555</v>
      </c>
      <c r="AN116" t="str">
        <f t="shared" si="65"/>
        <v/>
      </c>
      <c r="AO116" t="s">
        <v>853</v>
      </c>
      <c r="AP116" t="str">
        <f t="shared" si="66"/>
        <v>DDm125-33</v>
      </c>
      <c r="AQ116">
        <f>_xlfn.XLOOKUP(A116,'SYS Allocations'!A:A,'SYS Allocations'!B:B)</f>
        <v>0</v>
      </c>
      <c r="AR116" t="str">
        <f>_xlfn.XLOOKUP(A116,'SYS Allocations'!A:A,'SYS Allocations'!C:C)</f>
        <v>RA</v>
      </c>
      <c r="AS116">
        <f>_xlfn.XLOOKUP(A116,'SYS Allocations'!A:A,'SYS Allocations'!D:D)</f>
        <v>0</v>
      </c>
      <c r="AT116">
        <f>_xlfn.XLOOKUP(A116,'SYS Allocations'!A:A,'SYS Allocations'!E:E)</f>
        <v>0</v>
      </c>
      <c r="AU116">
        <f>_xlfn.XLOOKUP(A116,'SYS Allocations'!A:A,'SYS Allocations'!F:F)</f>
        <v>0</v>
      </c>
      <c r="BA116" t="str">
        <f t="shared" si="67"/>
        <v>DDm125-33</v>
      </c>
    </row>
    <row r="117" spans="1:53">
      <c r="A117" s="35" t="s">
        <v>133</v>
      </c>
      <c r="B117" t="s">
        <v>963</v>
      </c>
      <c r="C117" t="s">
        <v>1118</v>
      </c>
      <c r="D117" t="s">
        <v>845</v>
      </c>
      <c r="E117" t="s">
        <v>1119</v>
      </c>
      <c r="F117" t="s">
        <v>847</v>
      </c>
      <c r="G117">
        <v>36.6</v>
      </c>
      <c r="H117">
        <v>42</v>
      </c>
      <c r="I117">
        <v>355</v>
      </c>
      <c r="J117">
        <v>19.3475</v>
      </c>
      <c r="K117" s="64">
        <v>45538</v>
      </c>
      <c r="L117">
        <v>65.426159999999996</v>
      </c>
      <c r="M117">
        <v>46.078659999999999</v>
      </c>
      <c r="N117">
        <v>49.082700000000003</v>
      </c>
      <c r="O117">
        <v>29.735199999999999</v>
      </c>
      <c r="P117" t="s">
        <v>848</v>
      </c>
      <c r="Q117" t="s">
        <v>859</v>
      </c>
      <c r="R117" t="s">
        <v>874</v>
      </c>
      <c r="S117">
        <v>53.330399999999997</v>
      </c>
      <c r="T117">
        <v>33.982900000000001</v>
      </c>
      <c r="U117" t="s">
        <v>873</v>
      </c>
      <c r="V117" t="s">
        <v>1028</v>
      </c>
      <c r="W117">
        <v>180</v>
      </c>
      <c r="X117">
        <v>160.6525</v>
      </c>
      <c r="Y117">
        <v>60</v>
      </c>
      <c r="AA117">
        <f>VLOOKUP(A117,Cover!A:R,18,0)</f>
        <v>7.1</v>
      </c>
      <c r="AB117" s="77">
        <f t="shared" si="75"/>
        <v>38.978659999999998</v>
      </c>
      <c r="AC117" s="77">
        <f t="shared" si="76"/>
        <v>22.635199999999998</v>
      </c>
      <c r="AD117" s="77">
        <f t="shared" si="77"/>
        <v>59.576566926746118</v>
      </c>
      <c r="AE117" s="77">
        <f t="shared" si="78"/>
        <v>46.116452436398156</v>
      </c>
      <c r="AF117" s="77">
        <f t="shared" si="79"/>
        <v>26.882899999999999</v>
      </c>
      <c r="AG117" s="77">
        <f t="shared" si="80"/>
        <v>50.408209951547335</v>
      </c>
      <c r="AH117" s="347">
        <f>AVERAGE(W117:W118)</f>
        <v>180</v>
      </c>
      <c r="AI117" s="347">
        <f>SUM(J117:J118)</f>
        <v>41.42</v>
      </c>
      <c r="AJ117" s="347">
        <f t="shared" si="83"/>
        <v>138.57999999999998</v>
      </c>
      <c r="AK117" s="347">
        <f>SUM(AA117:AA118)</f>
        <v>13.8</v>
      </c>
      <c r="AL117" s="347">
        <f t="shared" si="85"/>
        <v>124.77999999999999</v>
      </c>
      <c r="AM117" s="348">
        <f t="shared" si="86"/>
        <v>69.322222222222209</v>
      </c>
      <c r="AN117" t="str">
        <f t="shared" si="65"/>
        <v/>
      </c>
      <c r="AO117" t="s">
        <v>921</v>
      </c>
      <c r="AP117" t="str">
        <f t="shared" si="66"/>
        <v>DDm125-33</v>
      </c>
      <c r="AQ117">
        <f>_xlfn.XLOOKUP(A117,'SYS Allocations'!A:A,'SYS Allocations'!B:B)</f>
        <v>0</v>
      </c>
      <c r="AR117" t="str">
        <f>_xlfn.XLOOKUP(A117,'SYS Allocations'!A:A,'SYS Allocations'!C:C)</f>
        <v>RA</v>
      </c>
      <c r="AS117">
        <f>_xlfn.XLOOKUP(A117,'SYS Allocations'!A:A,'SYS Allocations'!D:D)</f>
        <v>0</v>
      </c>
      <c r="AT117">
        <f>_xlfn.XLOOKUP(A117,'SYS Allocations'!A:A,'SYS Allocations'!E:E)</f>
        <v>0</v>
      </c>
      <c r="AU117">
        <f>_xlfn.XLOOKUP(A117,'SYS Allocations'!A:A,'SYS Allocations'!F:F)</f>
        <v>0</v>
      </c>
      <c r="BA117" t="str">
        <f t="shared" si="67"/>
        <v>DDm125-33</v>
      </c>
    </row>
    <row r="118" spans="1:53">
      <c r="A118" s="35" t="s">
        <v>134</v>
      </c>
      <c r="B118" t="s">
        <v>963</v>
      </c>
      <c r="C118" t="s">
        <v>1118</v>
      </c>
      <c r="D118" t="s">
        <v>845</v>
      </c>
      <c r="E118" t="s">
        <v>1119</v>
      </c>
      <c r="F118" t="s">
        <v>847</v>
      </c>
      <c r="G118">
        <v>36.6</v>
      </c>
      <c r="H118">
        <v>42</v>
      </c>
      <c r="I118">
        <v>405</v>
      </c>
      <c r="J118">
        <v>22.072500000000002</v>
      </c>
      <c r="K118" s="64">
        <v>45538</v>
      </c>
      <c r="L118">
        <v>65.426159999999996</v>
      </c>
      <c r="M118">
        <v>43.353659999999998</v>
      </c>
      <c r="N118">
        <v>49.082700000000003</v>
      </c>
      <c r="O118">
        <v>27.010200000000001</v>
      </c>
      <c r="P118" t="s">
        <v>848</v>
      </c>
      <c r="Q118" t="s">
        <v>859</v>
      </c>
      <c r="R118" t="s">
        <v>874</v>
      </c>
      <c r="S118">
        <v>53.330399999999997</v>
      </c>
      <c r="T118">
        <v>31.257899999999999</v>
      </c>
      <c r="U118" t="s">
        <v>873</v>
      </c>
      <c r="V118" t="s">
        <v>1028</v>
      </c>
      <c r="W118">
        <v>180</v>
      </c>
      <c r="X118">
        <v>157.92750000000001</v>
      </c>
      <c r="Y118">
        <v>60</v>
      </c>
      <c r="AA118">
        <f>VLOOKUP(A118,Cover!A:R,18,0)</f>
        <v>6.7</v>
      </c>
      <c r="AB118" s="77">
        <f t="shared" ref="AB118" si="107">M118-AA118</f>
        <v>36.653659999999995</v>
      </c>
      <c r="AC118" s="77">
        <f t="shared" ref="AC118" si="108">O118-AA118</f>
        <v>20.310200000000002</v>
      </c>
      <c r="AD118" s="77">
        <f t="shared" ref="AD118" si="109">AB118/L118%</f>
        <v>56.022942504955196</v>
      </c>
      <c r="AE118" s="77">
        <f t="shared" ref="AE118" si="110">AC118/N118%</f>
        <v>41.379549209803052</v>
      </c>
      <c r="AF118" s="77">
        <f t="shared" ref="AF118" si="111">T118-AA118</f>
        <v>24.5579</v>
      </c>
      <c r="AG118" s="77">
        <f t="shared" ref="AG118" si="112">AF118/S118%</f>
        <v>46.048595172734501</v>
      </c>
      <c r="AH118" s="347"/>
      <c r="AI118" s="347"/>
      <c r="AJ118" s="347"/>
      <c r="AK118" s="347"/>
      <c r="AL118" s="347"/>
      <c r="AM118" s="348"/>
      <c r="AN118" t="str">
        <f t="shared" si="65"/>
        <v/>
      </c>
      <c r="AO118" t="s">
        <v>921</v>
      </c>
      <c r="AP118" t="str">
        <f t="shared" si="66"/>
        <v>DDm125-33</v>
      </c>
      <c r="AQ118">
        <f>_xlfn.XLOOKUP(A118,'SYS Allocations'!A:A,'SYS Allocations'!B:B)</f>
        <v>0</v>
      </c>
      <c r="AR118">
        <f>_xlfn.XLOOKUP(A118,'SYS Allocations'!A:A,'SYS Allocations'!C:C)</f>
        <v>0</v>
      </c>
      <c r="AS118">
        <f>_xlfn.XLOOKUP(A118,'SYS Allocations'!A:A,'SYS Allocations'!D:D)</f>
        <v>0</v>
      </c>
      <c r="AT118">
        <f>_xlfn.XLOOKUP(A118,'SYS Allocations'!A:A,'SYS Allocations'!E:E)</f>
        <v>0</v>
      </c>
      <c r="AU118">
        <f>_xlfn.XLOOKUP(A118,'SYS Allocations'!A:A,'SYS Allocations'!F:F)</f>
        <v>0</v>
      </c>
      <c r="BA118" t="str">
        <f t="shared" si="67"/>
        <v>DDm125-33</v>
      </c>
    </row>
    <row r="119" spans="1:53">
      <c r="A119" s="35" t="s">
        <v>135</v>
      </c>
      <c r="B119" t="s">
        <v>854</v>
      </c>
      <c r="C119" t="s">
        <v>1004</v>
      </c>
      <c r="D119" t="s">
        <v>918</v>
      </c>
      <c r="E119" t="s">
        <v>1120</v>
      </c>
      <c r="F119" t="s">
        <v>847</v>
      </c>
      <c r="G119">
        <v>36.6</v>
      </c>
      <c r="H119">
        <v>54</v>
      </c>
      <c r="I119">
        <v>900</v>
      </c>
      <c r="J119">
        <v>49.05</v>
      </c>
      <c r="K119" s="64">
        <v>45538</v>
      </c>
      <c r="L119">
        <v>84.575280000000006</v>
      </c>
      <c r="M119">
        <v>35.525280000000002</v>
      </c>
      <c r="N119">
        <v>62.119100000000003</v>
      </c>
      <c r="O119">
        <v>13.069100000000001</v>
      </c>
      <c r="P119" t="s">
        <v>866</v>
      </c>
      <c r="Q119" t="s">
        <v>859</v>
      </c>
      <c r="R119" t="s">
        <v>874</v>
      </c>
      <c r="S119">
        <v>71.107200000000205</v>
      </c>
      <c r="T119">
        <v>22.057200000000201</v>
      </c>
      <c r="U119" t="s">
        <v>866</v>
      </c>
      <c r="V119" t="s">
        <v>944</v>
      </c>
      <c r="W119">
        <v>90</v>
      </c>
      <c r="X119">
        <v>40.950000000000003</v>
      </c>
      <c r="Y119">
        <v>51</v>
      </c>
      <c r="Z119" t="s">
        <v>802</v>
      </c>
      <c r="AA119">
        <f>VLOOKUP(A119,Cover!A:R,18,0)</f>
        <v>11.649999999999999</v>
      </c>
      <c r="AB119" s="77">
        <f t="shared" si="75"/>
        <v>23.875280000000004</v>
      </c>
      <c r="AC119" s="77">
        <f t="shared" si="76"/>
        <v>1.419100000000002</v>
      </c>
      <c r="AD119" s="77">
        <f t="shared" si="77"/>
        <v>28.229619813259855</v>
      </c>
      <c r="AE119" s="77">
        <f t="shared" si="78"/>
        <v>2.2844825504554991</v>
      </c>
      <c r="AF119" s="77">
        <f t="shared" si="79"/>
        <v>10.407200000000202</v>
      </c>
      <c r="AG119" s="77">
        <f t="shared" si="80"/>
        <v>14.63592997614893</v>
      </c>
      <c r="AH119" s="347">
        <f>AVERAGE(W119:W120)</f>
        <v>90</v>
      </c>
      <c r="AI119" s="347">
        <f>SUM(J119:J120)</f>
        <v>78.752499999999998</v>
      </c>
      <c r="AJ119" s="347">
        <f t="shared" si="83"/>
        <v>11.247500000000002</v>
      </c>
      <c r="AK119" s="347">
        <f>SUM(AA119:AA120)</f>
        <v>25.499999999999996</v>
      </c>
      <c r="AL119" s="347">
        <f t="shared" si="85"/>
        <v>-14.252499999999994</v>
      </c>
      <c r="AM119" s="348">
        <f t="shared" si="86"/>
        <v>-15.836111111111105</v>
      </c>
      <c r="AN119" t="str">
        <f t="shared" si="65"/>
        <v>Capped</v>
      </c>
      <c r="AO119" t="s">
        <v>921</v>
      </c>
      <c r="AP119" t="str">
        <f t="shared" si="66"/>
        <v>DDm125-33</v>
      </c>
      <c r="AQ119" t="str">
        <f>_xlfn.XLOOKUP(A119,'SYS Allocations'!A:A,'SYS Allocations'!B:B)</f>
        <v>P-Core</v>
      </c>
      <c r="AR119" t="str">
        <f>_xlfn.XLOOKUP(A119,'SYS Allocations'!A:A,'SYS Allocations'!C:C)</f>
        <v>RA</v>
      </c>
      <c r="AS119" t="str">
        <f>_xlfn.XLOOKUP(A119,'SYS Allocations'!A:A,'SYS Allocations'!D:D)</f>
        <v>PX</v>
      </c>
      <c r="AT119">
        <f>_xlfn.XLOOKUP(A119,'SYS Allocations'!A:A,'SYS Allocations'!E:E)</f>
        <v>0</v>
      </c>
      <c r="AU119" t="str">
        <f>_xlfn.XLOOKUP(A119,'SYS Allocations'!A:A,'SYS Allocations'!F:F)</f>
        <v>OPEX</v>
      </c>
      <c r="BA119" t="str">
        <f t="shared" si="67"/>
        <v>DDm125-33</v>
      </c>
    </row>
    <row r="120" spans="1:53">
      <c r="A120" s="35" t="s">
        <v>136</v>
      </c>
      <c r="B120" t="s">
        <v>854</v>
      </c>
      <c r="C120" t="s">
        <v>1004</v>
      </c>
      <c r="D120" t="s">
        <v>918</v>
      </c>
      <c r="E120" t="s">
        <v>1120</v>
      </c>
      <c r="F120" t="s">
        <v>847</v>
      </c>
      <c r="G120">
        <v>36.6</v>
      </c>
      <c r="H120">
        <v>54</v>
      </c>
      <c r="I120">
        <v>545</v>
      </c>
      <c r="J120">
        <v>29.702500000000001</v>
      </c>
      <c r="K120" s="64">
        <v>45538</v>
      </c>
      <c r="L120">
        <v>84.575280000000006</v>
      </c>
      <c r="M120">
        <v>54.872779999999999</v>
      </c>
      <c r="N120">
        <v>62.119100000000003</v>
      </c>
      <c r="O120">
        <v>32.416600000000003</v>
      </c>
      <c r="P120" t="s">
        <v>866</v>
      </c>
      <c r="Q120" t="s">
        <v>859</v>
      </c>
      <c r="R120" t="s">
        <v>874</v>
      </c>
      <c r="S120">
        <v>71.107200000000205</v>
      </c>
      <c r="T120">
        <v>41.404700000000197</v>
      </c>
      <c r="U120" t="s">
        <v>866</v>
      </c>
      <c r="V120" t="s">
        <v>944</v>
      </c>
      <c r="W120">
        <v>90</v>
      </c>
      <c r="X120">
        <v>60.297499999999999</v>
      </c>
      <c r="Y120">
        <v>51</v>
      </c>
      <c r="Z120" t="s">
        <v>802</v>
      </c>
      <c r="AA120">
        <f>VLOOKUP(A120,Cover!A:R,18,0)</f>
        <v>13.849999999999998</v>
      </c>
      <c r="AB120" s="77">
        <f t="shared" si="75"/>
        <v>41.022779999999997</v>
      </c>
      <c r="AC120" s="77">
        <f t="shared" si="76"/>
        <v>18.566600000000005</v>
      </c>
      <c r="AD120" s="77">
        <f t="shared" si="77"/>
        <v>48.504456621367368</v>
      </c>
      <c r="AE120" s="77">
        <f t="shared" si="78"/>
        <v>29.888713777244043</v>
      </c>
      <c r="AF120" s="77">
        <f t="shared" si="79"/>
        <v>27.554700000000199</v>
      </c>
      <c r="AG120" s="77">
        <f t="shared" si="80"/>
        <v>38.750928176049854</v>
      </c>
      <c r="AH120" s="347"/>
      <c r="AI120" s="347"/>
      <c r="AJ120" s="347"/>
      <c r="AK120" s="347"/>
      <c r="AL120" s="347"/>
      <c r="AM120" s="348"/>
      <c r="AN120" t="str">
        <f t="shared" si="65"/>
        <v>Capped</v>
      </c>
      <c r="AO120" t="s">
        <v>921</v>
      </c>
      <c r="AP120" t="str">
        <f t="shared" si="66"/>
        <v>DDm125-33</v>
      </c>
      <c r="AQ120">
        <f>_xlfn.XLOOKUP(A120,'SYS Allocations'!A:A,'SYS Allocations'!B:B)</f>
        <v>0</v>
      </c>
      <c r="AR120">
        <f>_xlfn.XLOOKUP(A120,'SYS Allocations'!A:A,'SYS Allocations'!C:C)</f>
        <v>0</v>
      </c>
      <c r="AS120">
        <f>_xlfn.XLOOKUP(A120,'SYS Allocations'!A:A,'SYS Allocations'!D:D)</f>
        <v>0</v>
      </c>
      <c r="AT120">
        <f>_xlfn.XLOOKUP(A120,'SYS Allocations'!A:A,'SYS Allocations'!E:E)</f>
        <v>0</v>
      </c>
      <c r="AU120">
        <f>_xlfn.XLOOKUP(A120,'SYS Allocations'!A:A,'SYS Allocations'!F:F)</f>
        <v>0</v>
      </c>
      <c r="BA120" t="str">
        <f t="shared" si="67"/>
        <v>DDm125-33</v>
      </c>
    </row>
    <row r="121" spans="1:53">
      <c r="A121" s="35" t="s">
        <v>137</v>
      </c>
      <c r="B121" t="s">
        <v>854</v>
      </c>
      <c r="C121" t="s">
        <v>1004</v>
      </c>
      <c r="D121" t="s">
        <v>845</v>
      </c>
      <c r="E121" t="s">
        <v>1121</v>
      </c>
      <c r="F121" t="s">
        <v>847</v>
      </c>
      <c r="G121">
        <v>36.6</v>
      </c>
      <c r="H121">
        <v>19</v>
      </c>
      <c r="I121">
        <v>174</v>
      </c>
      <c r="J121">
        <v>9.4830000000000005</v>
      </c>
      <c r="K121" s="64">
        <v>45538</v>
      </c>
      <c r="L121">
        <v>28.723680000000002</v>
      </c>
      <c r="M121">
        <v>19.240680000000001</v>
      </c>
      <c r="N121">
        <v>19.554600000000001</v>
      </c>
      <c r="O121">
        <v>10.0716</v>
      </c>
      <c r="P121" t="s">
        <v>851</v>
      </c>
      <c r="Q121" t="s">
        <v>859</v>
      </c>
      <c r="R121" t="s">
        <v>1109</v>
      </c>
      <c r="S121">
        <v>26.654399999999999</v>
      </c>
      <c r="T121">
        <v>17.171399999999998</v>
      </c>
      <c r="U121" t="s">
        <v>848</v>
      </c>
      <c r="V121" t="s">
        <v>861</v>
      </c>
      <c r="W121">
        <v>22.5</v>
      </c>
      <c r="X121">
        <v>13.016999999999999</v>
      </c>
      <c r="Y121">
        <v>61</v>
      </c>
      <c r="AA121">
        <f>VLOOKUP(A121,Cover!A:R,18,0)</f>
        <v>4.4000000000000004</v>
      </c>
      <c r="AB121" s="77">
        <f t="shared" si="75"/>
        <v>14.840680000000001</v>
      </c>
      <c r="AC121" s="77">
        <f t="shared" si="76"/>
        <v>5.6715999999999998</v>
      </c>
      <c r="AD121" s="77">
        <f t="shared" si="77"/>
        <v>51.667056588849341</v>
      </c>
      <c r="AE121" s="77">
        <f t="shared" si="78"/>
        <v>29.003917236864982</v>
      </c>
      <c r="AF121" s="77">
        <f t="shared" si="79"/>
        <v>12.771399999999998</v>
      </c>
      <c r="AG121" s="77">
        <f t="shared" si="80"/>
        <v>47.914790803769726</v>
      </c>
      <c r="AH121" s="77">
        <f t="shared" si="81"/>
        <v>22.5</v>
      </c>
      <c r="AI121" s="77">
        <f t="shared" si="82"/>
        <v>9.4830000000000005</v>
      </c>
      <c r="AJ121" s="77">
        <f t="shared" si="83"/>
        <v>13.016999999999999</v>
      </c>
      <c r="AK121" s="77">
        <f t="shared" si="84"/>
        <v>4.4000000000000004</v>
      </c>
      <c r="AL121" s="77">
        <f t="shared" si="85"/>
        <v>8.6169999999999991</v>
      </c>
      <c r="AM121" s="77">
        <f t="shared" si="86"/>
        <v>38.297777777777775</v>
      </c>
      <c r="AN121" t="str">
        <f t="shared" si="65"/>
        <v/>
      </c>
      <c r="AO121" t="s">
        <v>853</v>
      </c>
      <c r="AP121" t="str">
        <f t="shared" si="66"/>
        <v>DDm125-25</v>
      </c>
      <c r="AQ121">
        <f>_xlfn.XLOOKUP(A121,'SYS Allocations'!A:A,'SYS Allocations'!B:B)</f>
        <v>0</v>
      </c>
      <c r="AR121" t="str">
        <f>_xlfn.XLOOKUP(A121,'SYS Allocations'!A:A,'SYS Allocations'!C:C)</f>
        <v>RA</v>
      </c>
      <c r="AS121">
        <f>_xlfn.XLOOKUP(A121,'SYS Allocations'!A:A,'SYS Allocations'!D:D)</f>
        <v>0</v>
      </c>
      <c r="AT121">
        <f>_xlfn.XLOOKUP(A121,'SYS Allocations'!A:A,'SYS Allocations'!E:E)</f>
        <v>0</v>
      </c>
      <c r="AU121">
        <f>_xlfn.XLOOKUP(A121,'SYS Allocations'!A:A,'SYS Allocations'!F:F)</f>
        <v>0</v>
      </c>
      <c r="BA121" t="str">
        <f t="shared" si="67"/>
        <v>DDm125-25</v>
      </c>
    </row>
    <row r="122" spans="1:53">
      <c r="A122" s="35" t="s">
        <v>138</v>
      </c>
      <c r="B122" t="s">
        <v>854</v>
      </c>
      <c r="C122" t="s">
        <v>1004</v>
      </c>
      <c r="D122" t="s">
        <v>862</v>
      </c>
      <c r="E122" t="s">
        <v>1122</v>
      </c>
      <c r="F122" t="s">
        <v>847</v>
      </c>
      <c r="G122">
        <v>36.6</v>
      </c>
      <c r="H122">
        <v>35</v>
      </c>
      <c r="I122">
        <v>587</v>
      </c>
      <c r="J122">
        <v>31.991499999999998</v>
      </c>
      <c r="K122" s="64">
        <v>45538</v>
      </c>
      <c r="L122">
        <v>54.255839999999999</v>
      </c>
      <c r="M122">
        <v>22.264340000000001</v>
      </c>
      <c r="N122">
        <v>35.119799999999998</v>
      </c>
      <c r="O122">
        <v>3.1282999999999999</v>
      </c>
      <c r="P122" t="s">
        <v>848</v>
      </c>
      <c r="Q122" t="s">
        <v>859</v>
      </c>
      <c r="R122" t="s">
        <v>874</v>
      </c>
      <c r="S122">
        <v>53.330399999999997</v>
      </c>
      <c r="T122">
        <v>21.338899999999999</v>
      </c>
      <c r="U122" t="s">
        <v>873</v>
      </c>
      <c r="V122" t="s">
        <v>1123</v>
      </c>
      <c r="W122">
        <v>63</v>
      </c>
      <c r="X122">
        <v>31.008500000000002</v>
      </c>
      <c r="Y122">
        <v>3</v>
      </c>
      <c r="AA122">
        <f>VLOOKUP(A122,Cover!A:R,18,0)</f>
        <v>3</v>
      </c>
      <c r="AB122" s="77">
        <f t="shared" si="75"/>
        <v>19.264340000000001</v>
      </c>
      <c r="AC122" s="77">
        <f t="shared" si="76"/>
        <v>0.12829999999999986</v>
      </c>
      <c r="AD122" s="77">
        <f t="shared" si="77"/>
        <v>35.506481882871967</v>
      </c>
      <c r="AE122" s="77">
        <f t="shared" si="78"/>
        <v>0.36532098702156585</v>
      </c>
      <c r="AF122" s="77">
        <f t="shared" si="79"/>
        <v>18.338899999999999</v>
      </c>
      <c r="AG122" s="77">
        <f t="shared" si="80"/>
        <v>34.387328803084166</v>
      </c>
      <c r="AH122" s="77">
        <f t="shared" si="81"/>
        <v>63</v>
      </c>
      <c r="AI122" s="77">
        <f t="shared" si="82"/>
        <v>31.991499999999998</v>
      </c>
      <c r="AJ122" s="77">
        <f t="shared" si="83"/>
        <v>31.008500000000002</v>
      </c>
      <c r="AK122" s="77">
        <f t="shared" si="84"/>
        <v>3</v>
      </c>
      <c r="AL122" s="77">
        <f t="shared" si="85"/>
        <v>28.008500000000002</v>
      </c>
      <c r="AM122" s="77">
        <f t="shared" si="86"/>
        <v>44.457936507936509</v>
      </c>
      <c r="AN122" t="str">
        <f t="shared" si="65"/>
        <v/>
      </c>
      <c r="AO122" t="s">
        <v>853</v>
      </c>
      <c r="AP122" t="str">
        <f t="shared" si="66"/>
        <v>DDm125-33</v>
      </c>
      <c r="AQ122">
        <f>_xlfn.XLOOKUP(A122,'SYS Allocations'!A:A,'SYS Allocations'!B:B)</f>
        <v>0</v>
      </c>
      <c r="AR122">
        <f>_xlfn.XLOOKUP(A122,'SYS Allocations'!A:A,'SYS Allocations'!C:C)</f>
        <v>0</v>
      </c>
      <c r="AS122">
        <f>_xlfn.XLOOKUP(A122,'SYS Allocations'!A:A,'SYS Allocations'!D:D)</f>
        <v>0</v>
      </c>
      <c r="AT122">
        <f>_xlfn.XLOOKUP(A122,'SYS Allocations'!A:A,'SYS Allocations'!E:E)</f>
        <v>0</v>
      </c>
      <c r="AU122">
        <f>_xlfn.XLOOKUP(A122,'SYS Allocations'!A:A,'SYS Allocations'!F:F)</f>
        <v>0</v>
      </c>
      <c r="BA122" t="str">
        <f t="shared" si="67"/>
        <v>DDm125-33</v>
      </c>
    </row>
    <row r="123" spans="1:53">
      <c r="A123" s="35" t="s">
        <v>139</v>
      </c>
      <c r="B123" t="s">
        <v>854</v>
      </c>
      <c r="C123" t="s">
        <v>1124</v>
      </c>
      <c r="D123" t="s">
        <v>845</v>
      </c>
      <c r="E123" t="s">
        <v>1125</v>
      </c>
      <c r="F123" t="s">
        <v>847</v>
      </c>
      <c r="G123">
        <v>36.6</v>
      </c>
      <c r="H123">
        <v>3</v>
      </c>
      <c r="I123">
        <v>9</v>
      </c>
      <c r="J123">
        <v>0.49049999999999999</v>
      </c>
      <c r="K123" s="64">
        <v>45538</v>
      </c>
      <c r="L123">
        <v>3.1915200000000001</v>
      </c>
      <c r="M123">
        <v>2.7010200000000002</v>
      </c>
      <c r="N123">
        <v>2.8994</v>
      </c>
      <c r="O123">
        <v>2.4089</v>
      </c>
      <c r="P123" t="s">
        <v>851</v>
      </c>
      <c r="Q123" t="s">
        <v>859</v>
      </c>
      <c r="R123" t="s">
        <v>971</v>
      </c>
      <c r="S123">
        <v>1.7927999999999999</v>
      </c>
      <c r="T123">
        <v>1.3023</v>
      </c>
      <c r="U123" t="s">
        <v>851</v>
      </c>
      <c r="V123" t="s">
        <v>883</v>
      </c>
      <c r="W123">
        <v>5.0250000000000004</v>
      </c>
      <c r="X123">
        <v>4.5345000000000004</v>
      </c>
      <c r="Y123">
        <v>6</v>
      </c>
      <c r="AA123">
        <f>VLOOKUP(A123,Cover!A:R,18,0)</f>
        <v>2.7</v>
      </c>
      <c r="AB123" s="77">
        <f t="shared" ref="AB123" si="113">M123-AA123</f>
        <v>1.0200000000000209E-3</v>
      </c>
      <c r="AC123" s="77">
        <f t="shared" ref="AC123" si="114">O123-AA123</f>
        <v>-0.29110000000000014</v>
      </c>
      <c r="AD123" s="77">
        <f t="shared" ref="AD123" si="115">AB123/L123%</f>
        <v>3.1959693186946053E-2</v>
      </c>
      <c r="AE123" s="77">
        <f t="shared" ref="AE123" si="116">AC123/N123%</f>
        <v>-10.040008277574676</v>
      </c>
      <c r="AF123" s="77">
        <f t="shared" ref="AF123" si="117">T123-AA123</f>
        <v>-1.3977000000000002</v>
      </c>
      <c r="AG123" s="77">
        <f t="shared" ref="AG123" si="118">AF123/S123%</f>
        <v>-77.961847389558244</v>
      </c>
      <c r="AH123" s="77">
        <f t="shared" ref="AH123" si="119">W123</f>
        <v>5.0250000000000004</v>
      </c>
      <c r="AI123" s="77">
        <f t="shared" ref="AI123" si="120">J123</f>
        <v>0.49049999999999999</v>
      </c>
      <c r="AJ123" s="77">
        <f t="shared" ref="AJ123" si="121">AH123-AI123</f>
        <v>4.5345000000000004</v>
      </c>
      <c r="AK123" s="77">
        <f t="shared" ref="AK123" si="122">AA123</f>
        <v>2.7</v>
      </c>
      <c r="AL123" s="77">
        <f t="shared" ref="AL123" si="123">AJ123-AK123</f>
        <v>1.8345000000000002</v>
      </c>
      <c r="AM123" s="77">
        <f t="shared" ref="AM123" si="124">AL123/AH123%</f>
        <v>36.507462686567166</v>
      </c>
      <c r="AN123" t="str">
        <f t="shared" si="65"/>
        <v/>
      </c>
      <c r="AO123" t="s">
        <v>853</v>
      </c>
      <c r="AP123" t="str">
        <f t="shared" si="66"/>
        <v>12V101F</v>
      </c>
      <c r="AQ123">
        <f>_xlfn.XLOOKUP(A123,'SYS Allocations'!A:A,'SYS Allocations'!B:B)</f>
        <v>0</v>
      </c>
      <c r="AR123">
        <f>_xlfn.XLOOKUP(A123,'SYS Allocations'!A:A,'SYS Allocations'!C:C)</f>
        <v>0</v>
      </c>
      <c r="AS123">
        <f>_xlfn.XLOOKUP(A123,'SYS Allocations'!A:A,'SYS Allocations'!D:D)</f>
        <v>0</v>
      </c>
      <c r="AT123">
        <f>_xlfn.XLOOKUP(A123,'SYS Allocations'!A:A,'SYS Allocations'!E:E)</f>
        <v>0</v>
      </c>
      <c r="AU123">
        <f>_xlfn.XLOOKUP(A123,'SYS Allocations'!A:A,'SYS Allocations'!F:F)</f>
        <v>0</v>
      </c>
      <c r="BA123" t="str">
        <f t="shared" si="67"/>
        <v xml:space="preserve">12V101F </v>
      </c>
    </row>
    <row r="124" spans="1:53">
      <c r="A124" s="35" t="s">
        <v>140</v>
      </c>
      <c r="B124" t="s">
        <v>884</v>
      </c>
      <c r="C124" t="s">
        <v>1126</v>
      </c>
      <c r="D124" t="s">
        <v>840</v>
      </c>
      <c r="E124" t="s">
        <v>1127</v>
      </c>
      <c r="F124" t="s">
        <v>1128</v>
      </c>
      <c r="G124">
        <v>37.5</v>
      </c>
      <c r="H124">
        <v>8</v>
      </c>
      <c r="I124">
        <v>151</v>
      </c>
      <c r="J124">
        <v>8.2294999999999998</v>
      </c>
      <c r="K124" s="64">
        <v>45538</v>
      </c>
      <c r="L124">
        <v>11.445</v>
      </c>
      <c r="M124">
        <v>3.2155</v>
      </c>
      <c r="N124">
        <v>10.087949673000001</v>
      </c>
      <c r="O124">
        <v>1.858449673</v>
      </c>
      <c r="P124" t="s">
        <v>902</v>
      </c>
      <c r="Q124" t="s">
        <v>881</v>
      </c>
      <c r="R124" t="s">
        <v>888</v>
      </c>
      <c r="S124">
        <v>8.4240000000000297</v>
      </c>
      <c r="T124">
        <v>0.19450000000002601</v>
      </c>
      <c r="U124" t="s">
        <v>848</v>
      </c>
      <c r="V124" t="s">
        <v>1129</v>
      </c>
      <c r="W124">
        <v>12</v>
      </c>
      <c r="X124">
        <v>3.7705000000000002</v>
      </c>
      <c r="Y124">
        <v>3</v>
      </c>
      <c r="Z124" t="s">
        <v>8</v>
      </c>
      <c r="AA124">
        <f>VLOOKUP(A124,Cover!A:R,18,0)</f>
        <v>0.5</v>
      </c>
      <c r="AB124" s="77">
        <f t="shared" si="75"/>
        <v>2.7155</v>
      </c>
      <c r="AC124" s="77">
        <f t="shared" si="76"/>
        <v>1.358449673</v>
      </c>
      <c r="AD124" s="77">
        <f t="shared" si="77"/>
        <v>23.726518130187856</v>
      </c>
      <c r="AE124" s="77">
        <f t="shared" si="78"/>
        <v>13.466063144980163</v>
      </c>
      <c r="AF124" s="77">
        <f t="shared" si="79"/>
        <v>-0.30549999999997401</v>
      </c>
      <c r="AG124" s="77">
        <f t="shared" si="80"/>
        <v>-3.6265432098762216</v>
      </c>
      <c r="AH124" s="77">
        <f t="shared" si="81"/>
        <v>12</v>
      </c>
      <c r="AI124" s="77">
        <f t="shared" si="82"/>
        <v>8.2294999999999998</v>
      </c>
      <c r="AJ124" s="77">
        <f t="shared" si="83"/>
        <v>3.7705000000000002</v>
      </c>
      <c r="AK124" s="77">
        <f t="shared" si="84"/>
        <v>0.5</v>
      </c>
      <c r="AL124" s="77">
        <f t="shared" si="85"/>
        <v>3.2705000000000002</v>
      </c>
      <c r="AM124" s="77">
        <f t="shared" si="86"/>
        <v>27.25416666666667</v>
      </c>
      <c r="AN124" t="str">
        <f t="shared" si="65"/>
        <v>Capped</v>
      </c>
      <c r="AO124" t="s">
        <v>853</v>
      </c>
      <c r="AP124" t="str">
        <f t="shared" si="66"/>
        <v>12V155F</v>
      </c>
      <c r="AQ124">
        <f>_xlfn.XLOOKUP(A124,'SYS Allocations'!A:A,'SYS Allocations'!B:B)</f>
        <v>0</v>
      </c>
      <c r="AR124">
        <f>_xlfn.XLOOKUP(A124,'SYS Allocations'!A:A,'SYS Allocations'!C:C)</f>
        <v>0</v>
      </c>
      <c r="AS124">
        <f>_xlfn.XLOOKUP(A124,'SYS Allocations'!A:A,'SYS Allocations'!D:D)</f>
        <v>0</v>
      </c>
      <c r="AT124">
        <f>_xlfn.XLOOKUP(A124,'SYS Allocations'!A:A,'SYS Allocations'!E:E)</f>
        <v>0</v>
      </c>
      <c r="AU124">
        <f>_xlfn.XLOOKUP(A124,'SYS Allocations'!A:A,'SYS Allocations'!F:F)</f>
        <v>0</v>
      </c>
      <c r="BA124" t="str">
        <f t="shared" si="67"/>
        <v>12V155F</v>
      </c>
    </row>
    <row r="125" spans="1:53">
      <c r="A125" s="35" t="s">
        <v>141</v>
      </c>
      <c r="B125" t="s">
        <v>916</v>
      </c>
      <c r="C125" t="s">
        <v>1130</v>
      </c>
      <c r="D125" t="s">
        <v>845</v>
      </c>
      <c r="E125" t="s">
        <v>1131</v>
      </c>
      <c r="F125" t="s">
        <v>847</v>
      </c>
      <c r="G125">
        <v>36.6</v>
      </c>
      <c r="H125">
        <v>19</v>
      </c>
      <c r="I125">
        <v>252</v>
      </c>
      <c r="J125">
        <v>13.734</v>
      </c>
      <c r="K125" s="64">
        <v>45111</v>
      </c>
      <c r="L125">
        <v>28.723680000000002</v>
      </c>
      <c r="M125">
        <v>14.98968</v>
      </c>
      <c r="N125">
        <v>17.83785</v>
      </c>
      <c r="O125">
        <v>4.1038500000000004</v>
      </c>
      <c r="P125" t="s">
        <v>848</v>
      </c>
      <c r="Q125" t="s">
        <v>859</v>
      </c>
      <c r="R125" t="s">
        <v>1132</v>
      </c>
      <c r="S125">
        <v>28.187999999999999</v>
      </c>
      <c r="T125">
        <v>14.454000000000001</v>
      </c>
      <c r="U125" t="s">
        <v>902</v>
      </c>
      <c r="V125" t="s">
        <v>861</v>
      </c>
      <c r="W125">
        <v>22.5</v>
      </c>
      <c r="X125">
        <v>8.766</v>
      </c>
      <c r="Y125">
        <v>16</v>
      </c>
      <c r="AA125">
        <f>VLOOKUP(A125,Cover!A:R,18,0)</f>
        <v>2</v>
      </c>
      <c r="AB125" s="77">
        <f t="shared" si="75"/>
        <v>12.98968</v>
      </c>
      <c r="AC125" s="77">
        <f t="shared" si="76"/>
        <v>2.1038500000000004</v>
      </c>
      <c r="AD125" s="77">
        <f t="shared" si="77"/>
        <v>45.222896230566555</v>
      </c>
      <c r="AE125" s="77">
        <f t="shared" si="78"/>
        <v>11.794302564490678</v>
      </c>
      <c r="AF125" s="77">
        <f t="shared" si="79"/>
        <v>12.454000000000001</v>
      </c>
      <c r="AG125" s="77">
        <f t="shared" si="80"/>
        <v>44.181921384986524</v>
      </c>
      <c r="AH125" s="77">
        <f t="shared" si="81"/>
        <v>22.5</v>
      </c>
      <c r="AI125" s="77">
        <f t="shared" si="82"/>
        <v>13.734</v>
      </c>
      <c r="AJ125" s="77">
        <f t="shared" si="83"/>
        <v>8.766</v>
      </c>
      <c r="AK125" s="77">
        <f t="shared" si="84"/>
        <v>2</v>
      </c>
      <c r="AL125" s="77">
        <f t="shared" si="85"/>
        <v>6.766</v>
      </c>
      <c r="AM125" s="77">
        <f t="shared" si="86"/>
        <v>30.071111111111112</v>
      </c>
      <c r="AN125" t="str">
        <f t="shared" si="65"/>
        <v/>
      </c>
      <c r="AO125" t="s">
        <v>853</v>
      </c>
      <c r="AP125" t="str">
        <f t="shared" si="66"/>
        <v>DDm85-27</v>
      </c>
      <c r="AQ125">
        <f>_xlfn.XLOOKUP(A125,'SYS Allocations'!A:A,'SYS Allocations'!B:B)</f>
        <v>0</v>
      </c>
      <c r="AR125">
        <f>_xlfn.XLOOKUP(A125,'SYS Allocations'!A:A,'SYS Allocations'!C:C)</f>
        <v>0</v>
      </c>
      <c r="AS125">
        <f>_xlfn.XLOOKUP(A125,'SYS Allocations'!A:A,'SYS Allocations'!D:D)</f>
        <v>0</v>
      </c>
      <c r="AT125">
        <f>_xlfn.XLOOKUP(A125,'SYS Allocations'!A:A,'SYS Allocations'!E:E)</f>
        <v>0</v>
      </c>
      <c r="AU125">
        <f>_xlfn.XLOOKUP(A125,'SYS Allocations'!A:A,'SYS Allocations'!F:F)</f>
        <v>0</v>
      </c>
      <c r="BA125" t="str">
        <f t="shared" si="67"/>
        <v>DDm85-27</v>
      </c>
    </row>
    <row r="126" spans="1:53">
      <c r="A126" s="35" t="s">
        <v>142</v>
      </c>
      <c r="B126" t="s">
        <v>871</v>
      </c>
      <c r="C126" t="s">
        <v>1133</v>
      </c>
      <c r="D126" t="s">
        <v>856</v>
      </c>
      <c r="E126" t="s">
        <v>1134</v>
      </c>
      <c r="F126" t="s">
        <v>847</v>
      </c>
      <c r="G126">
        <v>36.6</v>
      </c>
      <c r="H126">
        <v>8</v>
      </c>
      <c r="I126">
        <v>109</v>
      </c>
      <c r="J126">
        <v>5.9405000000000001</v>
      </c>
      <c r="K126" s="64">
        <v>45538</v>
      </c>
      <c r="L126">
        <v>11.17032</v>
      </c>
      <c r="M126">
        <v>5.2298200000000001</v>
      </c>
      <c r="N126">
        <v>6.9869000000000003</v>
      </c>
      <c r="O126">
        <v>1.0464</v>
      </c>
      <c r="P126" t="s">
        <v>1129</v>
      </c>
      <c r="Q126" t="s">
        <v>881</v>
      </c>
      <c r="R126" t="s">
        <v>976</v>
      </c>
      <c r="S126">
        <v>15.621119999999999</v>
      </c>
      <c r="T126">
        <v>9.6806200000000295</v>
      </c>
      <c r="U126" t="s">
        <v>851</v>
      </c>
      <c r="V126" t="s">
        <v>903</v>
      </c>
      <c r="W126">
        <v>48.75</v>
      </c>
      <c r="X126">
        <v>42.8095</v>
      </c>
      <c r="Y126">
        <v>12</v>
      </c>
      <c r="AA126">
        <f>VLOOKUP(A126,Cover!A:R,18,0)</f>
        <v>0</v>
      </c>
      <c r="AB126" s="77">
        <f t="shared" si="75"/>
        <v>5.2298200000000001</v>
      </c>
      <c r="AC126" s="77">
        <f t="shared" si="76"/>
        <v>1.0464</v>
      </c>
      <c r="AD126" s="77">
        <f t="shared" si="77"/>
        <v>46.81889149102264</v>
      </c>
      <c r="AE126" s="77">
        <f t="shared" si="78"/>
        <v>14.976599063962558</v>
      </c>
      <c r="AF126" s="77">
        <f t="shared" si="79"/>
        <v>9.6806200000000295</v>
      </c>
      <c r="AG126" s="77">
        <f t="shared" si="80"/>
        <v>61.971356727302712</v>
      </c>
      <c r="AH126" s="77">
        <f t="shared" si="81"/>
        <v>48.75</v>
      </c>
      <c r="AI126" s="77">
        <f t="shared" si="82"/>
        <v>5.9405000000000001</v>
      </c>
      <c r="AJ126" s="77">
        <f t="shared" si="83"/>
        <v>42.8095</v>
      </c>
      <c r="AK126" s="77">
        <f t="shared" si="84"/>
        <v>0</v>
      </c>
      <c r="AL126" s="77">
        <f t="shared" si="85"/>
        <v>42.8095</v>
      </c>
      <c r="AM126" s="77">
        <f t="shared" si="86"/>
        <v>87.814358974358981</v>
      </c>
      <c r="AN126" t="str">
        <f t="shared" si="65"/>
        <v/>
      </c>
      <c r="AO126" t="s">
        <v>853</v>
      </c>
      <c r="AP126" t="str">
        <f t="shared" si="66"/>
        <v>12V100F</v>
      </c>
      <c r="AQ126">
        <f>_xlfn.XLOOKUP(A126,'SYS Allocations'!A:A,'SYS Allocations'!B:B)</f>
        <v>0</v>
      </c>
      <c r="AR126">
        <f>_xlfn.XLOOKUP(A126,'SYS Allocations'!A:A,'SYS Allocations'!C:C)</f>
        <v>0</v>
      </c>
      <c r="AS126">
        <f>_xlfn.XLOOKUP(A126,'SYS Allocations'!A:A,'SYS Allocations'!D:D)</f>
        <v>0</v>
      </c>
      <c r="AT126">
        <f>_xlfn.XLOOKUP(A126,'SYS Allocations'!A:A,'SYS Allocations'!E:E)</f>
        <v>0</v>
      </c>
      <c r="AU126">
        <f>_xlfn.XLOOKUP(A126,'SYS Allocations'!A:A,'SYS Allocations'!F:F)</f>
        <v>0</v>
      </c>
      <c r="BA126" t="str">
        <f t="shared" si="67"/>
        <v>12V100F</v>
      </c>
    </row>
    <row r="127" spans="1:53">
      <c r="A127" s="35" t="s">
        <v>143</v>
      </c>
      <c r="B127" t="s">
        <v>871</v>
      </c>
      <c r="C127" t="s">
        <v>1133</v>
      </c>
      <c r="D127" t="s">
        <v>856</v>
      </c>
      <c r="E127" t="s">
        <v>1135</v>
      </c>
      <c r="F127" t="s">
        <v>847</v>
      </c>
      <c r="G127">
        <v>36.6</v>
      </c>
      <c r="H127">
        <v>8</v>
      </c>
      <c r="I127">
        <v>109</v>
      </c>
      <c r="J127">
        <v>5.9405000000000001</v>
      </c>
      <c r="K127" s="64">
        <v>45538</v>
      </c>
      <c r="L127">
        <v>11.17032</v>
      </c>
      <c r="M127">
        <v>5.2298200000000001</v>
      </c>
      <c r="N127">
        <v>6.9869000000000003</v>
      </c>
      <c r="O127">
        <v>1.0464</v>
      </c>
      <c r="P127" t="s">
        <v>1129</v>
      </c>
      <c r="Q127" t="s">
        <v>881</v>
      </c>
      <c r="R127" t="s">
        <v>976</v>
      </c>
      <c r="S127">
        <v>15.621119999999999</v>
      </c>
      <c r="T127">
        <v>9.6806200000000295</v>
      </c>
      <c r="U127" t="s">
        <v>851</v>
      </c>
      <c r="V127" t="s">
        <v>903</v>
      </c>
      <c r="W127">
        <v>48.75</v>
      </c>
      <c r="X127">
        <v>42.8095</v>
      </c>
      <c r="Y127">
        <v>4</v>
      </c>
      <c r="AA127">
        <f>VLOOKUP(A127,Cover!A:R,18,0)</f>
        <v>0</v>
      </c>
      <c r="AB127" s="77">
        <f t="shared" si="75"/>
        <v>5.2298200000000001</v>
      </c>
      <c r="AC127" s="77">
        <f t="shared" si="76"/>
        <v>1.0464</v>
      </c>
      <c r="AD127" s="77">
        <f t="shared" si="77"/>
        <v>46.81889149102264</v>
      </c>
      <c r="AE127" s="77">
        <f t="shared" si="78"/>
        <v>14.976599063962558</v>
      </c>
      <c r="AF127" s="77">
        <f t="shared" si="79"/>
        <v>9.6806200000000295</v>
      </c>
      <c r="AG127" s="77">
        <f t="shared" si="80"/>
        <v>61.971356727302712</v>
      </c>
      <c r="AH127" s="77">
        <f t="shared" si="81"/>
        <v>48.75</v>
      </c>
      <c r="AI127" s="77">
        <f t="shared" si="82"/>
        <v>5.9405000000000001</v>
      </c>
      <c r="AJ127" s="77">
        <f t="shared" si="83"/>
        <v>42.8095</v>
      </c>
      <c r="AK127" s="77">
        <f t="shared" si="84"/>
        <v>0</v>
      </c>
      <c r="AL127" s="77">
        <f t="shared" si="85"/>
        <v>42.8095</v>
      </c>
      <c r="AM127" s="77">
        <f t="shared" si="86"/>
        <v>87.814358974358981</v>
      </c>
      <c r="AN127" t="str">
        <f t="shared" si="65"/>
        <v/>
      </c>
      <c r="AO127" t="s">
        <v>853</v>
      </c>
      <c r="AP127" t="str">
        <f t="shared" si="66"/>
        <v>12V100F</v>
      </c>
      <c r="AQ127">
        <f>_xlfn.XLOOKUP(A127,'SYS Allocations'!A:A,'SYS Allocations'!B:B)</f>
        <v>0</v>
      </c>
      <c r="AR127">
        <f>_xlfn.XLOOKUP(A127,'SYS Allocations'!A:A,'SYS Allocations'!C:C)</f>
        <v>0</v>
      </c>
      <c r="AS127">
        <f>_xlfn.XLOOKUP(A127,'SYS Allocations'!A:A,'SYS Allocations'!D:D)</f>
        <v>0</v>
      </c>
      <c r="AT127">
        <f>_xlfn.XLOOKUP(A127,'SYS Allocations'!A:A,'SYS Allocations'!E:E)</f>
        <v>0</v>
      </c>
      <c r="AU127">
        <f>_xlfn.XLOOKUP(A127,'SYS Allocations'!A:A,'SYS Allocations'!F:F)</f>
        <v>0</v>
      </c>
      <c r="BA127" t="str">
        <f t="shared" si="67"/>
        <v>12V100F</v>
      </c>
    </row>
    <row r="128" spans="1:53">
      <c r="A128" s="35" t="s">
        <v>144</v>
      </c>
      <c r="B128" t="s">
        <v>843</v>
      </c>
      <c r="C128" t="s">
        <v>1136</v>
      </c>
      <c r="D128" t="s">
        <v>856</v>
      </c>
      <c r="E128" t="s">
        <v>1137</v>
      </c>
      <c r="F128" t="s">
        <v>847</v>
      </c>
      <c r="G128">
        <v>36.6</v>
      </c>
      <c r="H128">
        <v>17</v>
      </c>
      <c r="I128">
        <v>199</v>
      </c>
      <c r="J128">
        <v>10.845499999999999</v>
      </c>
      <c r="K128" s="64">
        <v>44880</v>
      </c>
      <c r="L128">
        <v>25.532160000000001</v>
      </c>
      <c r="M128">
        <v>14.68666</v>
      </c>
      <c r="N128">
        <v>22.650200000000002</v>
      </c>
      <c r="O128">
        <v>11.8047</v>
      </c>
      <c r="P128" t="s">
        <v>851</v>
      </c>
      <c r="Q128" t="s">
        <v>859</v>
      </c>
      <c r="R128" t="s">
        <v>1095</v>
      </c>
      <c r="S128">
        <v>14.428800000000001</v>
      </c>
      <c r="T128">
        <v>3.5832999999999999</v>
      </c>
      <c r="U128" t="s">
        <v>866</v>
      </c>
      <c r="V128" t="s">
        <v>962</v>
      </c>
      <c r="W128">
        <v>67.5</v>
      </c>
      <c r="X128">
        <v>56.654499999999999</v>
      </c>
      <c r="Y128">
        <v>38</v>
      </c>
      <c r="AA128">
        <f>VLOOKUP(A128,Cover!A:R,18,0)</f>
        <v>1</v>
      </c>
      <c r="AB128" s="77">
        <f t="shared" si="75"/>
        <v>13.68666</v>
      </c>
      <c r="AC128" s="77">
        <f t="shared" si="76"/>
        <v>10.8047</v>
      </c>
      <c r="AD128" s="77">
        <f t="shared" si="77"/>
        <v>53.605570386524278</v>
      </c>
      <c r="AE128" s="77">
        <f t="shared" si="78"/>
        <v>47.702448543500722</v>
      </c>
      <c r="AF128" s="77">
        <f t="shared" si="79"/>
        <v>2.5832999999999999</v>
      </c>
      <c r="AG128" s="77">
        <f t="shared" si="80"/>
        <v>17.903775781769792</v>
      </c>
      <c r="AH128" s="77">
        <f t="shared" si="81"/>
        <v>67.5</v>
      </c>
      <c r="AI128" s="77">
        <f t="shared" si="82"/>
        <v>10.845499999999999</v>
      </c>
      <c r="AJ128" s="77">
        <f t="shared" si="83"/>
        <v>56.654499999999999</v>
      </c>
      <c r="AK128" s="77">
        <f t="shared" si="84"/>
        <v>1</v>
      </c>
      <c r="AL128" s="77">
        <f t="shared" si="85"/>
        <v>55.654499999999999</v>
      </c>
      <c r="AM128" s="77">
        <f t="shared" si="86"/>
        <v>82.451111111111103</v>
      </c>
      <c r="AN128" t="str">
        <f t="shared" si="65"/>
        <v/>
      </c>
      <c r="AO128" t="s">
        <v>853</v>
      </c>
      <c r="AP128" t="str">
        <f t="shared" si="66"/>
        <v>DDm85-21</v>
      </c>
      <c r="AQ128">
        <f>_xlfn.XLOOKUP(A128,'SYS Allocations'!A:A,'SYS Allocations'!B:B)</f>
        <v>0</v>
      </c>
      <c r="AR128">
        <f>_xlfn.XLOOKUP(A128,'SYS Allocations'!A:A,'SYS Allocations'!C:C)</f>
        <v>0</v>
      </c>
      <c r="AS128">
        <f>_xlfn.XLOOKUP(A128,'SYS Allocations'!A:A,'SYS Allocations'!D:D)</f>
        <v>0</v>
      </c>
      <c r="AT128">
        <f>_xlfn.XLOOKUP(A128,'SYS Allocations'!A:A,'SYS Allocations'!E:E)</f>
        <v>0</v>
      </c>
      <c r="AU128">
        <f>_xlfn.XLOOKUP(A128,'SYS Allocations'!A:A,'SYS Allocations'!F:F)</f>
        <v>0</v>
      </c>
      <c r="BA128" t="str">
        <f t="shared" si="67"/>
        <v>DDm85-21</v>
      </c>
    </row>
    <row r="129" spans="1:53">
      <c r="A129" s="35" t="s">
        <v>145</v>
      </c>
      <c r="B129" t="s">
        <v>871</v>
      </c>
      <c r="C129" t="s">
        <v>1138</v>
      </c>
      <c r="D129" t="s">
        <v>845</v>
      </c>
      <c r="E129" t="s">
        <v>1139</v>
      </c>
      <c r="F129" t="s">
        <v>847</v>
      </c>
      <c r="G129">
        <v>36.6</v>
      </c>
      <c r="H129">
        <v>41</v>
      </c>
      <c r="I129">
        <v>650</v>
      </c>
      <c r="J129">
        <v>35.424999999999997</v>
      </c>
      <c r="K129" s="64">
        <v>44062</v>
      </c>
      <c r="L129">
        <v>63.830399999999997</v>
      </c>
      <c r="M129">
        <v>28.4054</v>
      </c>
      <c r="N129">
        <v>47.088000000000001</v>
      </c>
      <c r="O129">
        <v>11.663</v>
      </c>
      <c r="P129" t="s">
        <v>848</v>
      </c>
      <c r="Q129" t="s">
        <v>859</v>
      </c>
      <c r="R129" t="s">
        <v>874</v>
      </c>
      <c r="S129">
        <v>53.330399999999997</v>
      </c>
      <c r="T129">
        <v>17.9054</v>
      </c>
      <c r="U129" t="s">
        <v>866</v>
      </c>
      <c r="V129" t="s">
        <v>962</v>
      </c>
      <c r="W129">
        <v>67.5</v>
      </c>
      <c r="X129">
        <v>32.075000000000003</v>
      </c>
      <c r="Y129">
        <v>235</v>
      </c>
      <c r="AA129">
        <f>VLOOKUP(A129,Cover!A:R,18,0)</f>
        <v>10.100000000000001</v>
      </c>
      <c r="AB129" s="77">
        <f t="shared" si="75"/>
        <v>18.305399999999999</v>
      </c>
      <c r="AC129" s="77">
        <f t="shared" si="76"/>
        <v>1.5629999999999988</v>
      </c>
      <c r="AD129" s="77">
        <f t="shared" si="77"/>
        <v>28.678184689426981</v>
      </c>
      <c r="AE129" s="77">
        <f t="shared" si="78"/>
        <v>3.319317023445461</v>
      </c>
      <c r="AF129" s="77">
        <f t="shared" si="79"/>
        <v>7.8053999999999988</v>
      </c>
      <c r="AG129" s="77">
        <f t="shared" si="80"/>
        <v>14.635929976148686</v>
      </c>
      <c r="AH129" s="77">
        <f t="shared" si="81"/>
        <v>67.5</v>
      </c>
      <c r="AI129" s="77">
        <f t="shared" si="82"/>
        <v>35.424999999999997</v>
      </c>
      <c r="AJ129" s="77">
        <f t="shared" si="83"/>
        <v>32.075000000000003</v>
      </c>
      <c r="AK129" s="77">
        <f t="shared" si="84"/>
        <v>10.100000000000001</v>
      </c>
      <c r="AL129" s="77">
        <f t="shared" si="85"/>
        <v>21.975000000000001</v>
      </c>
      <c r="AM129" s="77">
        <f t="shared" si="86"/>
        <v>32.555555555555557</v>
      </c>
      <c r="AN129" t="str">
        <f t="shared" si="65"/>
        <v/>
      </c>
      <c r="AO129" t="s">
        <v>853</v>
      </c>
      <c r="AP129" t="str">
        <f t="shared" si="66"/>
        <v>DDm125-33</v>
      </c>
      <c r="AQ129">
        <f>_xlfn.XLOOKUP(A129,'SYS Allocations'!A:A,'SYS Allocations'!B:B)</f>
        <v>0</v>
      </c>
      <c r="AR129" t="str">
        <f>_xlfn.XLOOKUP(A129,'SYS Allocations'!A:A,'SYS Allocations'!C:C)</f>
        <v>RA</v>
      </c>
      <c r="AS129">
        <f>_xlfn.XLOOKUP(A129,'SYS Allocations'!A:A,'SYS Allocations'!D:D)</f>
        <v>0</v>
      </c>
      <c r="AT129">
        <f>_xlfn.XLOOKUP(A129,'SYS Allocations'!A:A,'SYS Allocations'!E:E)</f>
        <v>0</v>
      </c>
      <c r="AU129">
        <f>_xlfn.XLOOKUP(A129,'SYS Allocations'!A:A,'SYS Allocations'!F:F)</f>
        <v>0</v>
      </c>
      <c r="BA129" t="str">
        <f t="shared" si="67"/>
        <v>DDm125-33</v>
      </c>
    </row>
    <row r="130" spans="1:53">
      <c r="A130" s="35" t="s">
        <v>146</v>
      </c>
      <c r="B130" t="s">
        <v>922</v>
      </c>
      <c r="C130" t="s">
        <v>1140</v>
      </c>
      <c r="D130" t="s">
        <v>856</v>
      </c>
      <c r="E130" t="s">
        <v>1141</v>
      </c>
      <c r="F130" t="s">
        <v>858</v>
      </c>
      <c r="G130">
        <v>75</v>
      </c>
      <c r="H130">
        <v>5</v>
      </c>
      <c r="I130">
        <v>90</v>
      </c>
      <c r="J130">
        <v>4.9050000000000002</v>
      </c>
      <c r="K130" s="64">
        <v>44652.541666666701</v>
      </c>
      <c r="L130">
        <v>13.08</v>
      </c>
      <c r="M130">
        <v>8.1750000000000007</v>
      </c>
      <c r="N130">
        <v>9.8644999999999996</v>
      </c>
      <c r="O130">
        <v>4.9595000000000002</v>
      </c>
      <c r="P130" t="s">
        <v>851</v>
      </c>
      <c r="Q130" t="s">
        <v>859</v>
      </c>
      <c r="R130" t="s">
        <v>893</v>
      </c>
      <c r="S130">
        <v>10.1088</v>
      </c>
      <c r="T130">
        <v>5.2037999999999798</v>
      </c>
      <c r="U130" t="s">
        <v>851</v>
      </c>
      <c r="V130" t="s">
        <v>955</v>
      </c>
      <c r="W130">
        <v>9</v>
      </c>
      <c r="X130">
        <v>4.0949999999999998</v>
      </c>
      <c r="Y130">
        <v>4</v>
      </c>
      <c r="AA130">
        <f>VLOOKUP(A130,Cover!A:R,18,0)</f>
        <v>1</v>
      </c>
      <c r="AB130" s="77">
        <f t="shared" si="75"/>
        <v>7.1750000000000007</v>
      </c>
      <c r="AC130" s="77">
        <f t="shared" si="76"/>
        <v>3.9595000000000002</v>
      </c>
      <c r="AD130" s="77">
        <f t="shared" si="77"/>
        <v>54.854740061162083</v>
      </c>
      <c r="AE130" s="77">
        <f t="shared" si="78"/>
        <v>40.138881849054698</v>
      </c>
      <c r="AF130" s="77">
        <f t="shared" si="79"/>
        <v>4.2037999999999798</v>
      </c>
      <c r="AG130" s="77">
        <f t="shared" si="80"/>
        <v>41.585549224437912</v>
      </c>
      <c r="AH130" s="77">
        <f t="shared" si="81"/>
        <v>9</v>
      </c>
      <c r="AI130" s="77">
        <f t="shared" si="82"/>
        <v>4.9050000000000002</v>
      </c>
      <c r="AJ130" s="77">
        <f t="shared" si="83"/>
        <v>4.0949999999999998</v>
      </c>
      <c r="AK130" s="77">
        <f t="shared" si="84"/>
        <v>1</v>
      </c>
      <c r="AL130" s="77">
        <f t="shared" si="85"/>
        <v>3.0949999999999998</v>
      </c>
      <c r="AM130" s="77">
        <f t="shared" si="86"/>
        <v>34.388888888888886</v>
      </c>
      <c r="AN130" t="str">
        <f t="shared" si="65"/>
        <v/>
      </c>
      <c r="AO130" t="s">
        <v>853</v>
      </c>
      <c r="AP130" t="str">
        <f t="shared" si="66"/>
        <v>2DDm85-15</v>
      </c>
      <c r="AQ130">
        <f>_xlfn.XLOOKUP(A130,'SYS Allocations'!A:A,'SYS Allocations'!B:B)</f>
        <v>0</v>
      </c>
      <c r="AR130">
        <f>_xlfn.XLOOKUP(A130,'SYS Allocations'!A:A,'SYS Allocations'!C:C)</f>
        <v>0</v>
      </c>
      <c r="AS130">
        <f>_xlfn.XLOOKUP(A130,'SYS Allocations'!A:A,'SYS Allocations'!D:D)</f>
        <v>0</v>
      </c>
      <c r="AT130">
        <f>_xlfn.XLOOKUP(A130,'SYS Allocations'!A:A,'SYS Allocations'!E:E)</f>
        <v>0</v>
      </c>
      <c r="AU130">
        <f>_xlfn.XLOOKUP(A130,'SYS Allocations'!A:A,'SYS Allocations'!F:F)</f>
        <v>0</v>
      </c>
      <c r="BA130" t="str">
        <f t="shared" si="67"/>
        <v>2DDm85-15</v>
      </c>
    </row>
    <row r="131" spans="1:53">
      <c r="A131" s="35" t="s">
        <v>147</v>
      </c>
      <c r="B131" t="s">
        <v>871</v>
      </c>
      <c r="C131" t="s">
        <v>871</v>
      </c>
      <c r="D131" t="s">
        <v>918</v>
      </c>
      <c r="E131" t="s">
        <v>1142</v>
      </c>
      <c r="F131" t="s">
        <v>847</v>
      </c>
      <c r="G131">
        <v>36.6</v>
      </c>
      <c r="H131">
        <v>40</v>
      </c>
      <c r="I131">
        <v>645</v>
      </c>
      <c r="J131">
        <v>35.152500000000003</v>
      </c>
      <c r="K131" s="64">
        <v>45508</v>
      </c>
      <c r="L131">
        <v>62.234639999999999</v>
      </c>
      <c r="M131">
        <v>27.082139999999999</v>
      </c>
      <c r="N131">
        <v>45.093299999999999</v>
      </c>
      <c r="O131">
        <v>9.9407999999999994</v>
      </c>
      <c r="P131" t="s">
        <v>848</v>
      </c>
      <c r="Q131" t="s">
        <v>859</v>
      </c>
      <c r="R131" t="s">
        <v>874</v>
      </c>
      <c r="S131">
        <v>53.330399999999997</v>
      </c>
      <c r="T131">
        <v>18.177900000000001</v>
      </c>
      <c r="U131" t="s">
        <v>848</v>
      </c>
      <c r="V131" t="s">
        <v>1143</v>
      </c>
      <c r="W131">
        <v>73.5</v>
      </c>
      <c r="X131">
        <v>38.347499999999997</v>
      </c>
      <c r="Y131">
        <v>119</v>
      </c>
      <c r="Z131" t="s">
        <v>1144</v>
      </c>
      <c r="AA131">
        <f>VLOOKUP(A131,Cover!A:R,18,0)</f>
        <v>4.4000000000000004</v>
      </c>
      <c r="AB131" s="77">
        <f t="shared" si="75"/>
        <v>22.682139999999997</v>
      </c>
      <c r="AC131" s="77">
        <f t="shared" si="76"/>
        <v>5.5407999999999991</v>
      </c>
      <c r="AD131" s="77">
        <f t="shared" si="77"/>
        <v>36.446165672365098</v>
      </c>
      <c r="AE131" s="77">
        <f t="shared" si="78"/>
        <v>12.287412985964654</v>
      </c>
      <c r="AF131" s="77">
        <f t="shared" si="79"/>
        <v>13.777900000000001</v>
      </c>
      <c r="AG131" s="77">
        <f t="shared" si="80"/>
        <v>25.834983424088325</v>
      </c>
      <c r="AH131" s="77">
        <f t="shared" si="81"/>
        <v>73.5</v>
      </c>
      <c r="AI131" s="77">
        <f t="shared" si="82"/>
        <v>35.152500000000003</v>
      </c>
      <c r="AJ131" s="77">
        <f t="shared" si="83"/>
        <v>38.347499999999997</v>
      </c>
      <c r="AK131" s="77">
        <f t="shared" si="84"/>
        <v>4.4000000000000004</v>
      </c>
      <c r="AL131" s="77">
        <f t="shared" si="85"/>
        <v>33.947499999999998</v>
      </c>
      <c r="AM131" s="77">
        <f t="shared" si="86"/>
        <v>46.187074829931973</v>
      </c>
      <c r="AN131" t="str">
        <f t="shared" si="65"/>
        <v>Capped</v>
      </c>
      <c r="AO131" t="s">
        <v>853</v>
      </c>
      <c r="AP131" t="str">
        <f t="shared" si="66"/>
        <v>DDm125-33</v>
      </c>
      <c r="AQ131">
        <f>_xlfn.XLOOKUP(A131,'SYS Allocations'!A:A,'SYS Allocations'!B:B)</f>
        <v>0</v>
      </c>
      <c r="AR131" t="str">
        <f>_xlfn.XLOOKUP(A131,'SYS Allocations'!A:A,'SYS Allocations'!C:C)</f>
        <v>RA</v>
      </c>
      <c r="AS131">
        <f>_xlfn.XLOOKUP(A131,'SYS Allocations'!A:A,'SYS Allocations'!D:D)</f>
        <v>0</v>
      </c>
      <c r="AT131">
        <f>_xlfn.XLOOKUP(A131,'SYS Allocations'!A:A,'SYS Allocations'!E:E)</f>
        <v>0</v>
      </c>
      <c r="AU131">
        <f>_xlfn.XLOOKUP(A131,'SYS Allocations'!A:A,'SYS Allocations'!F:F)</f>
        <v>0</v>
      </c>
      <c r="BA131" t="str">
        <f t="shared" si="67"/>
        <v>DDm125-33</v>
      </c>
    </row>
    <row r="132" spans="1:53">
      <c r="A132" s="35" t="s">
        <v>148</v>
      </c>
      <c r="B132" t="s">
        <v>854</v>
      </c>
      <c r="C132" t="s">
        <v>1145</v>
      </c>
      <c r="D132" t="s">
        <v>845</v>
      </c>
      <c r="E132" t="s">
        <v>1146</v>
      </c>
      <c r="F132" t="s">
        <v>847</v>
      </c>
      <c r="G132">
        <v>36.6</v>
      </c>
      <c r="H132">
        <v>9</v>
      </c>
      <c r="I132">
        <v>141</v>
      </c>
      <c r="J132">
        <v>7.6844999999999999</v>
      </c>
      <c r="K132" s="64">
        <v>45538</v>
      </c>
      <c r="L132">
        <v>12.766080000000001</v>
      </c>
      <c r="M132">
        <v>5.0815799999999998</v>
      </c>
      <c r="N132">
        <v>9.4720999999999993</v>
      </c>
      <c r="O132">
        <v>1.7876000000000001</v>
      </c>
      <c r="P132" t="s">
        <v>851</v>
      </c>
      <c r="Q132" t="s">
        <v>859</v>
      </c>
      <c r="R132" t="s">
        <v>893</v>
      </c>
      <c r="S132">
        <v>10.1088</v>
      </c>
      <c r="T132">
        <v>2.4242999999999801</v>
      </c>
      <c r="U132" t="s">
        <v>851</v>
      </c>
      <c r="V132" t="s">
        <v>968</v>
      </c>
      <c r="W132">
        <v>11.25</v>
      </c>
      <c r="X132">
        <v>3.5655000000000001</v>
      </c>
      <c r="Y132">
        <v>29</v>
      </c>
      <c r="AA132">
        <f>VLOOKUP(A132,Cover!A:R,18,0)</f>
        <v>6.4</v>
      </c>
      <c r="AB132" s="77">
        <f t="shared" si="75"/>
        <v>-1.3184200000000006</v>
      </c>
      <c r="AC132" s="77">
        <f t="shared" si="76"/>
        <v>-4.6124000000000001</v>
      </c>
      <c r="AD132" s="77">
        <f t="shared" si="77"/>
        <v>-10.327524189101121</v>
      </c>
      <c r="AE132" s="77">
        <f t="shared" si="78"/>
        <v>-48.694587261536512</v>
      </c>
      <c r="AF132" s="77">
        <f t="shared" si="79"/>
        <v>-3.9757000000000202</v>
      </c>
      <c r="AG132" s="77">
        <f t="shared" si="80"/>
        <v>-39.329099398544038</v>
      </c>
      <c r="AH132" s="77">
        <f t="shared" si="81"/>
        <v>11.25</v>
      </c>
      <c r="AI132" s="77">
        <f t="shared" si="82"/>
        <v>7.6844999999999999</v>
      </c>
      <c r="AJ132" s="77">
        <f t="shared" si="83"/>
        <v>3.5655000000000001</v>
      </c>
      <c r="AK132" s="77">
        <f t="shared" si="84"/>
        <v>6.4</v>
      </c>
      <c r="AL132" s="77">
        <f t="shared" si="85"/>
        <v>-2.8345000000000002</v>
      </c>
      <c r="AM132" s="77">
        <f t="shared" si="86"/>
        <v>-25.195555555555558</v>
      </c>
      <c r="AN132" t="str">
        <f t="shared" si="65"/>
        <v/>
      </c>
      <c r="AO132" t="s">
        <v>853</v>
      </c>
      <c r="AP132" t="str">
        <f t="shared" si="66"/>
        <v>2DDm85-15</v>
      </c>
      <c r="AQ132">
        <f>_xlfn.XLOOKUP(A132,'SYS Allocations'!A:A,'SYS Allocations'!B:B)</f>
        <v>0</v>
      </c>
      <c r="AR132" t="str">
        <f>_xlfn.XLOOKUP(A132,'SYS Allocations'!A:A,'SYS Allocations'!C:C)</f>
        <v>RA</v>
      </c>
      <c r="AS132">
        <f>_xlfn.XLOOKUP(A132,'SYS Allocations'!A:A,'SYS Allocations'!D:D)</f>
        <v>0</v>
      </c>
      <c r="AT132">
        <f>_xlfn.XLOOKUP(A132,'SYS Allocations'!A:A,'SYS Allocations'!E:E)</f>
        <v>0</v>
      </c>
      <c r="AU132">
        <f>_xlfn.XLOOKUP(A132,'SYS Allocations'!A:A,'SYS Allocations'!F:F)</f>
        <v>0</v>
      </c>
      <c r="BA132" t="str">
        <f t="shared" si="67"/>
        <v>2DDm85-15</v>
      </c>
    </row>
    <row r="133" spans="1:53">
      <c r="A133" s="35" t="s">
        <v>149</v>
      </c>
      <c r="B133" t="s">
        <v>854</v>
      </c>
      <c r="C133" t="s">
        <v>1145</v>
      </c>
      <c r="D133" t="s">
        <v>918</v>
      </c>
      <c r="E133" t="s">
        <v>1147</v>
      </c>
      <c r="F133" t="s">
        <v>847</v>
      </c>
      <c r="G133">
        <v>36.6</v>
      </c>
      <c r="H133">
        <v>9</v>
      </c>
      <c r="I133">
        <v>111</v>
      </c>
      <c r="J133">
        <v>6.0495000000000001</v>
      </c>
      <c r="K133" s="64">
        <v>45538</v>
      </c>
      <c r="L133">
        <v>12.766080000000001</v>
      </c>
      <c r="M133">
        <v>6.7165800000000004</v>
      </c>
      <c r="N133">
        <v>10.333199563999999</v>
      </c>
      <c r="O133">
        <v>4.283699564</v>
      </c>
      <c r="P133" t="s">
        <v>972</v>
      </c>
      <c r="Q133" t="s">
        <v>881</v>
      </c>
      <c r="R133" t="s">
        <v>888</v>
      </c>
      <c r="S133">
        <v>11.231999999999999</v>
      </c>
      <c r="T133">
        <v>5.1825000000000001</v>
      </c>
      <c r="U133" t="s">
        <v>851</v>
      </c>
      <c r="V133" t="s">
        <v>1039</v>
      </c>
      <c r="W133">
        <v>10.5</v>
      </c>
      <c r="X133">
        <v>4.4504999999999999</v>
      </c>
      <c r="Y133">
        <v>1</v>
      </c>
      <c r="Z133" t="s">
        <v>1148</v>
      </c>
      <c r="AA133">
        <f>VLOOKUP(A133,Cover!A:R,18,0)</f>
        <v>4</v>
      </c>
      <c r="AB133" s="77">
        <f t="shared" si="75"/>
        <v>2.7165800000000004</v>
      </c>
      <c r="AC133" s="77">
        <f t="shared" si="76"/>
        <v>0.28369956399999996</v>
      </c>
      <c r="AD133" s="77">
        <f t="shared" si="77"/>
        <v>21.279672381811803</v>
      </c>
      <c r="AE133" s="77">
        <f t="shared" si="78"/>
        <v>2.7455151934584272</v>
      </c>
      <c r="AF133" s="77">
        <f t="shared" si="79"/>
        <v>1.1825000000000001</v>
      </c>
      <c r="AG133" s="77">
        <f t="shared" si="80"/>
        <v>10.527955840455842</v>
      </c>
      <c r="AH133" s="77">
        <f t="shared" si="81"/>
        <v>10.5</v>
      </c>
      <c r="AI133" s="77">
        <f t="shared" si="82"/>
        <v>6.0495000000000001</v>
      </c>
      <c r="AJ133" s="77">
        <f t="shared" si="83"/>
        <v>4.4504999999999999</v>
      </c>
      <c r="AK133" s="77">
        <f t="shared" si="84"/>
        <v>4</v>
      </c>
      <c r="AL133" s="77">
        <f t="shared" si="85"/>
        <v>0.4504999999999999</v>
      </c>
      <c r="AM133" s="77">
        <f t="shared" si="86"/>
        <v>4.2904761904761894</v>
      </c>
      <c r="AN133" t="str">
        <f t="shared" si="65"/>
        <v>Capped</v>
      </c>
      <c r="AO133" t="s">
        <v>853</v>
      </c>
      <c r="AP133" t="str">
        <f t="shared" si="66"/>
        <v>12V155F</v>
      </c>
      <c r="AQ133">
        <f>_xlfn.XLOOKUP(A133,'SYS Allocations'!A:A,'SYS Allocations'!B:B)</f>
        <v>0</v>
      </c>
      <c r="AR133">
        <f>_xlfn.XLOOKUP(A133,'SYS Allocations'!A:A,'SYS Allocations'!C:C)</f>
        <v>0</v>
      </c>
      <c r="AS133">
        <f>_xlfn.XLOOKUP(A133,'SYS Allocations'!A:A,'SYS Allocations'!D:D)</f>
        <v>0</v>
      </c>
      <c r="AT133">
        <f>_xlfn.XLOOKUP(A133,'SYS Allocations'!A:A,'SYS Allocations'!E:E)</f>
        <v>0</v>
      </c>
      <c r="AU133">
        <f>_xlfn.XLOOKUP(A133,'SYS Allocations'!A:A,'SYS Allocations'!F:F)</f>
        <v>0</v>
      </c>
      <c r="BA133" t="str">
        <f t="shared" si="67"/>
        <v>12V155F</v>
      </c>
    </row>
    <row r="134" spans="1:53">
      <c r="A134" s="35" t="s">
        <v>150</v>
      </c>
      <c r="B134" t="s">
        <v>871</v>
      </c>
      <c r="C134" t="s">
        <v>871</v>
      </c>
      <c r="D134" t="s">
        <v>845</v>
      </c>
      <c r="E134" t="s">
        <v>1149</v>
      </c>
      <c r="F134" t="s">
        <v>911</v>
      </c>
      <c r="G134">
        <v>55</v>
      </c>
      <c r="H134">
        <v>20</v>
      </c>
      <c r="I134">
        <v>433</v>
      </c>
      <c r="J134">
        <v>23.598500000000001</v>
      </c>
      <c r="K134" s="64">
        <v>44369</v>
      </c>
      <c r="L134">
        <v>45.561999999999998</v>
      </c>
      <c r="M134">
        <v>21.9635</v>
      </c>
      <c r="N134">
        <v>35.152500000000003</v>
      </c>
      <c r="O134">
        <v>11.554</v>
      </c>
      <c r="P134" t="s">
        <v>851</v>
      </c>
      <c r="Q134" t="s">
        <v>859</v>
      </c>
      <c r="R134" t="s">
        <v>874</v>
      </c>
      <c r="S134">
        <v>35.553600000000003</v>
      </c>
      <c r="T134">
        <v>11.9551</v>
      </c>
      <c r="U134" t="s">
        <v>848</v>
      </c>
      <c r="V134" t="s">
        <v>1069</v>
      </c>
      <c r="W134">
        <v>150</v>
      </c>
      <c r="X134">
        <v>126.4015</v>
      </c>
      <c r="Y134">
        <v>16</v>
      </c>
      <c r="AA134">
        <f>VLOOKUP(A134,Cover!A:R,18,0)</f>
        <v>10.4</v>
      </c>
      <c r="AB134" s="77">
        <f t="shared" si="75"/>
        <v>11.563499999999999</v>
      </c>
      <c r="AC134" s="77">
        <f t="shared" si="76"/>
        <v>1.1539999999999999</v>
      </c>
      <c r="AD134" s="77">
        <f t="shared" si="77"/>
        <v>25.379702383565252</v>
      </c>
      <c r="AE134" s="77">
        <f t="shared" si="78"/>
        <v>3.2828390583884497</v>
      </c>
      <c r="AF134" s="77">
        <f t="shared" si="79"/>
        <v>1.5550999999999995</v>
      </c>
      <c r="AG134" s="77">
        <f t="shared" si="80"/>
        <v>4.3739593177624752</v>
      </c>
      <c r="AH134" s="77">
        <f t="shared" si="81"/>
        <v>150</v>
      </c>
      <c r="AI134" s="77">
        <f t="shared" si="82"/>
        <v>23.598500000000001</v>
      </c>
      <c r="AJ134" s="77">
        <f t="shared" si="83"/>
        <v>126.4015</v>
      </c>
      <c r="AK134" s="77">
        <f t="shared" si="84"/>
        <v>10.4</v>
      </c>
      <c r="AL134" s="77">
        <f t="shared" si="85"/>
        <v>116.00149999999999</v>
      </c>
      <c r="AM134" s="77">
        <f t="shared" si="86"/>
        <v>77.334333333333333</v>
      </c>
      <c r="AN134" t="str">
        <f t="shared" si="65"/>
        <v/>
      </c>
      <c r="AO134" t="s">
        <v>853</v>
      </c>
      <c r="AP134" t="str">
        <f t="shared" si="66"/>
        <v>DDm125-33</v>
      </c>
      <c r="AQ134">
        <f>_xlfn.XLOOKUP(A134,'SYS Allocations'!A:A,'SYS Allocations'!B:B)</f>
        <v>0</v>
      </c>
      <c r="AR134" t="str">
        <f>_xlfn.XLOOKUP(A134,'SYS Allocations'!A:A,'SYS Allocations'!C:C)</f>
        <v>RA</v>
      </c>
      <c r="AS134">
        <f>_xlfn.XLOOKUP(A134,'SYS Allocations'!A:A,'SYS Allocations'!D:D)</f>
        <v>0</v>
      </c>
      <c r="AT134">
        <f>_xlfn.XLOOKUP(A134,'SYS Allocations'!A:A,'SYS Allocations'!E:E)</f>
        <v>0</v>
      </c>
      <c r="AU134" t="str">
        <f>_xlfn.XLOOKUP(A134,'SYS Allocations'!A:A,'SYS Allocations'!F:F)</f>
        <v>OPEX</v>
      </c>
      <c r="BA134" t="str">
        <f t="shared" si="67"/>
        <v>DDm125-33</v>
      </c>
    </row>
    <row r="135" spans="1:53">
      <c r="A135" s="35" t="s">
        <v>151</v>
      </c>
      <c r="B135" t="s">
        <v>871</v>
      </c>
      <c r="C135" t="s">
        <v>871</v>
      </c>
      <c r="D135" t="s">
        <v>845</v>
      </c>
      <c r="E135" t="s">
        <v>1150</v>
      </c>
      <c r="F135" t="s">
        <v>847</v>
      </c>
      <c r="G135">
        <v>36.6</v>
      </c>
      <c r="H135">
        <v>42</v>
      </c>
      <c r="I135">
        <v>529</v>
      </c>
      <c r="J135">
        <v>28.830500000000001</v>
      </c>
      <c r="K135" s="64">
        <v>45475</v>
      </c>
      <c r="L135">
        <v>65.426159999999996</v>
      </c>
      <c r="M135">
        <v>36.595660000000002</v>
      </c>
      <c r="N135">
        <v>51.208199999999998</v>
      </c>
      <c r="O135">
        <v>22.377700000000001</v>
      </c>
      <c r="P135" t="s">
        <v>848</v>
      </c>
      <c r="Q135" t="s">
        <v>859</v>
      </c>
      <c r="R135" t="s">
        <v>1151</v>
      </c>
      <c r="S135">
        <v>49.247999999999998</v>
      </c>
      <c r="T135">
        <v>20.4175</v>
      </c>
      <c r="U135" t="s">
        <v>866</v>
      </c>
      <c r="V135" t="s">
        <v>1152</v>
      </c>
      <c r="W135">
        <v>60.75</v>
      </c>
      <c r="X135">
        <v>31.919499999999999</v>
      </c>
      <c r="Y135">
        <v>3</v>
      </c>
      <c r="AA135">
        <f>VLOOKUP(A135,Cover!A:R,18,0)</f>
        <v>1</v>
      </c>
      <c r="AB135" s="77">
        <f t="shared" ref="AB135" si="125">M135-AA135</f>
        <v>35.595660000000002</v>
      </c>
      <c r="AC135" s="77">
        <f t="shared" ref="AC135" si="126">O135-AA135</f>
        <v>21.377700000000001</v>
      </c>
      <c r="AD135" s="77">
        <f>AB135/L135%</f>
        <v>54.4058523379639</v>
      </c>
      <c r="AE135" s="77">
        <f>AC135/N135%</f>
        <v>41.746634328095901</v>
      </c>
      <c r="AF135" s="77">
        <f>T135-AA135</f>
        <v>19.4175</v>
      </c>
      <c r="AG135" s="77">
        <f>AF135/S135%</f>
        <v>39.427997076023395</v>
      </c>
      <c r="AH135" s="77">
        <f>W135</f>
        <v>60.75</v>
      </c>
      <c r="AI135" s="77">
        <f>J135</f>
        <v>28.830500000000001</v>
      </c>
      <c r="AJ135" s="77">
        <f>AH135-AI135</f>
        <v>31.919499999999999</v>
      </c>
      <c r="AK135" s="77">
        <f>AA135</f>
        <v>1</v>
      </c>
      <c r="AL135" s="77">
        <f>AJ135-AK135</f>
        <v>30.919499999999999</v>
      </c>
      <c r="AM135" s="77">
        <f>AL135/AH135%</f>
        <v>50.896296296296292</v>
      </c>
      <c r="AN135" t="str">
        <f t="shared" si="65"/>
        <v/>
      </c>
      <c r="AO135" t="s">
        <v>853</v>
      </c>
      <c r="AP135" t="str">
        <f>TRIM(BA135)</f>
        <v>SBS EON 1800</v>
      </c>
      <c r="AU135" t="str">
        <f>_xlfn.XLOOKUP(A135,'SYS Allocations'!A:A,'SYS Allocations'!F:F)</f>
        <v>OPEX</v>
      </c>
      <c r="BA135" t="str">
        <f t="shared" si="67"/>
        <v>SBS EON 1800</v>
      </c>
    </row>
    <row r="136" spans="1:53">
      <c r="A136" s="35" t="s">
        <v>152</v>
      </c>
      <c r="B136" t="s">
        <v>843</v>
      </c>
      <c r="C136" t="s">
        <v>1153</v>
      </c>
      <c r="D136" t="s">
        <v>845</v>
      </c>
      <c r="E136" t="s">
        <v>1154</v>
      </c>
      <c r="F136" t="s">
        <v>847</v>
      </c>
      <c r="G136">
        <v>36.6</v>
      </c>
      <c r="H136">
        <v>26</v>
      </c>
      <c r="I136">
        <v>285</v>
      </c>
      <c r="J136">
        <v>15.532500000000001</v>
      </c>
      <c r="K136" s="64">
        <v>44854</v>
      </c>
      <c r="L136">
        <v>39.893999999999998</v>
      </c>
      <c r="M136">
        <v>24.361499999999999</v>
      </c>
      <c r="N136">
        <v>28.067499999999999</v>
      </c>
      <c r="O136">
        <v>12.535</v>
      </c>
      <c r="P136" t="s">
        <v>851</v>
      </c>
      <c r="Q136" t="s">
        <v>859</v>
      </c>
      <c r="R136" t="s">
        <v>874</v>
      </c>
      <c r="S136">
        <v>35.553600000000003</v>
      </c>
      <c r="T136">
        <v>20.021100000000001</v>
      </c>
      <c r="U136" t="s">
        <v>848</v>
      </c>
      <c r="V136" t="s">
        <v>861</v>
      </c>
      <c r="W136">
        <v>22.5</v>
      </c>
      <c r="X136">
        <v>6.9675000000000002</v>
      </c>
      <c r="Y136">
        <v>98</v>
      </c>
      <c r="AA136">
        <f>VLOOKUP(A136,Cover!A:R,18,0)</f>
        <v>6.7</v>
      </c>
      <c r="AB136" s="77">
        <f t="shared" si="75"/>
        <v>17.6615</v>
      </c>
      <c r="AC136" s="77">
        <f t="shared" si="76"/>
        <v>5.835</v>
      </c>
      <c r="AD136" s="77">
        <f t="shared" si="77"/>
        <v>44.271068331077359</v>
      </c>
      <c r="AE136" s="77">
        <f t="shared" si="78"/>
        <v>20.78916896766723</v>
      </c>
      <c r="AF136" s="77">
        <f t="shared" si="79"/>
        <v>13.321100000000001</v>
      </c>
      <c r="AG136" s="77">
        <f t="shared" si="80"/>
        <v>37.467654470995903</v>
      </c>
      <c r="AH136" s="77">
        <f t="shared" si="81"/>
        <v>22.5</v>
      </c>
      <c r="AI136" s="77">
        <f t="shared" si="82"/>
        <v>15.532500000000001</v>
      </c>
      <c r="AJ136" s="77">
        <f t="shared" si="83"/>
        <v>6.9674999999999994</v>
      </c>
      <c r="AK136" s="77">
        <f t="shared" si="84"/>
        <v>6.7</v>
      </c>
      <c r="AL136" s="77">
        <f t="shared" si="85"/>
        <v>0.26749999999999918</v>
      </c>
      <c r="AM136" s="77">
        <f t="shared" si="86"/>
        <v>1.1888888888888853</v>
      </c>
      <c r="AN136" t="str">
        <f t="shared" si="65"/>
        <v/>
      </c>
      <c r="AO136" t="s">
        <v>853</v>
      </c>
      <c r="AP136" t="str">
        <f>TRIM(BA136)</f>
        <v>DDm125-33</v>
      </c>
      <c r="AQ136">
        <f>_xlfn.XLOOKUP(A136,'SYS Allocations'!A:A,'SYS Allocations'!B:B)</f>
        <v>0</v>
      </c>
      <c r="AR136" t="str">
        <f>_xlfn.XLOOKUP(A136,'SYS Allocations'!A:A,'SYS Allocations'!C:C)</f>
        <v>RA</v>
      </c>
      <c r="AS136">
        <f>_xlfn.XLOOKUP(A136,'SYS Allocations'!A:A,'SYS Allocations'!D:D)</f>
        <v>0</v>
      </c>
      <c r="AT136">
        <f>_xlfn.XLOOKUP(A136,'SYS Allocations'!A:A,'SYS Allocations'!E:E)</f>
        <v>0</v>
      </c>
      <c r="AU136">
        <f>_xlfn.XLOOKUP(A136,'SYS Allocations'!A:A,'SYS Allocations'!F:F)</f>
        <v>0</v>
      </c>
      <c r="BA136" t="str">
        <f t="shared" si="67"/>
        <v>DDm125-33</v>
      </c>
    </row>
    <row r="137" spans="1:53">
      <c r="A137" s="35" t="s">
        <v>153</v>
      </c>
      <c r="B137" t="s">
        <v>890</v>
      </c>
      <c r="C137" t="s">
        <v>1155</v>
      </c>
      <c r="D137" t="s">
        <v>918</v>
      </c>
      <c r="E137" t="s">
        <v>1156</v>
      </c>
      <c r="F137" t="s">
        <v>847</v>
      </c>
      <c r="G137">
        <v>36.6</v>
      </c>
      <c r="H137">
        <v>5</v>
      </c>
      <c r="I137">
        <v>99</v>
      </c>
      <c r="J137">
        <v>5.3955000000000002</v>
      </c>
      <c r="K137" s="64">
        <v>44383.583333333299</v>
      </c>
      <c r="L137">
        <v>6.3830400000000003</v>
      </c>
      <c r="M137">
        <v>0.98753999999999997</v>
      </c>
      <c r="N137">
        <v>4.7088000000000001</v>
      </c>
      <c r="O137">
        <v>-0.68669999999999998</v>
      </c>
      <c r="P137" t="s">
        <v>902</v>
      </c>
      <c r="Q137" t="s">
        <v>859</v>
      </c>
      <c r="R137" t="s">
        <v>1157</v>
      </c>
      <c r="S137">
        <v>9.2145600000000005</v>
      </c>
      <c r="T137">
        <v>3.8190599999999999</v>
      </c>
      <c r="U137" t="s">
        <v>950</v>
      </c>
      <c r="V137" t="s">
        <v>955</v>
      </c>
      <c r="W137">
        <v>9</v>
      </c>
      <c r="X137">
        <v>3.6044999999999998</v>
      </c>
      <c r="Y137">
        <v>4</v>
      </c>
      <c r="Z137" t="s">
        <v>1158</v>
      </c>
      <c r="AA137">
        <f>VLOOKUP(A137,Cover!A:R,18,0)</f>
        <v>0</v>
      </c>
      <c r="AB137" s="77">
        <f t="shared" si="75"/>
        <v>0.98753999999999997</v>
      </c>
      <c r="AC137" s="77">
        <f t="shared" si="76"/>
        <v>-0.68669999999999998</v>
      </c>
      <c r="AD137" s="77">
        <f t="shared" si="77"/>
        <v>15.471311475409834</v>
      </c>
      <c r="AE137" s="77">
        <f t="shared" si="78"/>
        <v>-14.583333333333334</v>
      </c>
      <c r="AF137" s="77">
        <f t="shared" si="79"/>
        <v>3.8190599999999999</v>
      </c>
      <c r="AG137" s="77">
        <f t="shared" si="80"/>
        <v>41.445929051414282</v>
      </c>
      <c r="AH137" s="77">
        <f t="shared" si="81"/>
        <v>9</v>
      </c>
      <c r="AI137" s="77">
        <f t="shared" si="82"/>
        <v>5.3955000000000002</v>
      </c>
      <c r="AJ137" s="77">
        <f t="shared" si="83"/>
        <v>3.6044999999999998</v>
      </c>
      <c r="AK137" s="77">
        <f t="shared" si="84"/>
        <v>0</v>
      </c>
      <c r="AL137" s="77">
        <f t="shared" si="85"/>
        <v>3.6044999999999998</v>
      </c>
      <c r="AM137" s="77">
        <f t="shared" si="86"/>
        <v>40.049999999999997</v>
      </c>
      <c r="AN137" t="str">
        <f t="shared" ref="AN137:AN200" si="127">IF(ISBLANK(Z137),"","Capped")</f>
        <v>Capped</v>
      </c>
      <c r="AO137" t="s">
        <v>853</v>
      </c>
      <c r="AP137" t="str">
        <f t="shared" si="66"/>
        <v>12V101F</v>
      </c>
      <c r="AQ137">
        <f>_xlfn.XLOOKUP(A137,'SYS Allocations'!A:A,'SYS Allocations'!B:B)</f>
        <v>0</v>
      </c>
      <c r="AR137">
        <f>_xlfn.XLOOKUP(A137,'SYS Allocations'!A:A,'SYS Allocations'!C:C)</f>
        <v>0</v>
      </c>
      <c r="AS137">
        <f>_xlfn.XLOOKUP(A137,'SYS Allocations'!A:A,'SYS Allocations'!D:D)</f>
        <v>0</v>
      </c>
      <c r="AT137">
        <f>_xlfn.XLOOKUP(A137,'SYS Allocations'!A:A,'SYS Allocations'!E:E)</f>
        <v>0</v>
      </c>
      <c r="AU137">
        <f>_xlfn.XLOOKUP(A137,'SYS Allocations'!A:A,'SYS Allocations'!F:F)</f>
        <v>0</v>
      </c>
      <c r="BA137" t="str">
        <f t="shared" si="67"/>
        <v xml:space="preserve">12V101F </v>
      </c>
    </row>
    <row r="138" spans="1:53">
      <c r="A138" s="35" t="s">
        <v>154</v>
      </c>
      <c r="B138" t="s">
        <v>843</v>
      </c>
      <c r="C138" t="s">
        <v>1159</v>
      </c>
      <c r="D138" t="s">
        <v>918</v>
      </c>
      <c r="E138" t="s">
        <v>1160</v>
      </c>
      <c r="F138" t="s">
        <v>858</v>
      </c>
      <c r="G138">
        <v>75</v>
      </c>
      <c r="H138">
        <v>3</v>
      </c>
      <c r="I138">
        <v>16</v>
      </c>
      <c r="J138">
        <v>0.872</v>
      </c>
      <c r="K138" s="64">
        <v>44413.708333333299</v>
      </c>
      <c r="L138">
        <v>6.54</v>
      </c>
      <c r="M138">
        <v>5.6680000000000001</v>
      </c>
      <c r="N138">
        <v>7.2267000000000001</v>
      </c>
      <c r="O138">
        <v>6.3547000000000002</v>
      </c>
      <c r="P138" t="s">
        <v>851</v>
      </c>
      <c r="Q138" t="s">
        <v>881</v>
      </c>
      <c r="R138" t="s">
        <v>1038</v>
      </c>
      <c r="S138">
        <v>1.7927999999999999</v>
      </c>
      <c r="T138">
        <v>0.92079999999999995</v>
      </c>
      <c r="U138" t="s">
        <v>851</v>
      </c>
      <c r="V138" t="s">
        <v>873</v>
      </c>
      <c r="W138">
        <v>3.75</v>
      </c>
      <c r="X138">
        <v>2.8780000000000001</v>
      </c>
      <c r="Y138">
        <v>1</v>
      </c>
      <c r="Z138" t="s">
        <v>951</v>
      </c>
      <c r="AA138">
        <f>VLOOKUP(A138,Cover!A:R,18,0)</f>
        <v>0</v>
      </c>
      <c r="AB138" s="77">
        <f t="shared" si="75"/>
        <v>5.6680000000000001</v>
      </c>
      <c r="AC138" s="77">
        <f t="shared" si="76"/>
        <v>6.3547000000000002</v>
      </c>
      <c r="AD138" s="77">
        <f t="shared" si="77"/>
        <v>86.666666666666671</v>
      </c>
      <c r="AE138" s="77">
        <f t="shared" si="78"/>
        <v>87.933634992458522</v>
      </c>
      <c r="AF138" s="77">
        <f t="shared" si="79"/>
        <v>0.92079999999999995</v>
      </c>
      <c r="AG138" s="77">
        <f t="shared" si="80"/>
        <v>51.36099955377064</v>
      </c>
      <c r="AH138" s="77">
        <f t="shared" si="81"/>
        <v>3.75</v>
      </c>
      <c r="AI138" s="77">
        <f t="shared" si="82"/>
        <v>0.872</v>
      </c>
      <c r="AJ138" s="77">
        <f t="shared" si="83"/>
        <v>2.8780000000000001</v>
      </c>
      <c r="AK138" s="77">
        <f t="shared" si="84"/>
        <v>0</v>
      </c>
      <c r="AL138" s="77">
        <f t="shared" si="85"/>
        <v>2.8780000000000001</v>
      </c>
      <c r="AM138" s="77">
        <f t="shared" si="86"/>
        <v>76.74666666666667</v>
      </c>
      <c r="AN138" t="str">
        <f t="shared" si="127"/>
        <v>Capped</v>
      </c>
      <c r="AO138" t="s">
        <v>853</v>
      </c>
      <c r="AP138" t="str">
        <f t="shared" si="66"/>
        <v>12V105F</v>
      </c>
      <c r="AQ138">
        <f>_xlfn.XLOOKUP(A138,'SYS Allocations'!A:A,'SYS Allocations'!B:B)</f>
        <v>0</v>
      </c>
      <c r="AR138">
        <f>_xlfn.XLOOKUP(A138,'SYS Allocations'!A:A,'SYS Allocations'!C:C)</f>
        <v>0</v>
      </c>
      <c r="AS138">
        <f>_xlfn.XLOOKUP(A138,'SYS Allocations'!A:A,'SYS Allocations'!D:D)</f>
        <v>0</v>
      </c>
      <c r="AT138">
        <f>_xlfn.XLOOKUP(A138,'SYS Allocations'!A:A,'SYS Allocations'!E:E)</f>
        <v>0</v>
      </c>
      <c r="AU138">
        <f>_xlfn.XLOOKUP(A138,'SYS Allocations'!A:A,'SYS Allocations'!F:F)</f>
        <v>0</v>
      </c>
      <c r="BA138" t="str">
        <f t="shared" si="67"/>
        <v>12V105F</v>
      </c>
    </row>
    <row r="139" spans="1:53">
      <c r="A139" s="35" t="s">
        <v>155</v>
      </c>
      <c r="B139" t="s">
        <v>947</v>
      </c>
      <c r="C139" t="s">
        <v>1161</v>
      </c>
      <c r="D139" t="s">
        <v>845</v>
      </c>
      <c r="E139" t="s">
        <v>1162</v>
      </c>
      <c r="F139" t="s">
        <v>847</v>
      </c>
      <c r="G139">
        <v>36.6</v>
      </c>
      <c r="H139">
        <v>9</v>
      </c>
      <c r="I139">
        <v>128</v>
      </c>
      <c r="J139">
        <v>6.976</v>
      </c>
      <c r="K139" s="64">
        <v>45538</v>
      </c>
      <c r="L139">
        <v>12.766080000000001</v>
      </c>
      <c r="M139">
        <v>5.7900799999999997</v>
      </c>
      <c r="N139">
        <v>6.6925999999999997</v>
      </c>
      <c r="O139">
        <v>-0.28339999999999999</v>
      </c>
      <c r="P139" t="s">
        <v>851</v>
      </c>
      <c r="Q139" t="s">
        <v>859</v>
      </c>
      <c r="R139" t="s">
        <v>1095</v>
      </c>
      <c r="S139">
        <v>14.428800000000001</v>
      </c>
      <c r="T139">
        <v>7.4527999999999999</v>
      </c>
      <c r="U139" t="s">
        <v>851</v>
      </c>
      <c r="V139" t="s">
        <v>861</v>
      </c>
      <c r="W139">
        <v>22.5</v>
      </c>
      <c r="X139">
        <v>15.523999999999999</v>
      </c>
      <c r="Y139">
        <v>4</v>
      </c>
      <c r="AA139">
        <f>VLOOKUP(A139,Cover!A:R,18,0)</f>
        <v>0.5</v>
      </c>
      <c r="AB139" s="77">
        <f t="shared" si="75"/>
        <v>5.2900799999999997</v>
      </c>
      <c r="AC139" s="77">
        <f t="shared" si="76"/>
        <v>-0.78339999999999999</v>
      </c>
      <c r="AD139" s="77">
        <f t="shared" si="77"/>
        <v>41.438562189802973</v>
      </c>
      <c r="AE139" s="77">
        <f t="shared" si="78"/>
        <v>-11.705465738278098</v>
      </c>
      <c r="AF139" s="77">
        <f t="shared" si="79"/>
        <v>6.9527999999999999</v>
      </c>
      <c r="AG139" s="77">
        <f t="shared" si="80"/>
        <v>48.186959414504322</v>
      </c>
      <c r="AH139" s="77">
        <f t="shared" si="81"/>
        <v>22.5</v>
      </c>
      <c r="AI139" s="77">
        <f t="shared" si="82"/>
        <v>6.976</v>
      </c>
      <c r="AJ139" s="77">
        <f t="shared" si="83"/>
        <v>15.524000000000001</v>
      </c>
      <c r="AK139" s="77">
        <f t="shared" si="84"/>
        <v>0.5</v>
      </c>
      <c r="AL139" s="77">
        <f t="shared" si="85"/>
        <v>15.024000000000001</v>
      </c>
      <c r="AM139" s="77">
        <f t="shared" si="86"/>
        <v>66.773333333333341</v>
      </c>
      <c r="AN139" t="str">
        <f t="shared" si="127"/>
        <v/>
      </c>
      <c r="AO139" t="s">
        <v>853</v>
      </c>
      <c r="AP139" t="str">
        <f t="shared" si="66"/>
        <v>DDm85-21</v>
      </c>
      <c r="AQ139">
        <f>_xlfn.XLOOKUP(A139,'SYS Allocations'!A:A,'SYS Allocations'!B:B)</f>
        <v>0</v>
      </c>
      <c r="AR139">
        <f>_xlfn.XLOOKUP(A139,'SYS Allocations'!A:A,'SYS Allocations'!C:C)</f>
        <v>0</v>
      </c>
      <c r="AS139">
        <f>_xlfn.XLOOKUP(A139,'SYS Allocations'!A:A,'SYS Allocations'!D:D)</f>
        <v>0</v>
      </c>
      <c r="AT139">
        <f>_xlfn.XLOOKUP(A139,'SYS Allocations'!A:A,'SYS Allocations'!E:E)</f>
        <v>0</v>
      </c>
      <c r="AU139">
        <f>_xlfn.XLOOKUP(A139,'SYS Allocations'!A:A,'SYS Allocations'!F:F)</f>
        <v>0</v>
      </c>
      <c r="BA139" t="str">
        <f t="shared" ref="BA139:BA202" si="128">IFERROR(LEFT(R139,FIND("(",R139,1)-1),R139)</f>
        <v>DDm85-21</v>
      </c>
    </row>
    <row r="140" spans="1:53">
      <c r="A140" s="35" t="s">
        <v>156</v>
      </c>
      <c r="B140" t="s">
        <v>904</v>
      </c>
      <c r="C140" t="s">
        <v>1163</v>
      </c>
      <c r="D140" t="s">
        <v>845</v>
      </c>
      <c r="E140" t="s">
        <v>1164</v>
      </c>
      <c r="F140" t="s">
        <v>847</v>
      </c>
      <c r="G140">
        <v>36.6</v>
      </c>
      <c r="H140">
        <v>70</v>
      </c>
      <c r="I140">
        <v>890</v>
      </c>
      <c r="J140">
        <v>48.505000000000003</v>
      </c>
      <c r="K140" s="64">
        <v>45509</v>
      </c>
      <c r="L140">
        <v>110.10744</v>
      </c>
      <c r="M140">
        <v>61.602440000000001</v>
      </c>
      <c r="N140">
        <v>76.594300000000004</v>
      </c>
      <c r="O140">
        <v>28.089300000000001</v>
      </c>
      <c r="P140" t="s">
        <v>866</v>
      </c>
      <c r="Q140" t="s">
        <v>859</v>
      </c>
      <c r="R140" t="s">
        <v>1165</v>
      </c>
      <c r="S140">
        <v>95.610240000000005</v>
      </c>
      <c r="T140">
        <v>47.105240000000002</v>
      </c>
      <c r="U140" t="s">
        <v>848</v>
      </c>
      <c r="V140" t="s">
        <v>1000</v>
      </c>
      <c r="W140">
        <v>60</v>
      </c>
      <c r="X140">
        <v>11.494999999999999</v>
      </c>
      <c r="Y140">
        <v>11</v>
      </c>
      <c r="AA140">
        <f>VLOOKUP(A140,Cover!A:R,18,0)</f>
        <v>17.7</v>
      </c>
      <c r="AB140" s="77">
        <f t="shared" si="75"/>
        <v>43.902439999999999</v>
      </c>
      <c r="AC140" s="77">
        <f t="shared" si="76"/>
        <v>10.389300000000002</v>
      </c>
      <c r="AD140" s="77">
        <f t="shared" si="77"/>
        <v>39.872364664912745</v>
      </c>
      <c r="AE140" s="77">
        <f t="shared" si="78"/>
        <v>13.564064166654701</v>
      </c>
      <c r="AF140" s="77">
        <f t="shared" si="79"/>
        <v>29.405240000000003</v>
      </c>
      <c r="AG140" s="77">
        <f t="shared" si="80"/>
        <v>30.755324952641057</v>
      </c>
      <c r="AH140" s="77">
        <f>'Multiroom cooling'!F12</f>
        <v>82.5</v>
      </c>
      <c r="AI140" s="77">
        <f t="shared" si="82"/>
        <v>48.505000000000003</v>
      </c>
      <c r="AJ140" s="77">
        <f t="shared" si="83"/>
        <v>33.994999999999997</v>
      </c>
      <c r="AK140" s="77">
        <f t="shared" si="84"/>
        <v>17.7</v>
      </c>
      <c r="AL140" s="77">
        <f t="shared" si="85"/>
        <v>16.294999999999998</v>
      </c>
      <c r="AM140" s="77">
        <f t="shared" si="86"/>
        <v>19.75151515151515</v>
      </c>
      <c r="AN140" t="str">
        <f t="shared" si="127"/>
        <v/>
      </c>
      <c r="AO140" t="s">
        <v>853</v>
      </c>
      <c r="AP140" t="str">
        <f t="shared" si="66"/>
        <v>2CP3000</v>
      </c>
      <c r="AQ140">
        <f>_xlfn.XLOOKUP(A140,'SYS Allocations'!A:A,'SYS Allocations'!B:B)</f>
        <v>0</v>
      </c>
      <c r="AR140" t="str">
        <f>_xlfn.XLOOKUP(A140,'SYS Allocations'!A:A,'SYS Allocations'!C:C)</f>
        <v>RA</v>
      </c>
      <c r="AS140">
        <f>_xlfn.XLOOKUP(A140,'SYS Allocations'!A:A,'SYS Allocations'!D:D)</f>
        <v>0</v>
      </c>
      <c r="AT140">
        <f>_xlfn.XLOOKUP(A140,'SYS Allocations'!A:A,'SYS Allocations'!E:E)</f>
        <v>0</v>
      </c>
      <c r="AU140">
        <f>_xlfn.XLOOKUP(A140,'SYS Allocations'!A:A,'SYS Allocations'!F:F)</f>
        <v>0</v>
      </c>
      <c r="BA140" t="str">
        <f t="shared" si="128"/>
        <v>2CP3000</v>
      </c>
    </row>
    <row r="141" spans="1:53">
      <c r="A141" s="35" t="s">
        <v>157</v>
      </c>
      <c r="B141" t="s">
        <v>922</v>
      </c>
      <c r="C141" t="s">
        <v>1166</v>
      </c>
      <c r="D141" t="s">
        <v>1167</v>
      </c>
      <c r="E141" t="s">
        <v>1168</v>
      </c>
      <c r="F141" t="s">
        <v>911</v>
      </c>
      <c r="G141">
        <v>55</v>
      </c>
      <c r="H141">
        <v>8</v>
      </c>
      <c r="I141">
        <v>45</v>
      </c>
      <c r="J141">
        <v>2.4525000000000001</v>
      </c>
      <c r="K141" s="64">
        <v>44713.541666666701</v>
      </c>
      <c r="L141">
        <v>16.786000000000001</v>
      </c>
      <c r="M141">
        <v>14.333500000000001</v>
      </c>
      <c r="N141">
        <v>17.712499999999999</v>
      </c>
      <c r="O141">
        <v>15.26</v>
      </c>
      <c r="P141" t="s">
        <v>902</v>
      </c>
      <c r="Q141" t="s">
        <v>859</v>
      </c>
      <c r="R141" t="s">
        <v>971</v>
      </c>
      <c r="S141">
        <v>5.3784000000000001</v>
      </c>
      <c r="T141">
        <v>2.9258999999999999</v>
      </c>
      <c r="U141" t="s">
        <v>950</v>
      </c>
      <c r="V141" t="s">
        <v>1169</v>
      </c>
      <c r="W141">
        <v>24</v>
      </c>
      <c r="X141">
        <v>21.547499999999999</v>
      </c>
      <c r="Y141">
        <v>4</v>
      </c>
      <c r="AA141">
        <f>VLOOKUP(A141,Cover!A:R,18,0)</f>
        <v>0</v>
      </c>
      <c r="AB141" s="77">
        <f t="shared" si="75"/>
        <v>14.333500000000001</v>
      </c>
      <c r="AC141" s="77">
        <f t="shared" si="76"/>
        <v>15.26</v>
      </c>
      <c r="AD141" s="77">
        <f t="shared" si="77"/>
        <v>85.389610389610397</v>
      </c>
      <c r="AE141" s="77">
        <f t="shared" si="78"/>
        <v>86.15384615384616</v>
      </c>
      <c r="AF141" s="77">
        <f t="shared" si="79"/>
        <v>2.9258999999999999</v>
      </c>
      <c r="AG141" s="77">
        <f t="shared" si="80"/>
        <v>54.400937081659976</v>
      </c>
      <c r="AH141" s="347">
        <f>AVERAGE(W141:W142)</f>
        <v>24</v>
      </c>
      <c r="AI141" s="347">
        <f>SUM(J141:J142)</f>
        <v>7.0305</v>
      </c>
      <c r="AJ141" s="347">
        <f t="shared" si="83"/>
        <v>16.9695</v>
      </c>
      <c r="AK141" s="347">
        <f>SUM(AA141:AA142)</f>
        <v>0</v>
      </c>
      <c r="AL141" s="347">
        <f t="shared" si="85"/>
        <v>16.9695</v>
      </c>
      <c r="AM141" s="348">
        <f t="shared" si="86"/>
        <v>70.706249999999997</v>
      </c>
      <c r="AN141" t="str">
        <f t="shared" si="127"/>
        <v/>
      </c>
      <c r="AO141" t="s">
        <v>921</v>
      </c>
      <c r="AP141" t="str">
        <f t="shared" si="66"/>
        <v>12V101F</v>
      </c>
      <c r="AQ141">
        <f>_xlfn.XLOOKUP(A141,'SYS Allocations'!A:A,'SYS Allocations'!B:B)</f>
        <v>0</v>
      </c>
      <c r="AR141">
        <f>_xlfn.XLOOKUP(A141,'SYS Allocations'!A:A,'SYS Allocations'!C:C)</f>
        <v>0</v>
      </c>
      <c r="AS141">
        <f>_xlfn.XLOOKUP(A141,'SYS Allocations'!A:A,'SYS Allocations'!D:D)</f>
        <v>0</v>
      </c>
      <c r="AT141">
        <f>_xlfn.XLOOKUP(A141,'SYS Allocations'!A:A,'SYS Allocations'!E:E)</f>
        <v>0</v>
      </c>
      <c r="AU141">
        <f>_xlfn.XLOOKUP(A141,'SYS Allocations'!A:A,'SYS Allocations'!F:F)</f>
        <v>0</v>
      </c>
      <c r="BA141" t="str">
        <f t="shared" si="128"/>
        <v xml:space="preserve">12V101F </v>
      </c>
    </row>
    <row r="142" spans="1:53">
      <c r="A142" s="35" t="s">
        <v>158</v>
      </c>
      <c r="B142" t="s">
        <v>922</v>
      </c>
      <c r="C142" t="s">
        <v>1166</v>
      </c>
      <c r="D142" t="s">
        <v>1167</v>
      </c>
      <c r="E142" t="s">
        <v>1168</v>
      </c>
      <c r="F142" t="s">
        <v>911</v>
      </c>
      <c r="G142">
        <v>55</v>
      </c>
      <c r="H142">
        <v>8</v>
      </c>
      <c r="I142">
        <v>84</v>
      </c>
      <c r="J142">
        <v>4.5780000000000003</v>
      </c>
      <c r="K142" s="64">
        <v>44700.645833333299</v>
      </c>
      <c r="L142">
        <v>16.786000000000001</v>
      </c>
      <c r="M142">
        <v>12.208</v>
      </c>
      <c r="N142">
        <v>17.712499999999999</v>
      </c>
      <c r="O142">
        <v>13.134499999999999</v>
      </c>
      <c r="P142" t="s">
        <v>902</v>
      </c>
      <c r="Q142" t="s">
        <v>859</v>
      </c>
      <c r="R142" t="s">
        <v>971</v>
      </c>
      <c r="S142">
        <v>5.3784000000000001</v>
      </c>
      <c r="T142">
        <v>0.8004</v>
      </c>
      <c r="U142" t="s">
        <v>950</v>
      </c>
      <c r="V142" t="s">
        <v>1169</v>
      </c>
      <c r="W142">
        <v>24</v>
      </c>
      <c r="X142">
        <v>19.422000000000001</v>
      </c>
      <c r="Y142">
        <v>4</v>
      </c>
      <c r="AA142">
        <f>VLOOKUP(A142,Cover!A:R,18,0)</f>
        <v>0</v>
      </c>
      <c r="AB142" s="77">
        <f t="shared" si="75"/>
        <v>12.208</v>
      </c>
      <c r="AC142" s="77">
        <f t="shared" si="76"/>
        <v>13.134499999999999</v>
      </c>
      <c r="AD142" s="77">
        <f t="shared" si="77"/>
        <v>72.72727272727272</v>
      </c>
      <c r="AE142" s="77">
        <f t="shared" si="78"/>
        <v>74.15384615384616</v>
      </c>
      <c r="AF142" s="77">
        <f t="shared" si="79"/>
        <v>0.8004</v>
      </c>
      <c r="AG142" s="77">
        <f t="shared" si="80"/>
        <v>14.881749219098618</v>
      </c>
      <c r="AH142" s="347"/>
      <c r="AI142" s="347"/>
      <c r="AJ142" s="347"/>
      <c r="AK142" s="347"/>
      <c r="AL142" s="347"/>
      <c r="AM142" s="348"/>
      <c r="AN142" t="str">
        <f t="shared" si="127"/>
        <v/>
      </c>
      <c r="AO142" t="s">
        <v>921</v>
      </c>
      <c r="AP142" t="str">
        <f t="shared" si="66"/>
        <v>12V101F</v>
      </c>
      <c r="AQ142">
        <f>_xlfn.XLOOKUP(A142,'SYS Allocations'!A:A,'SYS Allocations'!B:B)</f>
        <v>0</v>
      </c>
      <c r="AR142">
        <f>_xlfn.XLOOKUP(A142,'SYS Allocations'!A:A,'SYS Allocations'!C:C)</f>
        <v>0</v>
      </c>
      <c r="AS142">
        <f>_xlfn.XLOOKUP(A142,'SYS Allocations'!A:A,'SYS Allocations'!D:D)</f>
        <v>0</v>
      </c>
      <c r="AT142">
        <f>_xlfn.XLOOKUP(A142,'SYS Allocations'!A:A,'SYS Allocations'!E:E)</f>
        <v>0</v>
      </c>
      <c r="AU142">
        <f>_xlfn.XLOOKUP(A142,'SYS Allocations'!A:A,'SYS Allocations'!F:F)</f>
        <v>0</v>
      </c>
      <c r="BA142" t="str">
        <f t="shared" si="128"/>
        <v xml:space="preserve">12V101F </v>
      </c>
    </row>
    <row r="143" spans="1:53">
      <c r="A143" s="35" t="s">
        <v>159</v>
      </c>
      <c r="B143" t="s">
        <v>922</v>
      </c>
      <c r="C143" t="s">
        <v>1166</v>
      </c>
      <c r="D143" t="s">
        <v>845</v>
      </c>
      <c r="E143" t="s">
        <v>1170</v>
      </c>
      <c r="F143" t="s">
        <v>911</v>
      </c>
      <c r="G143">
        <v>55</v>
      </c>
      <c r="H143">
        <v>69</v>
      </c>
      <c r="I143">
        <v>1645</v>
      </c>
      <c r="J143">
        <v>89.652500000000003</v>
      </c>
      <c r="K143" s="64">
        <v>45538</v>
      </c>
      <c r="L143">
        <v>163.06399999999999</v>
      </c>
      <c r="M143">
        <v>73.411500000000004</v>
      </c>
      <c r="N143">
        <v>138.43</v>
      </c>
      <c r="O143">
        <v>48.777500000000003</v>
      </c>
      <c r="P143" t="s">
        <v>902</v>
      </c>
      <c r="Q143" t="s">
        <v>859</v>
      </c>
      <c r="R143" t="s">
        <v>874</v>
      </c>
      <c r="S143">
        <v>106.66079999999999</v>
      </c>
      <c r="T143">
        <v>17.008300000000101</v>
      </c>
      <c r="U143" t="s">
        <v>907</v>
      </c>
      <c r="V143" t="s">
        <v>1171</v>
      </c>
      <c r="W143">
        <v>195</v>
      </c>
      <c r="X143">
        <v>105.3475</v>
      </c>
      <c r="Y143">
        <v>37</v>
      </c>
      <c r="AA143">
        <f>VLOOKUP(A143,Cover!A:R,18,0)</f>
        <v>16.049999999999997</v>
      </c>
      <c r="AB143" s="77">
        <f t="shared" si="75"/>
        <v>57.361500000000007</v>
      </c>
      <c r="AC143" s="77">
        <f t="shared" si="76"/>
        <v>32.727500000000006</v>
      </c>
      <c r="AD143" s="77">
        <f t="shared" si="77"/>
        <v>35.177292351469369</v>
      </c>
      <c r="AE143" s="77">
        <f t="shared" si="78"/>
        <v>23.641912880156038</v>
      </c>
      <c r="AF143" s="77">
        <f t="shared" si="79"/>
        <v>0.95830000000010429</v>
      </c>
      <c r="AG143" s="77">
        <f t="shared" si="80"/>
        <v>0.89845566506167618</v>
      </c>
      <c r="AH143" s="347">
        <f>AVERAGE(W143:W144)</f>
        <v>195</v>
      </c>
      <c r="AI143" s="347">
        <f>SUM(J143:J144)</f>
        <v>140.065</v>
      </c>
      <c r="AJ143" s="347">
        <f t="shared" si="83"/>
        <v>54.935000000000002</v>
      </c>
      <c r="AK143" s="347">
        <f>SUM(AA143:AA144)</f>
        <v>35.4</v>
      </c>
      <c r="AL143" s="347">
        <f t="shared" si="85"/>
        <v>19.535000000000004</v>
      </c>
      <c r="AM143" s="348">
        <f t="shared" si="86"/>
        <v>10.01794871794872</v>
      </c>
      <c r="AN143" t="str">
        <f t="shared" si="127"/>
        <v/>
      </c>
      <c r="AO143" t="s">
        <v>921</v>
      </c>
      <c r="AP143" t="str">
        <f t="shared" ref="AP143:AP208" si="129">TRIM(BA143)</f>
        <v>DDm125-33</v>
      </c>
      <c r="AQ143" t="str">
        <f>_xlfn.XLOOKUP(A143,'SYS Allocations'!A:A,'SYS Allocations'!B:B)</f>
        <v>P-Core</v>
      </c>
      <c r="AR143" t="str">
        <f>_xlfn.XLOOKUP(A143,'SYS Allocations'!A:A,'SYS Allocations'!C:C)</f>
        <v>RA</v>
      </c>
      <c r="AS143" t="str">
        <f>_xlfn.XLOOKUP(A143,'SYS Allocations'!A:A,'SYS Allocations'!D:D)</f>
        <v>PX</v>
      </c>
      <c r="AT143">
        <f>_xlfn.XLOOKUP(A143,'SYS Allocations'!A:A,'SYS Allocations'!E:E)</f>
        <v>0</v>
      </c>
      <c r="AU143" t="str">
        <f>_xlfn.XLOOKUP(A143,'SYS Allocations'!A:A,'SYS Allocations'!F:F)</f>
        <v>OPEX</v>
      </c>
      <c r="BA143" t="str">
        <f t="shared" si="128"/>
        <v>DDm125-33</v>
      </c>
    </row>
    <row r="144" spans="1:53">
      <c r="A144" s="35" t="s">
        <v>160</v>
      </c>
      <c r="B144" t="s">
        <v>922</v>
      </c>
      <c r="C144" t="s">
        <v>1166</v>
      </c>
      <c r="D144" t="s">
        <v>845</v>
      </c>
      <c r="E144" t="s">
        <v>1170</v>
      </c>
      <c r="F144" t="s">
        <v>911</v>
      </c>
      <c r="G144">
        <v>55</v>
      </c>
      <c r="H144">
        <v>70</v>
      </c>
      <c r="I144">
        <v>925</v>
      </c>
      <c r="J144">
        <v>50.412500000000001</v>
      </c>
      <c r="K144" s="64">
        <v>45538</v>
      </c>
      <c r="L144">
        <v>165.46199999999999</v>
      </c>
      <c r="M144">
        <v>115.04949999999999</v>
      </c>
      <c r="N144">
        <v>141.42750000000001</v>
      </c>
      <c r="O144">
        <v>91.015000000000001</v>
      </c>
      <c r="P144" t="s">
        <v>902</v>
      </c>
      <c r="Q144" t="s">
        <v>859</v>
      </c>
      <c r="R144" t="s">
        <v>874</v>
      </c>
      <c r="S144">
        <v>106.66079999999999</v>
      </c>
      <c r="T144">
        <v>56.2483000000001</v>
      </c>
      <c r="U144" t="s">
        <v>907</v>
      </c>
      <c r="V144" t="s">
        <v>1171</v>
      </c>
      <c r="W144">
        <v>195</v>
      </c>
      <c r="X144">
        <v>144.58750000000001</v>
      </c>
      <c r="Y144">
        <v>37</v>
      </c>
      <c r="AA144">
        <f>VLOOKUP(A144,Cover!A:R,18,0)</f>
        <v>19.350000000000001</v>
      </c>
      <c r="AB144" s="77">
        <f t="shared" si="75"/>
        <v>95.6995</v>
      </c>
      <c r="AC144" s="77">
        <f t="shared" si="76"/>
        <v>71.664999999999992</v>
      </c>
      <c r="AD144" s="77">
        <f t="shared" si="77"/>
        <v>57.837751266151749</v>
      </c>
      <c r="AE144" s="77">
        <f t="shared" si="78"/>
        <v>50.672606105601801</v>
      </c>
      <c r="AF144" s="77">
        <f t="shared" si="79"/>
        <v>36.898300000000098</v>
      </c>
      <c r="AG144" s="77">
        <f t="shared" si="80"/>
        <v>34.594058923240873</v>
      </c>
      <c r="AH144" s="347"/>
      <c r="AI144" s="347"/>
      <c r="AJ144" s="347"/>
      <c r="AK144" s="347"/>
      <c r="AL144" s="347"/>
      <c r="AM144" s="348"/>
      <c r="AN144" t="str">
        <f t="shared" si="127"/>
        <v/>
      </c>
      <c r="AO144" t="s">
        <v>921</v>
      </c>
      <c r="AP144" t="str">
        <f t="shared" si="129"/>
        <v>DDm125-33</v>
      </c>
      <c r="AQ144">
        <f>_xlfn.XLOOKUP(A144,'SYS Allocations'!A:A,'SYS Allocations'!B:B)</f>
        <v>0</v>
      </c>
      <c r="AR144">
        <f>_xlfn.XLOOKUP(A144,'SYS Allocations'!A:A,'SYS Allocations'!C:C)</f>
        <v>0</v>
      </c>
      <c r="AS144">
        <f>_xlfn.XLOOKUP(A144,'SYS Allocations'!A:A,'SYS Allocations'!D:D)</f>
        <v>0</v>
      </c>
      <c r="AT144">
        <f>_xlfn.XLOOKUP(A144,'SYS Allocations'!A:A,'SYS Allocations'!E:E)</f>
        <v>0</v>
      </c>
      <c r="AU144">
        <f>_xlfn.XLOOKUP(A144,'SYS Allocations'!A:A,'SYS Allocations'!F:F)</f>
        <v>0</v>
      </c>
      <c r="BA144" t="str">
        <f t="shared" si="128"/>
        <v>DDm125-33</v>
      </c>
    </row>
    <row r="145" spans="1:53">
      <c r="A145" s="35" t="s">
        <v>161</v>
      </c>
      <c r="B145" t="s">
        <v>922</v>
      </c>
      <c r="C145" t="s">
        <v>1166</v>
      </c>
      <c r="D145" t="s">
        <v>856</v>
      </c>
      <c r="E145" t="s">
        <v>1172</v>
      </c>
      <c r="F145" t="s">
        <v>1128</v>
      </c>
      <c r="G145">
        <v>37.5</v>
      </c>
      <c r="H145">
        <v>12</v>
      </c>
      <c r="I145">
        <v>120</v>
      </c>
      <c r="J145">
        <v>6.54</v>
      </c>
      <c r="K145" s="64">
        <v>44637.666666666701</v>
      </c>
      <c r="L145">
        <v>17.984999999999999</v>
      </c>
      <c r="M145">
        <v>11.445</v>
      </c>
      <c r="N145">
        <v>10.43675</v>
      </c>
      <c r="O145">
        <v>3.8967499999999999</v>
      </c>
      <c r="P145" t="s">
        <v>851</v>
      </c>
      <c r="Q145" t="s">
        <v>859</v>
      </c>
      <c r="R145" t="s">
        <v>1132</v>
      </c>
      <c r="S145">
        <v>18.792000000000002</v>
      </c>
      <c r="T145">
        <v>12.252000000000001</v>
      </c>
      <c r="U145" t="s">
        <v>851</v>
      </c>
      <c r="V145" t="s">
        <v>1169</v>
      </c>
      <c r="W145">
        <v>24</v>
      </c>
      <c r="X145">
        <v>17.46</v>
      </c>
      <c r="Y145">
        <v>3</v>
      </c>
      <c r="AA145">
        <f>VLOOKUP(A145,Cover!A:R,18,0)</f>
        <v>0.1</v>
      </c>
      <c r="AB145" s="77">
        <f t="shared" ref="AB145:AB212" si="130">M145-AA145</f>
        <v>11.345000000000001</v>
      </c>
      <c r="AC145" s="77">
        <f t="shared" ref="AC145:AC212" si="131">O145-AA145</f>
        <v>3.7967499999999998</v>
      </c>
      <c r="AD145" s="77">
        <f t="shared" ref="AD145:AD212" si="132">AB145/L145%</f>
        <v>63.080344731720885</v>
      </c>
      <c r="AE145" s="77">
        <f t="shared" ref="AE145:AE212" si="133">AC145/N145%</f>
        <v>36.378661939780102</v>
      </c>
      <c r="AF145" s="77">
        <f t="shared" ref="AF145:AF212" si="134">T145-AA145</f>
        <v>12.152000000000001</v>
      </c>
      <c r="AG145" s="77">
        <f t="shared" ref="AG145:AG212" si="135">AF145/S145%</f>
        <v>64.665815240527891</v>
      </c>
      <c r="AH145" s="77">
        <f t="shared" ref="AH145:AH212" si="136">W145</f>
        <v>24</v>
      </c>
      <c r="AI145" s="77">
        <f t="shared" ref="AI145:AI212" si="137">J145</f>
        <v>6.54</v>
      </c>
      <c r="AJ145" s="77">
        <f t="shared" ref="AJ145:AJ212" si="138">AH145-AI145</f>
        <v>17.46</v>
      </c>
      <c r="AK145" s="77">
        <f t="shared" ref="AK145:AK212" si="139">AA145</f>
        <v>0.1</v>
      </c>
      <c r="AL145" s="77">
        <f t="shared" ref="AL145:AL212" si="140">AJ145-AK145</f>
        <v>17.36</v>
      </c>
      <c r="AM145" s="77">
        <f t="shared" ref="AM145:AM212" si="141">AL145/AH145%</f>
        <v>72.333333333333329</v>
      </c>
      <c r="AN145" t="str">
        <f t="shared" si="127"/>
        <v/>
      </c>
      <c r="AO145" t="s">
        <v>853</v>
      </c>
      <c r="AP145" t="str">
        <f t="shared" si="129"/>
        <v>DDm85-27</v>
      </c>
      <c r="AQ145">
        <f>_xlfn.XLOOKUP(A145,'SYS Allocations'!A:A,'SYS Allocations'!B:B)</f>
        <v>0</v>
      </c>
      <c r="AR145">
        <f>_xlfn.XLOOKUP(A145,'SYS Allocations'!A:A,'SYS Allocations'!C:C)</f>
        <v>0</v>
      </c>
      <c r="AS145">
        <f>_xlfn.XLOOKUP(A145,'SYS Allocations'!A:A,'SYS Allocations'!D:D)</f>
        <v>0</v>
      </c>
      <c r="AT145">
        <f>_xlfn.XLOOKUP(A145,'SYS Allocations'!A:A,'SYS Allocations'!E:E)</f>
        <v>0</v>
      </c>
      <c r="AU145">
        <f>_xlfn.XLOOKUP(A145,'SYS Allocations'!A:A,'SYS Allocations'!F:F)</f>
        <v>0</v>
      </c>
      <c r="BA145" t="str">
        <f t="shared" si="128"/>
        <v>DDm85-27</v>
      </c>
    </row>
    <row r="146" spans="1:53">
      <c r="A146" s="35" t="s">
        <v>162</v>
      </c>
      <c r="B146" t="s">
        <v>922</v>
      </c>
      <c r="C146" t="s">
        <v>1166</v>
      </c>
      <c r="D146" t="s">
        <v>845</v>
      </c>
      <c r="E146" t="s">
        <v>1173</v>
      </c>
      <c r="F146" t="s">
        <v>847</v>
      </c>
      <c r="G146">
        <v>36.6</v>
      </c>
      <c r="H146">
        <v>35</v>
      </c>
      <c r="I146">
        <v>463</v>
      </c>
      <c r="J146">
        <v>25.233499999999999</v>
      </c>
      <c r="K146" s="64">
        <v>45538</v>
      </c>
      <c r="L146">
        <v>54.255839999999999</v>
      </c>
      <c r="M146">
        <v>29.02234</v>
      </c>
      <c r="N146">
        <v>35.119799999999998</v>
      </c>
      <c r="O146">
        <v>9.8863000000000003</v>
      </c>
      <c r="P146" t="s">
        <v>848</v>
      </c>
      <c r="Q146" t="s">
        <v>859</v>
      </c>
      <c r="R146" t="s">
        <v>874</v>
      </c>
      <c r="S146">
        <v>53.330399999999997</v>
      </c>
      <c r="T146">
        <v>28.096900000000002</v>
      </c>
      <c r="U146" t="s">
        <v>907</v>
      </c>
      <c r="V146" t="s">
        <v>1174</v>
      </c>
      <c r="W146">
        <v>135</v>
      </c>
      <c r="X146">
        <v>109.76649999999999</v>
      </c>
      <c r="Y146">
        <v>135</v>
      </c>
      <c r="AA146">
        <f>VLOOKUP(A146,Cover!A:R,18,0)</f>
        <v>12.3</v>
      </c>
      <c r="AB146" s="77">
        <f t="shared" si="130"/>
        <v>16.722339999999999</v>
      </c>
      <c r="AC146" s="77">
        <f t="shared" si="131"/>
        <v>-2.4137000000000004</v>
      </c>
      <c r="AD146" s="77">
        <f t="shared" si="132"/>
        <v>30.821271958926449</v>
      </c>
      <c r="AE146" s="77">
        <f t="shared" si="133"/>
        <v>-6.872761234403387</v>
      </c>
      <c r="AF146" s="77">
        <f t="shared" si="134"/>
        <v>15.796900000000001</v>
      </c>
      <c r="AG146" s="77">
        <f t="shared" si="135"/>
        <v>29.620816644915472</v>
      </c>
      <c r="AH146" s="77">
        <f t="shared" si="136"/>
        <v>135</v>
      </c>
      <c r="AI146" s="77">
        <f t="shared" si="137"/>
        <v>25.233499999999999</v>
      </c>
      <c r="AJ146" s="77">
        <f t="shared" si="138"/>
        <v>109.76650000000001</v>
      </c>
      <c r="AK146" s="77">
        <f t="shared" si="139"/>
        <v>12.3</v>
      </c>
      <c r="AL146" s="77">
        <f t="shared" si="140"/>
        <v>97.466500000000011</v>
      </c>
      <c r="AM146" s="77">
        <f t="shared" si="141"/>
        <v>72.197407407407411</v>
      </c>
      <c r="AN146" t="str">
        <f t="shared" si="127"/>
        <v/>
      </c>
      <c r="AO146" t="s">
        <v>853</v>
      </c>
      <c r="AP146" t="str">
        <f t="shared" si="129"/>
        <v>DDm125-33</v>
      </c>
      <c r="AQ146">
        <f>_xlfn.XLOOKUP(A146,'SYS Allocations'!A:A,'SYS Allocations'!B:B)</f>
        <v>0</v>
      </c>
      <c r="AR146" t="str">
        <f>_xlfn.XLOOKUP(A146,'SYS Allocations'!A:A,'SYS Allocations'!C:C)</f>
        <v>RA</v>
      </c>
      <c r="AS146">
        <f>_xlfn.XLOOKUP(A146,'SYS Allocations'!A:A,'SYS Allocations'!D:D)</f>
        <v>0</v>
      </c>
      <c r="AT146">
        <f>_xlfn.XLOOKUP(A146,'SYS Allocations'!A:A,'SYS Allocations'!E:E)</f>
        <v>0</v>
      </c>
      <c r="AU146">
        <f>_xlfn.XLOOKUP(A146,'SYS Allocations'!A:A,'SYS Allocations'!F:F)</f>
        <v>0</v>
      </c>
      <c r="BA146" t="str">
        <f t="shared" si="128"/>
        <v>DDm125-33</v>
      </c>
    </row>
    <row r="147" spans="1:53">
      <c r="A147" s="35" t="s">
        <v>163</v>
      </c>
      <c r="B147" t="s">
        <v>854</v>
      </c>
      <c r="C147" t="s">
        <v>1175</v>
      </c>
      <c r="D147" t="s">
        <v>856</v>
      </c>
      <c r="E147" t="s">
        <v>1176</v>
      </c>
      <c r="F147" t="s">
        <v>847</v>
      </c>
      <c r="G147">
        <v>36.6</v>
      </c>
      <c r="H147">
        <v>35</v>
      </c>
      <c r="I147">
        <v>520</v>
      </c>
      <c r="J147">
        <v>28.34</v>
      </c>
      <c r="K147" s="64">
        <v>45538</v>
      </c>
      <c r="L147">
        <v>54.255839999999999</v>
      </c>
      <c r="M147">
        <v>25.915839999999999</v>
      </c>
      <c r="N147">
        <v>35.119799999999998</v>
      </c>
      <c r="O147">
        <v>6.7797999999999998</v>
      </c>
      <c r="P147" t="s">
        <v>848</v>
      </c>
      <c r="Q147" t="s">
        <v>859</v>
      </c>
      <c r="R147" t="s">
        <v>874</v>
      </c>
      <c r="S147">
        <v>53.330399999999997</v>
      </c>
      <c r="T147">
        <v>24.990400000000001</v>
      </c>
      <c r="U147" t="s">
        <v>866</v>
      </c>
      <c r="V147" t="s">
        <v>962</v>
      </c>
      <c r="W147">
        <v>67.5</v>
      </c>
      <c r="X147">
        <v>39.159999999999997</v>
      </c>
      <c r="Y147">
        <v>44</v>
      </c>
      <c r="AA147">
        <f>VLOOKUP(A147,Cover!A:R,18,0)</f>
        <v>2</v>
      </c>
      <c r="AB147" s="77">
        <f t="shared" si="130"/>
        <v>23.915839999999999</v>
      </c>
      <c r="AC147" s="77">
        <f t="shared" si="131"/>
        <v>4.7797999999999998</v>
      </c>
      <c r="AD147" s="77">
        <f t="shared" si="132"/>
        <v>44.07975252065031</v>
      </c>
      <c r="AE147" s="77">
        <f t="shared" si="133"/>
        <v>13.609986389444133</v>
      </c>
      <c r="AF147" s="77">
        <f t="shared" si="134"/>
        <v>22.990400000000001</v>
      </c>
      <c r="AG147" s="77">
        <f t="shared" si="135"/>
        <v>43.109371015405848</v>
      </c>
      <c r="AH147" s="77">
        <f t="shared" si="136"/>
        <v>67.5</v>
      </c>
      <c r="AI147" s="77">
        <f t="shared" si="137"/>
        <v>28.34</v>
      </c>
      <c r="AJ147" s="77">
        <f t="shared" si="138"/>
        <v>39.159999999999997</v>
      </c>
      <c r="AK147" s="77">
        <f t="shared" si="139"/>
        <v>2</v>
      </c>
      <c r="AL147" s="77">
        <f t="shared" si="140"/>
        <v>37.159999999999997</v>
      </c>
      <c r="AM147" s="77">
        <f t="shared" si="141"/>
        <v>55.051851851851843</v>
      </c>
      <c r="AN147" t="str">
        <f t="shared" si="127"/>
        <v/>
      </c>
      <c r="AO147" t="s">
        <v>853</v>
      </c>
      <c r="AP147" t="str">
        <f t="shared" si="129"/>
        <v>DDm125-33</v>
      </c>
      <c r="AQ147">
        <f>_xlfn.XLOOKUP(A147,'SYS Allocations'!A:A,'SYS Allocations'!B:B)</f>
        <v>0</v>
      </c>
      <c r="AR147">
        <f>_xlfn.XLOOKUP(A147,'SYS Allocations'!A:A,'SYS Allocations'!C:C)</f>
        <v>0</v>
      </c>
      <c r="AS147">
        <f>_xlfn.XLOOKUP(A147,'SYS Allocations'!A:A,'SYS Allocations'!D:D)</f>
        <v>0</v>
      </c>
      <c r="AT147">
        <f>_xlfn.XLOOKUP(A147,'SYS Allocations'!A:A,'SYS Allocations'!E:E)</f>
        <v>0</v>
      </c>
      <c r="AU147">
        <f>_xlfn.XLOOKUP(A147,'SYS Allocations'!A:A,'SYS Allocations'!F:F)</f>
        <v>0</v>
      </c>
      <c r="BA147" t="str">
        <f t="shared" si="128"/>
        <v>DDm125-33</v>
      </c>
    </row>
    <row r="148" spans="1:53">
      <c r="A148" s="35" t="s">
        <v>164</v>
      </c>
      <c r="B148" t="s">
        <v>947</v>
      </c>
      <c r="C148" t="s">
        <v>1177</v>
      </c>
      <c r="D148" t="s">
        <v>845</v>
      </c>
      <c r="E148" t="s">
        <v>1178</v>
      </c>
      <c r="F148" t="s">
        <v>847</v>
      </c>
      <c r="G148">
        <v>36.6</v>
      </c>
      <c r="H148">
        <v>18</v>
      </c>
      <c r="I148">
        <v>185</v>
      </c>
      <c r="J148">
        <v>10.0825</v>
      </c>
      <c r="K148" s="64">
        <v>45538</v>
      </c>
      <c r="L148">
        <v>27.12792</v>
      </c>
      <c r="M148">
        <v>17.04542</v>
      </c>
      <c r="N148">
        <v>12.1099</v>
      </c>
      <c r="O148">
        <v>2.0274000000000001</v>
      </c>
      <c r="P148" t="s">
        <v>851</v>
      </c>
      <c r="Q148" t="s">
        <v>859</v>
      </c>
      <c r="R148" t="s">
        <v>874</v>
      </c>
      <c r="S148">
        <v>35.553600000000003</v>
      </c>
      <c r="T148">
        <v>25.4711</v>
      </c>
      <c r="U148" t="s">
        <v>851</v>
      </c>
      <c r="V148" t="s">
        <v>861</v>
      </c>
      <c r="W148">
        <v>22.5</v>
      </c>
      <c r="X148">
        <v>12.4175</v>
      </c>
      <c r="Y148">
        <v>174</v>
      </c>
      <c r="AA148">
        <f>VLOOKUP(A148,Cover!A:R,18,0)</f>
        <v>5.9</v>
      </c>
      <c r="AB148" s="77">
        <f t="shared" si="130"/>
        <v>11.14542</v>
      </c>
      <c r="AC148" s="77">
        <f t="shared" si="131"/>
        <v>-3.8726000000000003</v>
      </c>
      <c r="AD148" s="77">
        <f t="shared" si="132"/>
        <v>41.084683234099778</v>
      </c>
      <c r="AE148" s="77">
        <f t="shared" si="133"/>
        <v>-31.978794209696201</v>
      </c>
      <c r="AF148" s="77">
        <f t="shared" si="134"/>
        <v>19.571100000000001</v>
      </c>
      <c r="AG148" s="77">
        <f t="shared" si="135"/>
        <v>55.046746321047657</v>
      </c>
      <c r="AH148" s="77">
        <f t="shared" si="136"/>
        <v>22.5</v>
      </c>
      <c r="AI148" s="77">
        <f t="shared" si="137"/>
        <v>10.0825</v>
      </c>
      <c r="AJ148" s="77">
        <f t="shared" si="138"/>
        <v>12.4175</v>
      </c>
      <c r="AK148" s="77">
        <f t="shared" si="139"/>
        <v>5.9</v>
      </c>
      <c r="AL148" s="77">
        <f t="shared" si="140"/>
        <v>6.5175000000000001</v>
      </c>
      <c r="AM148" s="77">
        <f t="shared" si="141"/>
        <v>28.966666666666665</v>
      </c>
      <c r="AN148" t="str">
        <f t="shared" si="127"/>
        <v/>
      </c>
      <c r="AO148" t="s">
        <v>853</v>
      </c>
      <c r="AP148" t="str">
        <f t="shared" si="129"/>
        <v>DDm125-33</v>
      </c>
      <c r="AQ148">
        <f>_xlfn.XLOOKUP(A148,'SYS Allocations'!A:A,'SYS Allocations'!B:B)</f>
        <v>0</v>
      </c>
      <c r="AR148" t="str">
        <f>_xlfn.XLOOKUP(A148,'SYS Allocations'!A:A,'SYS Allocations'!C:C)</f>
        <v>RA</v>
      </c>
      <c r="AS148">
        <f>_xlfn.XLOOKUP(A148,'SYS Allocations'!A:A,'SYS Allocations'!D:D)</f>
        <v>0</v>
      </c>
      <c r="AT148">
        <f>_xlfn.XLOOKUP(A148,'SYS Allocations'!A:A,'SYS Allocations'!E:E)</f>
        <v>0</v>
      </c>
      <c r="AU148">
        <f>_xlfn.XLOOKUP(A148,'SYS Allocations'!A:A,'SYS Allocations'!F:F)</f>
        <v>0</v>
      </c>
      <c r="BA148" t="str">
        <f t="shared" si="128"/>
        <v>DDm125-33</v>
      </c>
    </row>
    <row r="149" spans="1:53">
      <c r="A149" s="35" t="s">
        <v>165</v>
      </c>
      <c r="B149" t="s">
        <v>904</v>
      </c>
      <c r="C149" t="s">
        <v>1179</v>
      </c>
      <c r="D149" t="s">
        <v>918</v>
      </c>
      <c r="E149" t="s">
        <v>1180</v>
      </c>
      <c r="F149" t="s">
        <v>847</v>
      </c>
      <c r="G149">
        <v>36.6</v>
      </c>
      <c r="H149">
        <v>11</v>
      </c>
      <c r="I149">
        <v>142</v>
      </c>
      <c r="J149">
        <v>7.7389999999999999</v>
      </c>
      <c r="K149" s="64">
        <v>44707.604166666701</v>
      </c>
      <c r="L149">
        <v>15.957599999999999</v>
      </c>
      <c r="M149">
        <v>8.2186000000000003</v>
      </c>
      <c r="N149">
        <v>6.0495000000000001</v>
      </c>
      <c r="O149">
        <v>-1.6895</v>
      </c>
      <c r="P149" t="s">
        <v>848</v>
      </c>
      <c r="Q149" t="s">
        <v>859</v>
      </c>
      <c r="R149" t="s">
        <v>1095</v>
      </c>
      <c r="S149">
        <v>21.6432</v>
      </c>
      <c r="T149">
        <v>13.904199999999999</v>
      </c>
      <c r="U149" t="s">
        <v>848</v>
      </c>
      <c r="V149" t="s">
        <v>1181</v>
      </c>
      <c r="W149">
        <v>21</v>
      </c>
      <c r="X149">
        <v>13.260999999999999</v>
      </c>
      <c r="Y149">
        <v>1</v>
      </c>
      <c r="Z149" t="s">
        <v>8</v>
      </c>
      <c r="AA149">
        <f>VLOOKUP(A149,Cover!A:R,18,0)</f>
        <v>0</v>
      </c>
      <c r="AB149" s="77">
        <f t="shared" si="130"/>
        <v>8.2186000000000003</v>
      </c>
      <c r="AC149" s="77">
        <f t="shared" si="131"/>
        <v>-1.6895</v>
      </c>
      <c r="AD149" s="77">
        <f t="shared" si="132"/>
        <v>51.502732240437162</v>
      </c>
      <c r="AE149" s="77">
        <f t="shared" si="133"/>
        <v>-27.927927927927929</v>
      </c>
      <c r="AF149" s="77">
        <f t="shared" si="134"/>
        <v>13.904199999999999</v>
      </c>
      <c r="AG149" s="77">
        <f t="shared" si="135"/>
        <v>64.242810674946398</v>
      </c>
      <c r="AH149" s="77">
        <f t="shared" si="136"/>
        <v>21</v>
      </c>
      <c r="AI149" s="77">
        <f t="shared" si="137"/>
        <v>7.7389999999999999</v>
      </c>
      <c r="AJ149" s="77">
        <f t="shared" si="138"/>
        <v>13.260999999999999</v>
      </c>
      <c r="AK149" s="77">
        <f t="shared" si="139"/>
        <v>0</v>
      </c>
      <c r="AL149" s="77">
        <f t="shared" si="140"/>
        <v>13.260999999999999</v>
      </c>
      <c r="AM149" s="77">
        <f t="shared" si="141"/>
        <v>63.147619047619045</v>
      </c>
      <c r="AN149" t="str">
        <f t="shared" si="127"/>
        <v>Capped</v>
      </c>
      <c r="AO149" t="s">
        <v>853</v>
      </c>
      <c r="AP149" t="str">
        <f t="shared" si="129"/>
        <v>DDm85-21</v>
      </c>
      <c r="AQ149">
        <f>_xlfn.XLOOKUP(A149,'SYS Allocations'!A:A,'SYS Allocations'!B:B)</f>
        <v>0</v>
      </c>
      <c r="AR149">
        <f>_xlfn.XLOOKUP(A149,'SYS Allocations'!A:A,'SYS Allocations'!C:C)</f>
        <v>0</v>
      </c>
      <c r="AS149">
        <f>_xlfn.XLOOKUP(A149,'SYS Allocations'!A:A,'SYS Allocations'!D:D)</f>
        <v>0</v>
      </c>
      <c r="AT149">
        <f>_xlfn.XLOOKUP(A149,'SYS Allocations'!A:A,'SYS Allocations'!E:E)</f>
        <v>0</v>
      </c>
      <c r="AU149">
        <f>_xlfn.XLOOKUP(A149,'SYS Allocations'!A:A,'SYS Allocations'!F:F)</f>
        <v>0</v>
      </c>
      <c r="BA149" t="str">
        <f t="shared" si="128"/>
        <v>DDm85-21</v>
      </c>
    </row>
    <row r="150" spans="1:53">
      <c r="A150" s="35" t="s">
        <v>166</v>
      </c>
      <c r="B150" t="s">
        <v>947</v>
      </c>
      <c r="C150" t="s">
        <v>1182</v>
      </c>
      <c r="D150" t="s">
        <v>845</v>
      </c>
      <c r="E150" t="s">
        <v>1183</v>
      </c>
      <c r="F150" t="s">
        <v>847</v>
      </c>
      <c r="G150">
        <v>36.6</v>
      </c>
      <c r="H150">
        <v>10</v>
      </c>
      <c r="I150">
        <v>98</v>
      </c>
      <c r="J150">
        <v>5.3410000000000002</v>
      </c>
      <c r="K150" s="64">
        <v>45538</v>
      </c>
      <c r="L150">
        <v>14.361840000000001</v>
      </c>
      <c r="M150">
        <v>9.0208399999999997</v>
      </c>
      <c r="N150">
        <v>17.734300000000001</v>
      </c>
      <c r="O150">
        <v>12.3933</v>
      </c>
      <c r="P150" t="s">
        <v>866</v>
      </c>
      <c r="Q150" t="s">
        <v>881</v>
      </c>
      <c r="R150" t="s">
        <v>882</v>
      </c>
      <c r="S150">
        <v>3.456</v>
      </c>
      <c r="T150">
        <v>-1.885</v>
      </c>
      <c r="U150" t="s">
        <v>851</v>
      </c>
      <c r="V150" t="s">
        <v>968</v>
      </c>
      <c r="W150">
        <v>11.25</v>
      </c>
      <c r="X150">
        <v>5.9089999999999998</v>
      </c>
      <c r="Y150">
        <v>4</v>
      </c>
      <c r="AA150">
        <f>VLOOKUP(A150,Cover!A:R,18,0)</f>
        <v>0</v>
      </c>
      <c r="AB150" s="77">
        <f t="shared" si="130"/>
        <v>9.0208399999999997</v>
      </c>
      <c r="AC150" s="77">
        <f t="shared" si="131"/>
        <v>12.3933</v>
      </c>
      <c r="AD150" s="77">
        <f t="shared" si="132"/>
        <v>62.811171827565268</v>
      </c>
      <c r="AE150" s="77">
        <f t="shared" si="133"/>
        <v>69.883220651505837</v>
      </c>
      <c r="AF150" s="77">
        <f t="shared" si="134"/>
        <v>-1.885</v>
      </c>
      <c r="AG150" s="77">
        <f t="shared" si="135"/>
        <v>-54.542824074074076</v>
      </c>
      <c r="AH150" s="77">
        <f t="shared" si="136"/>
        <v>11.25</v>
      </c>
      <c r="AI150" s="77">
        <f t="shared" si="137"/>
        <v>5.3410000000000002</v>
      </c>
      <c r="AJ150" s="77">
        <f t="shared" si="138"/>
        <v>5.9089999999999998</v>
      </c>
      <c r="AK150" s="77">
        <f t="shared" si="139"/>
        <v>0</v>
      </c>
      <c r="AL150" s="77">
        <f t="shared" si="140"/>
        <v>5.9089999999999998</v>
      </c>
      <c r="AM150" s="77">
        <f t="shared" si="141"/>
        <v>52.524444444444441</v>
      </c>
      <c r="AN150" t="str">
        <f t="shared" si="127"/>
        <v/>
      </c>
      <c r="AO150" t="s">
        <v>853</v>
      </c>
      <c r="AP150" t="str">
        <f t="shared" si="129"/>
        <v>SBS C11F</v>
      </c>
      <c r="AQ150">
        <f>_xlfn.XLOOKUP(A150,'SYS Allocations'!A:A,'SYS Allocations'!B:B)</f>
        <v>0</v>
      </c>
      <c r="AR150">
        <f>_xlfn.XLOOKUP(A150,'SYS Allocations'!A:A,'SYS Allocations'!C:C)</f>
        <v>0</v>
      </c>
      <c r="AS150">
        <f>_xlfn.XLOOKUP(A150,'SYS Allocations'!A:A,'SYS Allocations'!D:D)</f>
        <v>0</v>
      </c>
      <c r="AT150">
        <f>_xlfn.XLOOKUP(A150,'SYS Allocations'!A:A,'SYS Allocations'!E:E)</f>
        <v>0</v>
      </c>
      <c r="AU150">
        <f>_xlfn.XLOOKUP(A150,'SYS Allocations'!A:A,'SYS Allocations'!F:F)</f>
        <v>0</v>
      </c>
      <c r="BA150" t="str">
        <f t="shared" si="128"/>
        <v>SBS C11F</v>
      </c>
    </row>
    <row r="151" spans="1:53">
      <c r="A151" s="35" t="s">
        <v>167</v>
      </c>
      <c r="B151" t="s">
        <v>947</v>
      </c>
      <c r="C151" t="s">
        <v>1184</v>
      </c>
      <c r="D151" t="s">
        <v>845</v>
      </c>
      <c r="E151" t="s">
        <v>1185</v>
      </c>
      <c r="F151" t="s">
        <v>847</v>
      </c>
      <c r="G151">
        <v>36.6</v>
      </c>
      <c r="H151">
        <v>26</v>
      </c>
      <c r="I151">
        <v>321</v>
      </c>
      <c r="J151">
        <v>17.494499999999999</v>
      </c>
      <c r="K151" s="64">
        <v>45538</v>
      </c>
      <c r="L151">
        <v>39.893999999999998</v>
      </c>
      <c r="M151">
        <v>22.3995</v>
      </c>
      <c r="N151">
        <v>28.067499999999999</v>
      </c>
      <c r="O151">
        <v>10.573</v>
      </c>
      <c r="P151" t="s">
        <v>851</v>
      </c>
      <c r="Q151" t="s">
        <v>859</v>
      </c>
      <c r="R151" t="s">
        <v>874</v>
      </c>
      <c r="S151">
        <v>35.553600000000003</v>
      </c>
      <c r="T151">
        <v>18.059100000000001</v>
      </c>
      <c r="U151" t="s">
        <v>848</v>
      </c>
      <c r="V151" t="s">
        <v>927</v>
      </c>
      <c r="W151">
        <v>37.5</v>
      </c>
      <c r="X151">
        <v>20.005500000000001</v>
      </c>
      <c r="Y151">
        <v>18</v>
      </c>
      <c r="AA151">
        <f>VLOOKUP(A151,Cover!A:R,18,0)</f>
        <v>1.7</v>
      </c>
      <c r="AB151" s="77">
        <f t="shared" si="130"/>
        <v>20.6995</v>
      </c>
      <c r="AC151" s="77">
        <f t="shared" si="131"/>
        <v>8.8730000000000011</v>
      </c>
      <c r="AD151" s="77">
        <f t="shared" si="132"/>
        <v>51.886248558680506</v>
      </c>
      <c r="AE151" s="77">
        <f t="shared" si="133"/>
        <v>31.613075621270156</v>
      </c>
      <c r="AF151" s="77">
        <f t="shared" si="134"/>
        <v>16.359100000000002</v>
      </c>
      <c r="AG151" s="77">
        <f t="shared" si="135"/>
        <v>46.01249943746906</v>
      </c>
      <c r="AH151" s="77">
        <f t="shared" si="136"/>
        <v>37.5</v>
      </c>
      <c r="AI151" s="77">
        <f t="shared" si="137"/>
        <v>17.494499999999999</v>
      </c>
      <c r="AJ151" s="77">
        <f t="shared" si="138"/>
        <v>20.005500000000001</v>
      </c>
      <c r="AK151" s="77">
        <f t="shared" si="139"/>
        <v>1.7</v>
      </c>
      <c r="AL151" s="77">
        <f t="shared" si="140"/>
        <v>18.305500000000002</v>
      </c>
      <c r="AM151" s="77">
        <f t="shared" si="141"/>
        <v>48.814666666666675</v>
      </c>
      <c r="AN151" t="str">
        <f t="shared" si="127"/>
        <v/>
      </c>
      <c r="AO151" t="s">
        <v>853</v>
      </c>
      <c r="AP151" t="str">
        <f t="shared" si="129"/>
        <v>DDm125-33</v>
      </c>
      <c r="AQ151">
        <f>_xlfn.XLOOKUP(A151,'SYS Allocations'!A:A,'SYS Allocations'!B:B)</f>
        <v>0</v>
      </c>
      <c r="AR151" t="str">
        <f>_xlfn.XLOOKUP(A151,'SYS Allocations'!A:A,'SYS Allocations'!C:C)</f>
        <v>RA</v>
      </c>
      <c r="AS151">
        <f>_xlfn.XLOOKUP(A151,'SYS Allocations'!A:A,'SYS Allocations'!D:D)</f>
        <v>0</v>
      </c>
      <c r="AT151">
        <f>_xlfn.XLOOKUP(A151,'SYS Allocations'!A:A,'SYS Allocations'!E:E)</f>
        <v>0</v>
      </c>
      <c r="AU151">
        <f>_xlfn.XLOOKUP(A151,'SYS Allocations'!A:A,'SYS Allocations'!F:F)</f>
        <v>0</v>
      </c>
      <c r="BA151" t="str">
        <f t="shared" si="128"/>
        <v>DDm125-33</v>
      </c>
    </row>
    <row r="152" spans="1:53">
      <c r="A152" s="35" t="s">
        <v>168</v>
      </c>
      <c r="B152" t="s">
        <v>871</v>
      </c>
      <c r="C152" t="s">
        <v>871</v>
      </c>
      <c r="D152" t="s">
        <v>918</v>
      </c>
      <c r="E152" t="s">
        <v>1186</v>
      </c>
      <c r="F152" t="s">
        <v>858</v>
      </c>
      <c r="G152">
        <v>75</v>
      </c>
      <c r="H152">
        <v>35</v>
      </c>
      <c r="I152">
        <v>1430</v>
      </c>
      <c r="J152">
        <v>77.935000000000002</v>
      </c>
      <c r="K152" s="64">
        <v>44944</v>
      </c>
      <c r="L152">
        <v>111.18</v>
      </c>
      <c r="M152">
        <v>33.244999999999997</v>
      </c>
      <c r="N152">
        <v>95.375</v>
      </c>
      <c r="O152">
        <v>17.440000000000001</v>
      </c>
      <c r="P152" t="s">
        <v>866</v>
      </c>
      <c r="Q152" t="s">
        <v>859</v>
      </c>
      <c r="R152" t="s">
        <v>1187</v>
      </c>
      <c r="S152">
        <v>113.616</v>
      </c>
      <c r="T152">
        <v>35.680999999999997</v>
      </c>
      <c r="U152" t="s">
        <v>950</v>
      </c>
      <c r="V152" t="s">
        <v>1188</v>
      </c>
      <c r="W152">
        <v>71.25</v>
      </c>
      <c r="X152">
        <v>-6.6849999999999996</v>
      </c>
      <c r="Y152">
        <v>45</v>
      </c>
      <c r="Z152" t="s">
        <v>989</v>
      </c>
      <c r="AA152">
        <f>VLOOKUP(A152,Cover!A:R,18,0)</f>
        <v>11.5</v>
      </c>
      <c r="AB152" s="77">
        <f t="shared" si="130"/>
        <v>21.744999999999997</v>
      </c>
      <c r="AC152" s="77">
        <f t="shared" si="131"/>
        <v>5.9400000000000013</v>
      </c>
      <c r="AD152" s="77">
        <f t="shared" si="132"/>
        <v>19.558373808238887</v>
      </c>
      <c r="AE152" s="77">
        <f t="shared" si="133"/>
        <v>6.228047182175624</v>
      </c>
      <c r="AF152" s="77">
        <f t="shared" si="134"/>
        <v>24.180999999999997</v>
      </c>
      <c r="AG152" s="77">
        <f t="shared" si="135"/>
        <v>21.283093930432329</v>
      </c>
      <c r="AH152" s="77">
        <f t="shared" si="136"/>
        <v>71.25</v>
      </c>
      <c r="AI152" s="77">
        <f t="shared" si="137"/>
        <v>77.935000000000002</v>
      </c>
      <c r="AJ152" s="77">
        <f t="shared" si="138"/>
        <v>-6.6850000000000023</v>
      </c>
      <c r="AK152" s="77">
        <f t="shared" si="139"/>
        <v>11.5</v>
      </c>
      <c r="AL152" s="77">
        <f t="shared" si="140"/>
        <v>-18.185000000000002</v>
      </c>
      <c r="AM152" s="77">
        <f t="shared" si="141"/>
        <v>-25.522807017543862</v>
      </c>
      <c r="AN152" t="str">
        <f t="shared" si="127"/>
        <v>Capped</v>
      </c>
      <c r="AO152" t="s">
        <v>853</v>
      </c>
      <c r="AP152" t="str">
        <f t="shared" si="129"/>
        <v>DDm125-33</v>
      </c>
      <c r="AQ152">
        <f>_xlfn.XLOOKUP(A152,'SYS Allocations'!A:A,'SYS Allocations'!B:B)</f>
        <v>0</v>
      </c>
      <c r="AR152">
        <f>_xlfn.XLOOKUP(A152,'SYS Allocations'!A:A,'SYS Allocations'!C:C)</f>
        <v>0</v>
      </c>
      <c r="AS152">
        <f>_xlfn.XLOOKUP(A152,'SYS Allocations'!A:A,'SYS Allocations'!D:D)</f>
        <v>0</v>
      </c>
      <c r="AT152">
        <f>_xlfn.XLOOKUP(A152,'SYS Allocations'!A:A,'SYS Allocations'!E:E)</f>
        <v>0</v>
      </c>
      <c r="AU152">
        <f>_xlfn.XLOOKUP(A152,'SYS Allocations'!A:A,'SYS Allocations'!F:F)</f>
        <v>0</v>
      </c>
      <c r="BA152" t="str">
        <f t="shared" si="128"/>
        <v xml:space="preserve">DDm125-33 </v>
      </c>
    </row>
    <row r="153" spans="1:53">
      <c r="A153" s="35" t="s">
        <v>169</v>
      </c>
      <c r="B153" t="s">
        <v>916</v>
      </c>
      <c r="C153" t="s">
        <v>1189</v>
      </c>
      <c r="D153" t="s">
        <v>840</v>
      </c>
      <c r="E153" t="s">
        <v>1190</v>
      </c>
      <c r="F153" t="s">
        <v>858</v>
      </c>
      <c r="G153">
        <v>75</v>
      </c>
      <c r="H153">
        <v>12</v>
      </c>
      <c r="I153">
        <v>240</v>
      </c>
      <c r="J153">
        <v>13.08</v>
      </c>
      <c r="K153" s="64">
        <v>44676.708333333299</v>
      </c>
      <c r="L153">
        <v>35.97</v>
      </c>
      <c r="M153">
        <v>22.89</v>
      </c>
      <c r="N153">
        <v>27.522500000000001</v>
      </c>
      <c r="O153">
        <v>14.442500000000001</v>
      </c>
      <c r="P153" t="s">
        <v>851</v>
      </c>
      <c r="Q153" t="s">
        <v>859</v>
      </c>
      <c r="R153" t="s">
        <v>931</v>
      </c>
      <c r="S153">
        <v>28.123200000000001</v>
      </c>
      <c r="T153">
        <v>15.043200000000001</v>
      </c>
      <c r="U153" t="s">
        <v>851</v>
      </c>
      <c r="V153" t="s">
        <v>861</v>
      </c>
      <c r="W153">
        <v>22.5</v>
      </c>
      <c r="X153">
        <v>9.42</v>
      </c>
      <c r="Y153">
        <v>7</v>
      </c>
      <c r="Z153" t="s">
        <v>8</v>
      </c>
      <c r="AA153">
        <f>VLOOKUP(A153,Cover!A:R,18,0)</f>
        <v>1</v>
      </c>
      <c r="AB153" s="77">
        <f t="shared" si="130"/>
        <v>21.89</v>
      </c>
      <c r="AC153" s="77">
        <f t="shared" si="131"/>
        <v>13.442500000000001</v>
      </c>
      <c r="AD153" s="77">
        <f t="shared" si="132"/>
        <v>60.856269113149857</v>
      </c>
      <c r="AE153" s="77">
        <f t="shared" si="133"/>
        <v>48.8418566627305</v>
      </c>
      <c r="AF153" s="77">
        <f t="shared" si="134"/>
        <v>14.043200000000001</v>
      </c>
      <c r="AG153" s="77">
        <f t="shared" si="135"/>
        <v>49.934573590487574</v>
      </c>
      <c r="AH153" s="77">
        <f t="shared" si="136"/>
        <v>22.5</v>
      </c>
      <c r="AI153" s="77">
        <f t="shared" si="137"/>
        <v>13.08</v>
      </c>
      <c r="AJ153" s="77">
        <f t="shared" si="138"/>
        <v>9.42</v>
      </c>
      <c r="AK153" s="77">
        <f t="shared" si="139"/>
        <v>1</v>
      </c>
      <c r="AL153" s="77">
        <f t="shared" si="140"/>
        <v>8.42</v>
      </c>
      <c r="AM153" s="77">
        <f t="shared" si="141"/>
        <v>37.422222222222224</v>
      </c>
      <c r="AN153" t="str">
        <f t="shared" si="127"/>
        <v>Capped</v>
      </c>
      <c r="AO153" t="s">
        <v>853</v>
      </c>
      <c r="AP153" t="str">
        <f t="shared" si="129"/>
        <v>DDm100-33</v>
      </c>
      <c r="AQ153">
        <f>_xlfn.XLOOKUP(A153,'SYS Allocations'!A:A,'SYS Allocations'!B:B)</f>
        <v>0</v>
      </c>
      <c r="AR153">
        <f>_xlfn.XLOOKUP(A153,'SYS Allocations'!A:A,'SYS Allocations'!C:C)</f>
        <v>0</v>
      </c>
      <c r="AS153">
        <f>_xlfn.XLOOKUP(A153,'SYS Allocations'!A:A,'SYS Allocations'!D:D)</f>
        <v>0</v>
      </c>
      <c r="AT153">
        <f>_xlfn.XLOOKUP(A153,'SYS Allocations'!A:A,'SYS Allocations'!E:E)</f>
        <v>0</v>
      </c>
      <c r="AU153">
        <f>_xlfn.XLOOKUP(A153,'SYS Allocations'!A:A,'SYS Allocations'!F:F)</f>
        <v>0</v>
      </c>
      <c r="BA153" t="str">
        <f t="shared" si="128"/>
        <v>DDm100-33</v>
      </c>
    </row>
    <row r="154" spans="1:53">
      <c r="A154" s="35" t="s">
        <v>170</v>
      </c>
      <c r="B154" t="s">
        <v>947</v>
      </c>
      <c r="C154" t="s">
        <v>1191</v>
      </c>
      <c r="D154" t="s">
        <v>845</v>
      </c>
      <c r="E154" t="s">
        <v>1192</v>
      </c>
      <c r="F154" t="s">
        <v>847</v>
      </c>
      <c r="G154">
        <v>36.6</v>
      </c>
      <c r="H154">
        <v>48</v>
      </c>
      <c r="I154">
        <v>324</v>
      </c>
      <c r="J154">
        <v>17.658000000000001</v>
      </c>
      <c r="K154" s="64">
        <v>45538</v>
      </c>
      <c r="L154">
        <v>75.000720000000001</v>
      </c>
      <c r="M154">
        <v>57.34272</v>
      </c>
      <c r="N154">
        <v>50.1509</v>
      </c>
      <c r="O154">
        <v>32.492899999999999</v>
      </c>
      <c r="P154" t="s">
        <v>866</v>
      </c>
      <c r="Q154" t="s">
        <v>859</v>
      </c>
      <c r="R154" t="s">
        <v>874</v>
      </c>
      <c r="S154">
        <v>71.107200000000205</v>
      </c>
      <c r="T154">
        <v>53.449200000000197</v>
      </c>
      <c r="U154" t="s">
        <v>848</v>
      </c>
      <c r="V154" t="s">
        <v>944</v>
      </c>
      <c r="W154">
        <v>90</v>
      </c>
      <c r="X154">
        <v>72.341999999999999</v>
      </c>
      <c r="Y154">
        <v>55</v>
      </c>
      <c r="AA154">
        <f>VLOOKUP(A154,Cover!A:R,18,0)</f>
        <v>2</v>
      </c>
      <c r="AB154" s="77">
        <f t="shared" si="130"/>
        <v>55.34272</v>
      </c>
      <c r="AC154" s="77">
        <f t="shared" si="131"/>
        <v>30.492899999999999</v>
      </c>
      <c r="AD154" s="77">
        <f t="shared" si="132"/>
        <v>73.789584953317785</v>
      </c>
      <c r="AE154" s="77">
        <f t="shared" si="133"/>
        <v>60.802298662636161</v>
      </c>
      <c r="AF154" s="77">
        <f t="shared" si="134"/>
        <v>51.449200000000197</v>
      </c>
      <c r="AG154" s="77">
        <f t="shared" si="135"/>
        <v>72.354416992934674</v>
      </c>
      <c r="AH154" s="347">
        <f>AVERAGE(W154:W155)</f>
        <v>90</v>
      </c>
      <c r="AI154" s="347">
        <f>SUM(J154:J155)</f>
        <v>38.531500000000001</v>
      </c>
      <c r="AJ154" s="347">
        <f t="shared" si="138"/>
        <v>51.468499999999999</v>
      </c>
      <c r="AK154" s="347">
        <f>SUM(AA154:AA155)</f>
        <v>21</v>
      </c>
      <c r="AL154" s="347">
        <f t="shared" si="140"/>
        <v>30.468499999999999</v>
      </c>
      <c r="AM154" s="348">
        <f t="shared" si="141"/>
        <v>33.853888888888889</v>
      </c>
      <c r="AN154" t="str">
        <f t="shared" si="127"/>
        <v/>
      </c>
      <c r="AO154" t="s">
        <v>853</v>
      </c>
      <c r="AP154" t="str">
        <f t="shared" si="129"/>
        <v>DDm125-33</v>
      </c>
      <c r="AQ154">
        <f>_xlfn.XLOOKUP(A154,'SYS Allocations'!A:A,'SYS Allocations'!B:B)</f>
        <v>0</v>
      </c>
      <c r="AR154">
        <f>_xlfn.XLOOKUP(A154,'SYS Allocations'!A:A,'SYS Allocations'!C:C)</f>
        <v>0</v>
      </c>
      <c r="AS154">
        <f>_xlfn.XLOOKUP(A154,'SYS Allocations'!A:A,'SYS Allocations'!D:D)</f>
        <v>0</v>
      </c>
      <c r="AT154">
        <f>_xlfn.XLOOKUP(A154,'SYS Allocations'!A:A,'SYS Allocations'!E:E)</f>
        <v>0</v>
      </c>
      <c r="AU154">
        <f>_xlfn.XLOOKUP(A154,'SYS Allocations'!A:A,'SYS Allocations'!F:F)</f>
        <v>0</v>
      </c>
      <c r="BA154" t="str">
        <f t="shared" si="128"/>
        <v>DDm125-33</v>
      </c>
    </row>
    <row r="155" spans="1:53">
      <c r="A155" s="35" t="s">
        <v>171</v>
      </c>
      <c r="B155" t="s">
        <v>947</v>
      </c>
      <c r="C155" t="s">
        <v>1191</v>
      </c>
      <c r="D155" t="s">
        <v>845</v>
      </c>
      <c r="E155" t="s">
        <v>1192</v>
      </c>
      <c r="F155" t="s">
        <v>847</v>
      </c>
      <c r="G155">
        <v>36.6</v>
      </c>
      <c r="H155">
        <v>42</v>
      </c>
      <c r="I155">
        <v>383</v>
      </c>
      <c r="J155">
        <v>20.8735</v>
      </c>
      <c r="K155" s="64">
        <v>45538</v>
      </c>
      <c r="L155">
        <v>65.426159999999996</v>
      </c>
      <c r="M155">
        <v>44.552660000000003</v>
      </c>
      <c r="N155">
        <v>38.182699999999997</v>
      </c>
      <c r="O155">
        <v>17.309200000000001</v>
      </c>
      <c r="P155" t="s">
        <v>866</v>
      </c>
      <c r="Q155" t="s">
        <v>859</v>
      </c>
      <c r="R155" t="s">
        <v>874</v>
      </c>
      <c r="S155">
        <v>71.107200000000205</v>
      </c>
      <c r="T155">
        <v>50.233700000000198</v>
      </c>
      <c r="U155" t="s">
        <v>848</v>
      </c>
      <c r="V155" t="s">
        <v>944</v>
      </c>
      <c r="W155">
        <v>90</v>
      </c>
      <c r="X155">
        <v>69.126499999999993</v>
      </c>
      <c r="Y155">
        <v>55</v>
      </c>
      <c r="AA155">
        <f>VLOOKUP(A155,Cover!A:R,18,0)</f>
        <v>19</v>
      </c>
      <c r="AB155" s="77">
        <f t="shared" si="130"/>
        <v>25.552660000000003</v>
      </c>
      <c r="AC155" s="77">
        <f t="shared" si="131"/>
        <v>-1.6907999999999994</v>
      </c>
      <c r="AD155" s="77">
        <f t="shared" si="132"/>
        <v>39.055723276438663</v>
      </c>
      <c r="AE155" s="77">
        <f t="shared" si="133"/>
        <v>-4.4281834443347368</v>
      </c>
      <c r="AF155" s="77">
        <f t="shared" si="134"/>
        <v>31.233700000000198</v>
      </c>
      <c r="AG155" s="77">
        <f t="shared" si="135"/>
        <v>43.924806489357067</v>
      </c>
      <c r="AH155" s="347"/>
      <c r="AI155" s="347"/>
      <c r="AJ155" s="347"/>
      <c r="AK155" s="347"/>
      <c r="AL155" s="347"/>
      <c r="AM155" s="348"/>
      <c r="AN155" t="str">
        <f t="shared" si="127"/>
        <v/>
      </c>
      <c r="AO155" t="s">
        <v>853</v>
      </c>
      <c r="AP155" t="str">
        <f t="shared" si="129"/>
        <v>DDm125-33</v>
      </c>
      <c r="AQ155">
        <f>_xlfn.XLOOKUP(A155,'SYS Allocations'!A:A,'SYS Allocations'!B:B)</f>
        <v>0</v>
      </c>
      <c r="AR155" t="str">
        <f>_xlfn.XLOOKUP(A155,'SYS Allocations'!A:A,'SYS Allocations'!C:C)</f>
        <v>RA</v>
      </c>
      <c r="AS155" t="str">
        <f>_xlfn.XLOOKUP(A155,'SYS Allocations'!A:A,'SYS Allocations'!D:D)</f>
        <v>PX</v>
      </c>
      <c r="AT155">
        <f>_xlfn.XLOOKUP(A155,'SYS Allocations'!A:A,'SYS Allocations'!E:E)</f>
        <v>0</v>
      </c>
      <c r="AU155" t="str">
        <f>_xlfn.XLOOKUP(A155,'SYS Allocations'!A:A,'SYS Allocations'!F:F)</f>
        <v>OPEX</v>
      </c>
      <c r="BA155" t="str">
        <f t="shared" si="128"/>
        <v>DDm125-33</v>
      </c>
    </row>
    <row r="156" spans="1:53">
      <c r="A156" s="35" t="s">
        <v>172</v>
      </c>
      <c r="B156" t="s">
        <v>947</v>
      </c>
      <c r="C156" t="s">
        <v>1191</v>
      </c>
      <c r="D156" t="s">
        <v>845</v>
      </c>
      <c r="E156" t="s">
        <v>1192</v>
      </c>
      <c r="F156" t="s">
        <v>847</v>
      </c>
      <c r="G156">
        <v>36.6</v>
      </c>
      <c r="H156">
        <v>27</v>
      </c>
      <c r="I156">
        <v>0</v>
      </c>
      <c r="J156">
        <v>0</v>
      </c>
      <c r="K156" s="64">
        <v>0</v>
      </c>
      <c r="L156">
        <v>41.489759999999997</v>
      </c>
      <c r="M156">
        <v>41.489759999999997</v>
      </c>
      <c r="N156">
        <v>42.924199999999999</v>
      </c>
      <c r="O156">
        <v>42.924199999999999</v>
      </c>
      <c r="P156" t="s">
        <v>851</v>
      </c>
      <c r="Q156" t="s">
        <v>1193</v>
      </c>
      <c r="R156" t="s">
        <v>1194</v>
      </c>
      <c r="S156">
        <v>18.446400000000001</v>
      </c>
      <c r="T156">
        <v>18.446400000000001</v>
      </c>
      <c r="U156" t="s">
        <v>848</v>
      </c>
      <c r="V156" t="s">
        <v>944</v>
      </c>
      <c r="W156">
        <v>90</v>
      </c>
      <c r="X156">
        <v>90</v>
      </c>
      <c r="Y156">
        <v>55</v>
      </c>
      <c r="AA156">
        <f>VLOOKUP(A156,Cover!A:R,18,0)</f>
        <v>0</v>
      </c>
      <c r="AB156" s="77"/>
      <c r="AC156" s="77"/>
      <c r="AD156" s="77"/>
      <c r="AE156" s="77"/>
      <c r="AF156" s="77"/>
      <c r="AG156" s="77"/>
      <c r="AH156" s="97"/>
      <c r="AI156" s="97"/>
      <c r="AJ156" s="97"/>
      <c r="AK156" s="97"/>
      <c r="AL156" s="97"/>
      <c r="AM156" s="97"/>
      <c r="AN156" t="str">
        <f t="shared" si="127"/>
        <v/>
      </c>
      <c r="AO156" t="s">
        <v>853</v>
      </c>
      <c r="AP156" t="str">
        <f t="shared" si="129"/>
        <v>VH34</v>
      </c>
      <c r="AQ156">
        <f>_xlfn.XLOOKUP(A156,'SYS Allocations'!A:A,'SYS Allocations'!B:B)</f>
        <v>0</v>
      </c>
      <c r="AR156">
        <f>_xlfn.XLOOKUP(A156,'SYS Allocations'!A:A,'SYS Allocations'!C:C)</f>
        <v>0</v>
      </c>
      <c r="AS156">
        <f>_xlfn.XLOOKUP(A156,'SYS Allocations'!A:A,'SYS Allocations'!D:D)</f>
        <v>0</v>
      </c>
      <c r="AT156">
        <f>_xlfn.XLOOKUP(A156,'SYS Allocations'!A:A,'SYS Allocations'!E:E)</f>
        <v>0</v>
      </c>
      <c r="AU156">
        <f>_xlfn.XLOOKUP(A156,'SYS Allocations'!A:A,'SYS Allocations'!F:F)</f>
        <v>0</v>
      </c>
      <c r="BA156" t="str">
        <f t="shared" si="128"/>
        <v>VH34</v>
      </c>
    </row>
    <row r="157" spans="1:53">
      <c r="A157" s="35" t="s">
        <v>173</v>
      </c>
      <c r="B157" t="s">
        <v>947</v>
      </c>
      <c r="C157" t="s">
        <v>1191</v>
      </c>
      <c r="D157" t="s">
        <v>918</v>
      </c>
      <c r="E157" t="s">
        <v>1195</v>
      </c>
      <c r="F157" t="s">
        <v>847</v>
      </c>
      <c r="G157">
        <v>36.6</v>
      </c>
      <c r="H157">
        <v>64</v>
      </c>
      <c r="I157">
        <v>802</v>
      </c>
      <c r="J157">
        <v>43.709000000000003</v>
      </c>
      <c r="K157" s="64">
        <v>45538</v>
      </c>
      <c r="L157">
        <v>100.53288000000001</v>
      </c>
      <c r="M157">
        <v>56.823880000000003</v>
      </c>
      <c r="N157">
        <v>92.966099999999997</v>
      </c>
      <c r="O157">
        <v>49.257100000000001</v>
      </c>
      <c r="P157" t="s">
        <v>848</v>
      </c>
      <c r="Q157" t="s">
        <v>859</v>
      </c>
      <c r="R157" t="s">
        <v>874</v>
      </c>
      <c r="S157">
        <v>53.330399999999997</v>
      </c>
      <c r="T157">
        <v>9.62139999999998</v>
      </c>
      <c r="U157" t="s">
        <v>902</v>
      </c>
      <c r="V157" t="s">
        <v>894</v>
      </c>
      <c r="W157">
        <v>112.5</v>
      </c>
      <c r="X157">
        <v>68.790999999999997</v>
      </c>
      <c r="Y157">
        <v>39</v>
      </c>
      <c r="AA157">
        <f>VLOOKUP(A157,Cover!A:R,18,0)</f>
        <v>2</v>
      </c>
      <c r="AB157" s="77">
        <f t="shared" si="130"/>
        <v>54.823880000000003</v>
      </c>
      <c r="AC157" s="77">
        <f t="shared" si="131"/>
        <v>47.257100000000001</v>
      </c>
      <c r="AD157" s="77">
        <f t="shared" si="132"/>
        <v>54.533283041329362</v>
      </c>
      <c r="AE157" s="77">
        <f t="shared" si="133"/>
        <v>50.832615329673935</v>
      </c>
      <c r="AF157" s="77">
        <f t="shared" si="134"/>
        <v>7.62139999999998</v>
      </c>
      <c r="AG157" s="77">
        <f t="shared" si="135"/>
        <v>14.290911000104968</v>
      </c>
      <c r="AH157" s="347">
        <f>AVERAGE(W157:W158)</f>
        <v>112.5</v>
      </c>
      <c r="AI157" s="347">
        <f>SUM(J157:J158)</f>
        <v>85.02000000000001</v>
      </c>
      <c r="AJ157" s="347">
        <f t="shared" si="138"/>
        <v>27.47999999999999</v>
      </c>
      <c r="AK157" s="347">
        <f>SUM(AA157:AA158)</f>
        <v>4</v>
      </c>
      <c r="AL157" s="347">
        <f t="shared" si="140"/>
        <v>23.47999999999999</v>
      </c>
      <c r="AM157" s="348">
        <f t="shared" si="141"/>
        <v>20.871111111111102</v>
      </c>
      <c r="AN157" t="str">
        <f t="shared" si="127"/>
        <v/>
      </c>
      <c r="AO157" t="s">
        <v>921</v>
      </c>
      <c r="AP157" t="str">
        <f t="shared" si="129"/>
        <v>DDm125-33</v>
      </c>
      <c r="AQ157" t="str">
        <f>_xlfn.XLOOKUP(A157,'SYS Allocations'!A:A,'SYS Allocations'!B:B)</f>
        <v>P-Core</v>
      </c>
      <c r="AR157">
        <f>_xlfn.XLOOKUP(A157,'SYS Allocations'!A:A,'SYS Allocations'!C:C)</f>
        <v>0</v>
      </c>
      <c r="AS157">
        <f>_xlfn.XLOOKUP(A157,'SYS Allocations'!A:A,'SYS Allocations'!D:D)</f>
        <v>0</v>
      </c>
      <c r="AT157">
        <f>_xlfn.XLOOKUP(A157,'SYS Allocations'!A:A,'SYS Allocations'!E:E)</f>
        <v>0</v>
      </c>
      <c r="AU157">
        <f>_xlfn.XLOOKUP(A157,'SYS Allocations'!A:A,'SYS Allocations'!F:F)</f>
        <v>0</v>
      </c>
      <c r="BA157" t="str">
        <f t="shared" si="128"/>
        <v>DDm125-33</v>
      </c>
    </row>
    <row r="158" spans="1:53">
      <c r="A158" s="35" t="s">
        <v>174</v>
      </c>
      <c r="B158" t="s">
        <v>947</v>
      </c>
      <c r="C158" t="s">
        <v>1191</v>
      </c>
      <c r="D158" t="s">
        <v>918</v>
      </c>
      <c r="E158" t="s">
        <v>1195</v>
      </c>
      <c r="F158" t="s">
        <v>847</v>
      </c>
      <c r="G158">
        <v>36.6</v>
      </c>
      <c r="H158">
        <v>64</v>
      </c>
      <c r="I158">
        <v>758</v>
      </c>
      <c r="J158">
        <v>41.311</v>
      </c>
      <c r="K158" s="64">
        <v>45538</v>
      </c>
      <c r="L158">
        <v>100.53288000000001</v>
      </c>
      <c r="M158">
        <v>59.221879999999999</v>
      </c>
      <c r="N158">
        <v>92.966099999999997</v>
      </c>
      <c r="O158">
        <v>51.655099999999997</v>
      </c>
      <c r="P158" t="s">
        <v>848</v>
      </c>
      <c r="Q158" t="s">
        <v>859</v>
      </c>
      <c r="R158" t="s">
        <v>874</v>
      </c>
      <c r="S158">
        <v>53.330399999999997</v>
      </c>
      <c r="T158">
        <v>12.019399999999999</v>
      </c>
      <c r="U158" t="s">
        <v>902</v>
      </c>
      <c r="V158" t="s">
        <v>894</v>
      </c>
      <c r="W158">
        <v>112.5</v>
      </c>
      <c r="X158">
        <v>71.188999999999993</v>
      </c>
      <c r="Y158">
        <v>39</v>
      </c>
      <c r="AA158">
        <f>VLOOKUP(A158,Cover!A:R,18,0)</f>
        <v>2</v>
      </c>
      <c r="AB158" s="77">
        <f t="shared" si="130"/>
        <v>57.221879999999999</v>
      </c>
      <c r="AC158" s="77">
        <f t="shared" si="131"/>
        <v>49.655099999999997</v>
      </c>
      <c r="AD158" s="77">
        <f t="shared" si="132"/>
        <v>56.918572311864537</v>
      </c>
      <c r="AE158" s="77">
        <f t="shared" si="133"/>
        <v>53.412050198943483</v>
      </c>
      <c r="AF158" s="77">
        <f t="shared" si="134"/>
        <v>10.019399999999999</v>
      </c>
      <c r="AG158" s="77">
        <f t="shared" si="135"/>
        <v>18.787408307456907</v>
      </c>
      <c r="AH158" s="347"/>
      <c r="AI158" s="347"/>
      <c r="AJ158" s="347"/>
      <c r="AK158" s="347"/>
      <c r="AL158" s="347"/>
      <c r="AM158" s="348"/>
      <c r="AN158" t="str">
        <f t="shared" si="127"/>
        <v/>
      </c>
      <c r="AO158" t="s">
        <v>921</v>
      </c>
      <c r="AP158" t="str">
        <f t="shared" si="129"/>
        <v>DDm125-33</v>
      </c>
      <c r="AQ158">
        <f>_xlfn.XLOOKUP(A158,'SYS Allocations'!A:A,'SYS Allocations'!B:B)</f>
        <v>0</v>
      </c>
      <c r="AR158">
        <f>_xlfn.XLOOKUP(A158,'SYS Allocations'!A:A,'SYS Allocations'!C:C)</f>
        <v>0</v>
      </c>
      <c r="AS158">
        <f>_xlfn.XLOOKUP(A158,'SYS Allocations'!A:A,'SYS Allocations'!D:D)</f>
        <v>0</v>
      </c>
      <c r="AT158">
        <f>_xlfn.XLOOKUP(A158,'SYS Allocations'!A:A,'SYS Allocations'!E:E)</f>
        <v>0</v>
      </c>
      <c r="AU158">
        <f>_xlfn.XLOOKUP(A158,'SYS Allocations'!A:A,'SYS Allocations'!F:F)</f>
        <v>0</v>
      </c>
      <c r="BA158" t="str">
        <f t="shared" si="128"/>
        <v>DDm125-33</v>
      </c>
    </row>
    <row r="159" spans="1:53">
      <c r="A159" s="35" t="s">
        <v>175</v>
      </c>
      <c r="B159" t="s">
        <v>947</v>
      </c>
      <c r="C159" t="s">
        <v>1191</v>
      </c>
      <c r="D159" t="s">
        <v>918</v>
      </c>
      <c r="E159" t="s">
        <v>1196</v>
      </c>
      <c r="F159" t="s">
        <v>911</v>
      </c>
      <c r="G159">
        <v>55</v>
      </c>
      <c r="H159">
        <v>84</v>
      </c>
      <c r="I159">
        <v>1843</v>
      </c>
      <c r="J159">
        <v>100.4435</v>
      </c>
      <c r="K159" s="64">
        <v>45538</v>
      </c>
      <c r="L159">
        <v>199.03399999999999</v>
      </c>
      <c r="M159">
        <v>98.590500000000006</v>
      </c>
      <c r="N159">
        <v>161.5925</v>
      </c>
      <c r="O159">
        <v>61.149000000000001</v>
      </c>
      <c r="P159" t="s">
        <v>972</v>
      </c>
      <c r="Q159" t="s">
        <v>859</v>
      </c>
      <c r="R159" t="s">
        <v>874</v>
      </c>
      <c r="S159">
        <v>142.21440000000001</v>
      </c>
      <c r="T159">
        <v>41.770899999999898</v>
      </c>
      <c r="U159" t="s">
        <v>873</v>
      </c>
      <c r="V159" t="s">
        <v>1197</v>
      </c>
      <c r="W159">
        <v>375</v>
      </c>
      <c r="X159">
        <v>274.55650000000003</v>
      </c>
      <c r="Y159">
        <v>94</v>
      </c>
      <c r="Z159" t="s">
        <v>802</v>
      </c>
      <c r="AA159">
        <f>VLOOKUP(A159,Cover!A:R,18,0)</f>
        <v>20.375</v>
      </c>
      <c r="AB159" s="77">
        <f t="shared" si="130"/>
        <v>78.215500000000006</v>
      </c>
      <c r="AC159" s="77">
        <f t="shared" si="131"/>
        <v>40.774000000000001</v>
      </c>
      <c r="AD159" s="77">
        <f t="shared" si="132"/>
        <v>39.297557201282196</v>
      </c>
      <c r="AE159" s="77">
        <f t="shared" si="133"/>
        <v>25.23260671132633</v>
      </c>
      <c r="AF159" s="77">
        <f t="shared" si="134"/>
        <v>21.395899999999898</v>
      </c>
      <c r="AG159" s="77">
        <f t="shared" si="135"/>
        <v>15.04481965258082</v>
      </c>
      <c r="AH159" s="347">
        <f>AVERAGE(W159:W160)</f>
        <v>375</v>
      </c>
      <c r="AI159" s="347">
        <f>SUM(J159:J160)</f>
        <v>203.285</v>
      </c>
      <c r="AJ159" s="347">
        <f t="shared" si="138"/>
        <v>171.715</v>
      </c>
      <c r="AK159" s="347">
        <f>SUM(AA159:AA160)</f>
        <v>40.25</v>
      </c>
      <c r="AL159" s="347">
        <f t="shared" si="140"/>
        <v>131.465</v>
      </c>
      <c r="AM159" s="348">
        <f t="shared" si="141"/>
        <v>35.057333333333332</v>
      </c>
      <c r="AN159" t="str">
        <f t="shared" si="127"/>
        <v>Capped</v>
      </c>
      <c r="AO159" t="s">
        <v>921</v>
      </c>
      <c r="AP159" t="str">
        <f t="shared" si="129"/>
        <v>DDm125-33</v>
      </c>
      <c r="AQ159" t="str">
        <f>_xlfn.XLOOKUP(A159,'SYS Allocations'!A:A,'SYS Allocations'!B:B)</f>
        <v>P-Core</v>
      </c>
      <c r="AR159" t="str">
        <f>_xlfn.XLOOKUP(A159,'SYS Allocations'!A:A,'SYS Allocations'!C:C)</f>
        <v>RA</v>
      </c>
      <c r="AS159" t="str">
        <f>_xlfn.XLOOKUP(A159,'SYS Allocations'!A:A,'SYS Allocations'!D:D)</f>
        <v>PX</v>
      </c>
      <c r="AT159">
        <f>_xlfn.XLOOKUP(A159,'SYS Allocations'!A:A,'SYS Allocations'!E:E)</f>
        <v>0</v>
      </c>
      <c r="AU159" t="str">
        <f>_xlfn.XLOOKUP(A159,'SYS Allocations'!A:A,'SYS Allocations'!F:F)</f>
        <v>OPEX</v>
      </c>
      <c r="BA159" t="str">
        <f t="shared" si="128"/>
        <v>DDm125-33</v>
      </c>
    </row>
    <row r="160" spans="1:53">
      <c r="A160" s="35" t="s">
        <v>176</v>
      </c>
      <c r="B160" t="s">
        <v>947</v>
      </c>
      <c r="C160" t="s">
        <v>1191</v>
      </c>
      <c r="D160" t="s">
        <v>918</v>
      </c>
      <c r="E160" t="s">
        <v>1196</v>
      </c>
      <c r="F160" t="s">
        <v>911</v>
      </c>
      <c r="G160">
        <v>55</v>
      </c>
      <c r="H160">
        <v>84</v>
      </c>
      <c r="I160">
        <v>1887</v>
      </c>
      <c r="J160">
        <v>102.8415</v>
      </c>
      <c r="K160" s="64">
        <v>45538</v>
      </c>
      <c r="L160">
        <v>199.03399999999999</v>
      </c>
      <c r="M160">
        <v>96.192499999999995</v>
      </c>
      <c r="N160">
        <v>161.5925</v>
      </c>
      <c r="O160">
        <v>58.750999999999998</v>
      </c>
      <c r="P160" t="s">
        <v>972</v>
      </c>
      <c r="Q160" t="s">
        <v>859</v>
      </c>
      <c r="R160" t="s">
        <v>874</v>
      </c>
      <c r="S160">
        <v>142.21440000000001</v>
      </c>
      <c r="T160">
        <v>39.372899999999902</v>
      </c>
      <c r="U160" t="s">
        <v>873</v>
      </c>
      <c r="V160" t="s">
        <v>1197</v>
      </c>
      <c r="W160">
        <v>375</v>
      </c>
      <c r="X160">
        <v>272.1585</v>
      </c>
      <c r="Y160">
        <v>94</v>
      </c>
      <c r="Z160" t="s">
        <v>802</v>
      </c>
      <c r="AA160">
        <f>VLOOKUP(A160,Cover!A:R,18,0)</f>
        <v>19.875000000000004</v>
      </c>
      <c r="AB160" s="77">
        <f t="shared" si="130"/>
        <v>76.317499999999995</v>
      </c>
      <c r="AC160" s="77">
        <f t="shared" si="131"/>
        <v>38.875999999999991</v>
      </c>
      <c r="AD160" s="77">
        <f t="shared" si="132"/>
        <v>38.34395128470512</v>
      </c>
      <c r="AE160" s="77">
        <f t="shared" si="133"/>
        <v>24.058047248479966</v>
      </c>
      <c r="AF160" s="77">
        <f t="shared" si="134"/>
        <v>19.497899999999898</v>
      </c>
      <c r="AG160" s="77">
        <f t="shared" si="135"/>
        <v>13.71021499932489</v>
      </c>
      <c r="AH160" s="347"/>
      <c r="AI160" s="347"/>
      <c r="AJ160" s="347"/>
      <c r="AK160" s="347"/>
      <c r="AL160" s="347"/>
      <c r="AM160" s="348"/>
      <c r="AN160" t="str">
        <f t="shared" si="127"/>
        <v>Capped</v>
      </c>
      <c r="AO160" t="s">
        <v>921</v>
      </c>
      <c r="AP160" t="str">
        <f t="shared" si="129"/>
        <v>DDm125-33</v>
      </c>
      <c r="AQ160">
        <f>_xlfn.XLOOKUP(A160,'SYS Allocations'!A:A,'SYS Allocations'!B:B)</f>
        <v>0</v>
      </c>
      <c r="AR160">
        <f>_xlfn.XLOOKUP(A160,'SYS Allocations'!A:A,'SYS Allocations'!C:C)</f>
        <v>0</v>
      </c>
      <c r="AS160">
        <f>_xlfn.XLOOKUP(A160,'SYS Allocations'!A:A,'SYS Allocations'!D:D)</f>
        <v>0</v>
      </c>
      <c r="AT160">
        <f>_xlfn.XLOOKUP(A160,'SYS Allocations'!A:A,'SYS Allocations'!E:E)</f>
        <v>0</v>
      </c>
      <c r="AU160">
        <f>_xlfn.XLOOKUP(A160,'SYS Allocations'!A:A,'SYS Allocations'!F:F)</f>
        <v>0</v>
      </c>
      <c r="BA160" t="str">
        <f t="shared" si="128"/>
        <v>DDm125-33</v>
      </c>
    </row>
    <row r="161" spans="1:53">
      <c r="A161" s="35" t="s">
        <v>177</v>
      </c>
      <c r="B161" t="s">
        <v>922</v>
      </c>
      <c r="C161" t="s">
        <v>1198</v>
      </c>
      <c r="D161" t="s">
        <v>862</v>
      </c>
      <c r="E161" t="s">
        <v>1199</v>
      </c>
      <c r="F161" t="s">
        <v>1200</v>
      </c>
      <c r="G161">
        <v>45</v>
      </c>
      <c r="H161">
        <v>15</v>
      </c>
      <c r="I161">
        <v>137</v>
      </c>
      <c r="J161">
        <v>7.4664999999999999</v>
      </c>
      <c r="K161" s="64">
        <v>44391.458333333299</v>
      </c>
      <c r="L161">
        <v>27.468</v>
      </c>
      <c r="M161">
        <v>20.0015</v>
      </c>
      <c r="N161">
        <v>27.849499999999999</v>
      </c>
      <c r="O161">
        <v>20.382999999999999</v>
      </c>
      <c r="P161" t="s">
        <v>851</v>
      </c>
      <c r="Q161" t="s">
        <v>859</v>
      </c>
      <c r="R161" t="s">
        <v>893</v>
      </c>
      <c r="S161">
        <v>10.1088</v>
      </c>
      <c r="T161">
        <v>2.6422999999999801</v>
      </c>
      <c r="U161" t="s">
        <v>851</v>
      </c>
      <c r="V161" t="s">
        <v>861</v>
      </c>
      <c r="W161">
        <v>22.5</v>
      </c>
      <c r="X161">
        <v>15.0335</v>
      </c>
      <c r="Y161">
        <v>27</v>
      </c>
      <c r="AA161">
        <f>VLOOKUP(A161,Cover!A:R,18,0)</f>
        <v>0</v>
      </c>
      <c r="AB161" s="77">
        <f t="shared" si="130"/>
        <v>20.0015</v>
      </c>
      <c r="AC161" s="77">
        <f t="shared" si="131"/>
        <v>20.382999999999999</v>
      </c>
      <c r="AD161" s="77">
        <f t="shared" si="132"/>
        <v>72.817460317460316</v>
      </c>
      <c r="AE161" s="77">
        <f t="shared" si="133"/>
        <v>73.189823874755376</v>
      </c>
      <c r="AF161" s="77">
        <f t="shared" si="134"/>
        <v>2.6422999999999801</v>
      </c>
      <c r="AG161" s="77">
        <f t="shared" si="135"/>
        <v>26.138611902500593</v>
      </c>
      <c r="AH161" s="77">
        <f t="shared" si="136"/>
        <v>22.5</v>
      </c>
      <c r="AI161" s="77">
        <f t="shared" si="137"/>
        <v>7.4664999999999999</v>
      </c>
      <c r="AJ161" s="77">
        <f t="shared" si="138"/>
        <v>15.0335</v>
      </c>
      <c r="AK161" s="77">
        <f t="shared" si="139"/>
        <v>0</v>
      </c>
      <c r="AL161" s="77">
        <f t="shared" si="140"/>
        <v>15.0335</v>
      </c>
      <c r="AM161" s="77">
        <f t="shared" si="141"/>
        <v>66.815555555555548</v>
      </c>
      <c r="AN161" t="str">
        <f t="shared" si="127"/>
        <v/>
      </c>
      <c r="AO161" t="s">
        <v>853</v>
      </c>
      <c r="AP161" t="str">
        <f t="shared" si="129"/>
        <v>2DDm85-15</v>
      </c>
      <c r="AQ161">
        <f>_xlfn.XLOOKUP(A161,'SYS Allocations'!A:A,'SYS Allocations'!B:B)</f>
        <v>0</v>
      </c>
      <c r="AR161">
        <f>_xlfn.XLOOKUP(A161,'SYS Allocations'!A:A,'SYS Allocations'!C:C)</f>
        <v>0</v>
      </c>
      <c r="AS161">
        <f>_xlfn.XLOOKUP(A161,'SYS Allocations'!A:A,'SYS Allocations'!D:D)</f>
        <v>0</v>
      </c>
      <c r="AT161">
        <f>_xlfn.XLOOKUP(A161,'SYS Allocations'!A:A,'SYS Allocations'!E:E)</f>
        <v>0</v>
      </c>
      <c r="AU161">
        <f>_xlfn.XLOOKUP(A161,'SYS Allocations'!A:A,'SYS Allocations'!F:F)</f>
        <v>0</v>
      </c>
      <c r="BA161" t="str">
        <f t="shared" si="128"/>
        <v>2DDm85-15</v>
      </c>
    </row>
    <row r="162" spans="1:53">
      <c r="A162" s="35" t="s">
        <v>178</v>
      </c>
      <c r="B162" t="s">
        <v>884</v>
      </c>
      <c r="C162" t="s">
        <v>1201</v>
      </c>
      <c r="D162" t="s">
        <v>856</v>
      </c>
      <c r="E162" t="s">
        <v>1202</v>
      </c>
      <c r="F162" t="s">
        <v>847</v>
      </c>
      <c r="G162">
        <v>36.6</v>
      </c>
      <c r="H162">
        <v>23</v>
      </c>
      <c r="I162">
        <v>221</v>
      </c>
      <c r="J162">
        <v>12.044499999999999</v>
      </c>
      <c r="K162" s="64">
        <v>44663</v>
      </c>
      <c r="L162">
        <v>35.106720000000003</v>
      </c>
      <c r="M162">
        <v>23.06222</v>
      </c>
      <c r="N162">
        <v>22.083400000000001</v>
      </c>
      <c r="O162">
        <v>10.0389</v>
      </c>
      <c r="P162" t="s">
        <v>851</v>
      </c>
      <c r="Q162" t="s">
        <v>859</v>
      </c>
      <c r="R162" t="s">
        <v>874</v>
      </c>
      <c r="S162">
        <v>35.553600000000003</v>
      </c>
      <c r="T162">
        <v>23.5091</v>
      </c>
      <c r="U162" t="s">
        <v>866</v>
      </c>
      <c r="V162" t="s">
        <v>867</v>
      </c>
      <c r="W162">
        <v>33.75</v>
      </c>
      <c r="X162">
        <v>21.705500000000001</v>
      </c>
      <c r="Y162">
        <v>17</v>
      </c>
      <c r="AA162">
        <f>VLOOKUP(A162,Cover!A:R,18,0)</f>
        <v>0.6</v>
      </c>
      <c r="AB162" s="77">
        <f t="shared" si="130"/>
        <v>22.462219999999999</v>
      </c>
      <c r="AC162" s="77">
        <f t="shared" si="131"/>
        <v>9.4389000000000003</v>
      </c>
      <c r="AD162" s="77">
        <f t="shared" si="132"/>
        <v>63.982679099613968</v>
      </c>
      <c r="AE162" s="77">
        <f t="shared" si="133"/>
        <v>42.74205964661239</v>
      </c>
      <c r="AF162" s="77">
        <f t="shared" si="134"/>
        <v>22.909099999999999</v>
      </c>
      <c r="AG162" s="77">
        <f t="shared" si="135"/>
        <v>64.435387696323289</v>
      </c>
      <c r="AH162" s="77">
        <f t="shared" si="136"/>
        <v>33.75</v>
      </c>
      <c r="AI162" s="77">
        <f t="shared" si="137"/>
        <v>12.044499999999999</v>
      </c>
      <c r="AJ162" s="77">
        <f t="shared" si="138"/>
        <v>21.705500000000001</v>
      </c>
      <c r="AK162" s="77">
        <f t="shared" si="139"/>
        <v>0.6</v>
      </c>
      <c r="AL162" s="77">
        <f t="shared" si="140"/>
        <v>21.105499999999999</v>
      </c>
      <c r="AM162" s="77">
        <f t="shared" si="141"/>
        <v>62.534814814814808</v>
      </c>
      <c r="AN162" t="str">
        <f t="shared" si="127"/>
        <v/>
      </c>
      <c r="AO162" t="s">
        <v>853</v>
      </c>
      <c r="AP162" t="str">
        <f t="shared" si="129"/>
        <v>DDm125-33</v>
      </c>
      <c r="AQ162">
        <f>_xlfn.XLOOKUP(A162,'SYS Allocations'!A:A,'SYS Allocations'!B:B)</f>
        <v>0</v>
      </c>
      <c r="AR162">
        <f>_xlfn.XLOOKUP(A162,'SYS Allocations'!A:A,'SYS Allocations'!C:C)</f>
        <v>0</v>
      </c>
      <c r="AS162">
        <f>_xlfn.XLOOKUP(A162,'SYS Allocations'!A:A,'SYS Allocations'!D:D)</f>
        <v>0</v>
      </c>
      <c r="AT162">
        <f>_xlfn.XLOOKUP(A162,'SYS Allocations'!A:A,'SYS Allocations'!E:E)</f>
        <v>0</v>
      </c>
      <c r="AU162">
        <f>_xlfn.XLOOKUP(A162,'SYS Allocations'!A:A,'SYS Allocations'!F:F)</f>
        <v>0</v>
      </c>
      <c r="BA162" t="str">
        <f t="shared" si="128"/>
        <v>DDm125-33</v>
      </c>
    </row>
    <row r="163" spans="1:53">
      <c r="A163" s="35" t="s">
        <v>179</v>
      </c>
      <c r="B163" t="s">
        <v>854</v>
      </c>
      <c r="C163" t="s">
        <v>1203</v>
      </c>
      <c r="D163" t="s">
        <v>918</v>
      </c>
      <c r="E163" t="s">
        <v>1204</v>
      </c>
      <c r="F163" t="s">
        <v>1087</v>
      </c>
      <c r="G163">
        <v>37.5</v>
      </c>
      <c r="H163">
        <v>4</v>
      </c>
      <c r="I163">
        <v>35</v>
      </c>
      <c r="J163">
        <v>1.9075</v>
      </c>
      <c r="K163" s="64">
        <v>44564.486111111102</v>
      </c>
      <c r="L163">
        <v>4.9050000000000002</v>
      </c>
      <c r="M163">
        <v>2.9975000000000001</v>
      </c>
      <c r="N163">
        <v>5.9132499999999997</v>
      </c>
      <c r="O163">
        <v>4.0057499999999999</v>
      </c>
      <c r="P163" t="s">
        <v>866</v>
      </c>
      <c r="Q163" t="s">
        <v>881</v>
      </c>
      <c r="R163" t="s">
        <v>882</v>
      </c>
      <c r="S163">
        <v>3.456</v>
      </c>
      <c r="T163">
        <v>1.5485</v>
      </c>
      <c r="U163" t="s">
        <v>950</v>
      </c>
      <c r="V163" t="s">
        <v>972</v>
      </c>
      <c r="W163">
        <v>6</v>
      </c>
      <c r="X163">
        <v>4.0925000000000002</v>
      </c>
      <c r="Y163">
        <v>2</v>
      </c>
      <c r="Z163" t="s">
        <v>8</v>
      </c>
      <c r="AA163">
        <f>VLOOKUP(A163,Cover!A:R,18,0)</f>
        <v>4</v>
      </c>
      <c r="AB163" s="77">
        <f t="shared" si="130"/>
        <v>-1.0024999999999999</v>
      </c>
      <c r="AC163" s="77">
        <f t="shared" si="131"/>
        <v>5.7499999999999218E-3</v>
      </c>
      <c r="AD163" s="77">
        <f t="shared" si="132"/>
        <v>-20.438328236493373</v>
      </c>
      <c r="AE163" s="77">
        <f t="shared" si="133"/>
        <v>9.7239250834987898E-2</v>
      </c>
      <c r="AF163" s="77">
        <f t="shared" si="134"/>
        <v>-2.4515000000000002</v>
      </c>
      <c r="AG163" s="77">
        <f t="shared" si="135"/>
        <v>-70.934606481481481</v>
      </c>
      <c r="AH163" s="77">
        <f t="shared" si="136"/>
        <v>6</v>
      </c>
      <c r="AI163" s="77">
        <f t="shared" si="137"/>
        <v>1.9075</v>
      </c>
      <c r="AJ163" s="77">
        <f t="shared" si="138"/>
        <v>4.0925000000000002</v>
      </c>
      <c r="AK163" s="77">
        <f t="shared" si="139"/>
        <v>4</v>
      </c>
      <c r="AL163" s="77">
        <f t="shared" si="140"/>
        <v>9.2500000000000249E-2</v>
      </c>
      <c r="AM163" s="77">
        <f t="shared" si="141"/>
        <v>1.541666666666671</v>
      </c>
      <c r="AN163" t="str">
        <f t="shared" si="127"/>
        <v>Capped</v>
      </c>
      <c r="AO163" t="s">
        <v>853</v>
      </c>
      <c r="AP163" t="str">
        <f t="shared" si="129"/>
        <v>SBS C11F</v>
      </c>
      <c r="AQ163">
        <f>_xlfn.XLOOKUP(A163,'SYS Allocations'!A:A,'SYS Allocations'!B:B)</f>
        <v>0</v>
      </c>
      <c r="AR163">
        <f>_xlfn.XLOOKUP(A163,'SYS Allocations'!A:A,'SYS Allocations'!C:C)</f>
        <v>0</v>
      </c>
      <c r="AS163">
        <f>_xlfn.XLOOKUP(A163,'SYS Allocations'!A:A,'SYS Allocations'!D:D)</f>
        <v>0</v>
      </c>
      <c r="AT163">
        <f>_xlfn.XLOOKUP(A163,'SYS Allocations'!A:A,'SYS Allocations'!E:E)</f>
        <v>0</v>
      </c>
      <c r="AU163">
        <f>_xlfn.XLOOKUP(A163,'SYS Allocations'!A:A,'SYS Allocations'!F:F)</f>
        <v>0</v>
      </c>
      <c r="BA163" t="str">
        <f t="shared" si="128"/>
        <v>SBS C11F</v>
      </c>
    </row>
    <row r="164" spans="1:53">
      <c r="A164" s="35" t="s">
        <v>180</v>
      </c>
      <c r="B164" t="s">
        <v>916</v>
      </c>
      <c r="C164" t="s">
        <v>1205</v>
      </c>
      <c r="D164" t="s">
        <v>845</v>
      </c>
      <c r="E164" t="s">
        <v>1206</v>
      </c>
      <c r="F164" t="s">
        <v>847</v>
      </c>
      <c r="G164">
        <v>36.6</v>
      </c>
      <c r="H164">
        <v>29</v>
      </c>
      <c r="I164">
        <v>462</v>
      </c>
      <c r="J164">
        <v>25.178999999999998</v>
      </c>
      <c r="K164" s="64">
        <v>44553.416666666701</v>
      </c>
      <c r="L164">
        <v>44.681280000000001</v>
      </c>
      <c r="M164">
        <v>19.502279999999999</v>
      </c>
      <c r="N164">
        <v>34.051600000000001</v>
      </c>
      <c r="O164">
        <v>8.8726000000000003</v>
      </c>
      <c r="P164" t="s">
        <v>851</v>
      </c>
      <c r="Q164" t="s">
        <v>859</v>
      </c>
      <c r="R164" t="s">
        <v>874</v>
      </c>
      <c r="S164">
        <v>35.553600000000003</v>
      </c>
      <c r="T164">
        <v>10.374599999999999</v>
      </c>
      <c r="U164" t="s">
        <v>907</v>
      </c>
      <c r="V164" t="s">
        <v>932</v>
      </c>
      <c r="W164">
        <v>54</v>
      </c>
      <c r="X164">
        <v>28.821000000000002</v>
      </c>
      <c r="Y164">
        <v>24</v>
      </c>
      <c r="AA164">
        <f>VLOOKUP(A164,Cover!A:R,18,0)</f>
        <v>1</v>
      </c>
      <c r="AB164" s="77">
        <f t="shared" si="130"/>
        <v>18.502279999999999</v>
      </c>
      <c r="AC164" s="77">
        <f t="shared" si="131"/>
        <v>7.8726000000000003</v>
      </c>
      <c r="AD164" s="77">
        <f t="shared" si="132"/>
        <v>41.409467231019342</v>
      </c>
      <c r="AE164" s="77">
        <f t="shared" si="133"/>
        <v>23.119618461393888</v>
      </c>
      <c r="AF164" s="77">
        <f t="shared" si="134"/>
        <v>9.3745999999999992</v>
      </c>
      <c r="AG164" s="77">
        <f t="shared" si="135"/>
        <v>26.367512713199222</v>
      </c>
      <c r="AH164" s="77">
        <f t="shared" si="136"/>
        <v>54</v>
      </c>
      <c r="AI164" s="77">
        <f t="shared" si="137"/>
        <v>25.178999999999998</v>
      </c>
      <c r="AJ164" s="77">
        <f t="shared" si="138"/>
        <v>28.821000000000002</v>
      </c>
      <c r="AK164" s="77">
        <f t="shared" si="139"/>
        <v>1</v>
      </c>
      <c r="AL164" s="77">
        <f t="shared" si="140"/>
        <v>27.821000000000002</v>
      </c>
      <c r="AM164" s="77">
        <f t="shared" si="141"/>
        <v>51.520370370370372</v>
      </c>
      <c r="AN164" t="str">
        <f t="shared" si="127"/>
        <v/>
      </c>
      <c r="AO164" t="s">
        <v>853</v>
      </c>
      <c r="AP164" t="str">
        <f t="shared" si="129"/>
        <v>DDm125-33</v>
      </c>
      <c r="AQ164">
        <f>_xlfn.XLOOKUP(A164,'SYS Allocations'!A:A,'SYS Allocations'!B:B)</f>
        <v>0</v>
      </c>
      <c r="AR164">
        <f>_xlfn.XLOOKUP(A164,'SYS Allocations'!A:A,'SYS Allocations'!C:C)</f>
        <v>0</v>
      </c>
      <c r="AS164">
        <f>_xlfn.XLOOKUP(A164,'SYS Allocations'!A:A,'SYS Allocations'!D:D)</f>
        <v>0</v>
      </c>
      <c r="AT164">
        <f>_xlfn.XLOOKUP(A164,'SYS Allocations'!A:A,'SYS Allocations'!E:E)</f>
        <v>0</v>
      </c>
      <c r="AU164">
        <f>_xlfn.XLOOKUP(A164,'SYS Allocations'!A:A,'SYS Allocations'!F:F)</f>
        <v>0</v>
      </c>
      <c r="BA164" t="str">
        <f t="shared" si="128"/>
        <v>DDm125-33</v>
      </c>
    </row>
    <row r="165" spans="1:53">
      <c r="A165" s="35" t="s">
        <v>181</v>
      </c>
      <c r="B165" t="s">
        <v>890</v>
      </c>
      <c r="C165" t="s">
        <v>1207</v>
      </c>
      <c r="D165" t="s">
        <v>840</v>
      </c>
      <c r="E165" t="s">
        <v>1208</v>
      </c>
      <c r="F165" t="s">
        <v>911</v>
      </c>
      <c r="G165">
        <v>55</v>
      </c>
      <c r="H165">
        <v>13</v>
      </c>
      <c r="I165">
        <v>281</v>
      </c>
      <c r="J165">
        <v>15.314500000000001</v>
      </c>
      <c r="K165" s="64">
        <v>45098</v>
      </c>
      <c r="L165">
        <v>28.776</v>
      </c>
      <c r="M165">
        <v>13.461499999999999</v>
      </c>
      <c r="N165">
        <v>19.456499999999998</v>
      </c>
      <c r="O165">
        <v>4.1420000000000003</v>
      </c>
      <c r="P165" t="s">
        <v>848</v>
      </c>
      <c r="Q165" t="s">
        <v>859</v>
      </c>
      <c r="R165" t="s">
        <v>1209</v>
      </c>
      <c r="S165">
        <v>27.086400000000001</v>
      </c>
      <c r="T165">
        <v>11.7719</v>
      </c>
      <c r="U165" t="s">
        <v>848</v>
      </c>
      <c r="V165" t="s">
        <v>981</v>
      </c>
      <c r="W165">
        <v>33</v>
      </c>
      <c r="X165">
        <v>17.685500000000001</v>
      </c>
      <c r="Y165">
        <v>0</v>
      </c>
      <c r="Z165" t="s">
        <v>8</v>
      </c>
      <c r="AA165">
        <f>VLOOKUP(A165,Cover!A:R,18,0)</f>
        <v>0.5</v>
      </c>
      <c r="AB165" s="77">
        <f t="shared" si="130"/>
        <v>12.961499999999999</v>
      </c>
      <c r="AC165" s="77">
        <f t="shared" si="131"/>
        <v>3.6420000000000003</v>
      </c>
      <c r="AD165" s="77">
        <f t="shared" si="132"/>
        <v>45.042743953294405</v>
      </c>
      <c r="AE165" s="77">
        <f t="shared" si="133"/>
        <v>18.718680132603502</v>
      </c>
      <c r="AF165" s="77">
        <f t="shared" si="134"/>
        <v>11.2719</v>
      </c>
      <c r="AG165" s="77">
        <f t="shared" si="135"/>
        <v>41.614611022505763</v>
      </c>
      <c r="AH165" s="77">
        <f t="shared" si="136"/>
        <v>33</v>
      </c>
      <c r="AI165" s="77">
        <f t="shared" si="137"/>
        <v>15.314500000000001</v>
      </c>
      <c r="AJ165" s="77">
        <f t="shared" si="138"/>
        <v>17.685499999999998</v>
      </c>
      <c r="AK165" s="77">
        <f t="shared" si="139"/>
        <v>0.5</v>
      </c>
      <c r="AL165" s="77">
        <f t="shared" si="140"/>
        <v>17.185499999999998</v>
      </c>
      <c r="AM165" s="77">
        <f t="shared" si="141"/>
        <v>52.077272727272721</v>
      </c>
      <c r="AN165" t="str">
        <f t="shared" si="127"/>
        <v>Capped</v>
      </c>
      <c r="AO165" t="s">
        <v>853</v>
      </c>
      <c r="AP165" t="str">
        <f t="shared" si="129"/>
        <v>2CP1000</v>
      </c>
      <c r="AQ165">
        <f>_xlfn.XLOOKUP(A165,'SYS Allocations'!A:A,'SYS Allocations'!B:B)</f>
        <v>0</v>
      </c>
      <c r="AR165">
        <f>_xlfn.XLOOKUP(A165,'SYS Allocations'!A:A,'SYS Allocations'!C:C)</f>
        <v>0</v>
      </c>
      <c r="AS165">
        <f>_xlfn.XLOOKUP(A165,'SYS Allocations'!A:A,'SYS Allocations'!D:D)</f>
        <v>0</v>
      </c>
      <c r="AT165">
        <f>_xlfn.XLOOKUP(A165,'SYS Allocations'!A:A,'SYS Allocations'!E:E)</f>
        <v>0</v>
      </c>
      <c r="AU165">
        <f>_xlfn.XLOOKUP(A165,'SYS Allocations'!A:A,'SYS Allocations'!F:F)</f>
        <v>0</v>
      </c>
      <c r="BA165" t="str">
        <f t="shared" si="128"/>
        <v xml:space="preserve">2CP1000 </v>
      </c>
    </row>
    <row r="166" spans="1:53">
      <c r="A166" s="35" t="s">
        <v>182</v>
      </c>
      <c r="B166" t="s">
        <v>904</v>
      </c>
      <c r="C166" t="s">
        <v>935</v>
      </c>
      <c r="D166" t="s">
        <v>856</v>
      </c>
      <c r="E166" t="s">
        <v>1210</v>
      </c>
      <c r="F166" t="s">
        <v>847</v>
      </c>
      <c r="G166">
        <v>36.6</v>
      </c>
      <c r="H166">
        <v>8</v>
      </c>
      <c r="I166">
        <v>53</v>
      </c>
      <c r="J166">
        <v>2.8885000000000001</v>
      </c>
      <c r="K166" s="64">
        <v>44624.375</v>
      </c>
      <c r="L166">
        <v>11.17032</v>
      </c>
      <c r="M166">
        <v>8.2818199999999997</v>
      </c>
      <c r="N166">
        <v>10.169700000000001</v>
      </c>
      <c r="O166">
        <v>7.2812000000000001</v>
      </c>
      <c r="P166" t="s">
        <v>972</v>
      </c>
      <c r="Q166" t="s">
        <v>881</v>
      </c>
      <c r="R166" t="s">
        <v>1038</v>
      </c>
      <c r="S166">
        <v>7.1712000000000096</v>
      </c>
      <c r="T166">
        <v>4.2827000000000099</v>
      </c>
      <c r="U166" t="s">
        <v>851</v>
      </c>
      <c r="V166" t="s">
        <v>968</v>
      </c>
      <c r="W166">
        <v>11.25</v>
      </c>
      <c r="X166">
        <v>8.3614999999999995</v>
      </c>
      <c r="Y166">
        <v>0</v>
      </c>
      <c r="AA166">
        <f>VLOOKUP(A166,Cover!A:R,18,0)</f>
        <v>0</v>
      </c>
      <c r="AB166" s="77">
        <f t="shared" si="130"/>
        <v>8.2818199999999997</v>
      </c>
      <c r="AC166" s="77">
        <f t="shared" si="131"/>
        <v>7.2812000000000001</v>
      </c>
      <c r="AD166" s="77">
        <f t="shared" si="132"/>
        <v>74.141295862607336</v>
      </c>
      <c r="AE166" s="77">
        <f t="shared" si="133"/>
        <v>71.59699892818864</v>
      </c>
      <c r="AF166" s="77">
        <f t="shared" si="134"/>
        <v>4.2827000000000099</v>
      </c>
      <c r="AG166" s="77">
        <f t="shared" si="135"/>
        <v>59.720827755466367</v>
      </c>
      <c r="AH166" s="77">
        <f t="shared" si="136"/>
        <v>11.25</v>
      </c>
      <c r="AI166" s="77">
        <f t="shared" si="137"/>
        <v>2.8885000000000001</v>
      </c>
      <c r="AJ166" s="77">
        <f t="shared" si="138"/>
        <v>8.3614999999999995</v>
      </c>
      <c r="AK166" s="77">
        <f t="shared" si="139"/>
        <v>0</v>
      </c>
      <c r="AL166" s="77">
        <f t="shared" si="140"/>
        <v>8.3614999999999995</v>
      </c>
      <c r="AM166" s="77">
        <f t="shared" si="141"/>
        <v>74.324444444444438</v>
      </c>
      <c r="AN166" t="str">
        <f t="shared" si="127"/>
        <v/>
      </c>
      <c r="AO166" t="s">
        <v>853</v>
      </c>
      <c r="AP166" t="str">
        <f t="shared" si="129"/>
        <v>12V105F</v>
      </c>
      <c r="AQ166">
        <f>_xlfn.XLOOKUP(A166,'SYS Allocations'!A:A,'SYS Allocations'!B:B)</f>
        <v>0</v>
      </c>
      <c r="AR166">
        <f>_xlfn.XLOOKUP(A166,'SYS Allocations'!A:A,'SYS Allocations'!C:C)</f>
        <v>0</v>
      </c>
      <c r="AS166">
        <f>_xlfn.XLOOKUP(A166,'SYS Allocations'!A:A,'SYS Allocations'!D:D)</f>
        <v>0</v>
      </c>
      <c r="AT166">
        <f>_xlfn.XLOOKUP(A166,'SYS Allocations'!A:A,'SYS Allocations'!E:E)</f>
        <v>0</v>
      </c>
      <c r="AU166">
        <f>_xlfn.XLOOKUP(A166,'SYS Allocations'!A:A,'SYS Allocations'!F:F)</f>
        <v>0</v>
      </c>
      <c r="BA166" t="str">
        <f t="shared" si="128"/>
        <v>12V105F</v>
      </c>
    </row>
    <row r="167" spans="1:53">
      <c r="A167" s="35" t="s">
        <v>183</v>
      </c>
      <c r="B167" t="s">
        <v>904</v>
      </c>
      <c r="C167" t="s">
        <v>1211</v>
      </c>
      <c r="D167" t="s">
        <v>845</v>
      </c>
      <c r="E167" t="s">
        <v>1212</v>
      </c>
      <c r="F167" t="s">
        <v>847</v>
      </c>
      <c r="G167">
        <v>36.6</v>
      </c>
      <c r="H167">
        <v>31</v>
      </c>
      <c r="I167">
        <v>579</v>
      </c>
      <c r="J167">
        <v>31.555499999999999</v>
      </c>
      <c r="K167" s="64">
        <v>44498.708333333299</v>
      </c>
      <c r="L167">
        <v>47.872799999999998</v>
      </c>
      <c r="M167">
        <v>16.317299999999999</v>
      </c>
      <c r="N167">
        <v>36.787500000000001</v>
      </c>
      <c r="O167">
        <v>5.2320000000000002</v>
      </c>
      <c r="P167" t="s">
        <v>848</v>
      </c>
      <c r="Q167" t="s">
        <v>859</v>
      </c>
      <c r="R167" t="s">
        <v>1213</v>
      </c>
      <c r="S167">
        <v>37.908000000000001</v>
      </c>
      <c r="T167">
        <v>6.3525000000000098</v>
      </c>
      <c r="U167" t="s">
        <v>972</v>
      </c>
      <c r="V167" t="s">
        <v>1214</v>
      </c>
      <c r="W167">
        <v>99.75</v>
      </c>
      <c r="X167">
        <v>68.194500000000005</v>
      </c>
      <c r="Y167">
        <v>21</v>
      </c>
      <c r="AA167">
        <f>VLOOKUP(A167,Cover!A:R,18,0)</f>
        <v>1</v>
      </c>
      <c r="AB167" s="77">
        <f t="shared" si="130"/>
        <v>15.317299999999999</v>
      </c>
      <c r="AC167" s="77">
        <f t="shared" si="131"/>
        <v>4.2320000000000002</v>
      </c>
      <c r="AD167" s="77">
        <f t="shared" si="132"/>
        <v>31.995830617803847</v>
      </c>
      <c r="AE167" s="77">
        <f t="shared" si="133"/>
        <v>11.503907577302073</v>
      </c>
      <c r="AF167" s="77">
        <f t="shared" si="134"/>
        <v>5.3525000000000098</v>
      </c>
      <c r="AG167" s="77">
        <f t="shared" si="135"/>
        <v>14.119710878970164</v>
      </c>
      <c r="AH167" s="77">
        <f t="shared" si="136"/>
        <v>99.75</v>
      </c>
      <c r="AI167" s="77">
        <f t="shared" si="137"/>
        <v>31.555499999999999</v>
      </c>
      <c r="AJ167" s="77">
        <f t="shared" si="138"/>
        <v>68.194500000000005</v>
      </c>
      <c r="AK167" s="77">
        <f t="shared" si="139"/>
        <v>1</v>
      </c>
      <c r="AL167" s="77">
        <f t="shared" si="140"/>
        <v>67.194500000000005</v>
      </c>
      <c r="AM167" s="77">
        <f t="shared" si="141"/>
        <v>67.362907268170432</v>
      </c>
      <c r="AN167" t="str">
        <f t="shared" si="127"/>
        <v/>
      </c>
      <c r="AO167" t="s">
        <v>853</v>
      </c>
      <c r="AP167" t="str">
        <f t="shared" si="129"/>
        <v>2CP1400</v>
      </c>
      <c r="AQ167">
        <f>_xlfn.XLOOKUP(A167,'SYS Allocations'!A:A,'SYS Allocations'!B:B)</f>
        <v>0</v>
      </c>
      <c r="AR167">
        <f>_xlfn.XLOOKUP(A167,'SYS Allocations'!A:A,'SYS Allocations'!C:C)</f>
        <v>0</v>
      </c>
      <c r="AS167">
        <f>_xlfn.XLOOKUP(A167,'SYS Allocations'!A:A,'SYS Allocations'!D:D)</f>
        <v>0</v>
      </c>
      <c r="AT167">
        <f>_xlfn.XLOOKUP(A167,'SYS Allocations'!A:A,'SYS Allocations'!E:E)</f>
        <v>0</v>
      </c>
      <c r="AU167">
        <f>_xlfn.XLOOKUP(A167,'SYS Allocations'!A:A,'SYS Allocations'!F:F)</f>
        <v>0</v>
      </c>
      <c r="BA167" t="str">
        <f t="shared" si="128"/>
        <v>2CP1400</v>
      </c>
    </row>
    <row r="168" spans="1:53">
      <c r="A168" s="35" t="s">
        <v>184</v>
      </c>
      <c r="B168" t="s">
        <v>904</v>
      </c>
      <c r="C168" t="s">
        <v>1211</v>
      </c>
      <c r="D168" t="s">
        <v>845</v>
      </c>
      <c r="E168" t="s">
        <v>1215</v>
      </c>
      <c r="F168" t="s">
        <v>925</v>
      </c>
      <c r="G168">
        <v>50</v>
      </c>
      <c r="H168">
        <v>11</v>
      </c>
      <c r="I168">
        <v>163.1</v>
      </c>
      <c r="J168">
        <v>8.8889499999999995</v>
      </c>
      <c r="K168" s="64">
        <v>44729.636111111096</v>
      </c>
      <c r="L168">
        <v>21.8</v>
      </c>
      <c r="M168">
        <v>12.911049999999999</v>
      </c>
      <c r="N168">
        <v>17.521750000000001</v>
      </c>
      <c r="O168">
        <v>8.6327999999999996</v>
      </c>
      <c r="P168" t="s">
        <v>848</v>
      </c>
      <c r="Q168" t="s">
        <v>859</v>
      </c>
      <c r="R168" t="s">
        <v>893</v>
      </c>
      <c r="S168">
        <v>15.1632</v>
      </c>
      <c r="T168">
        <v>6.2742499999999897</v>
      </c>
      <c r="U168" t="s">
        <v>848</v>
      </c>
      <c r="V168" t="s">
        <v>870</v>
      </c>
      <c r="W168">
        <v>45</v>
      </c>
      <c r="X168">
        <v>36.111049999999999</v>
      </c>
      <c r="Y168">
        <v>96</v>
      </c>
      <c r="AA168">
        <f>VLOOKUP(A168,Cover!A:R,18,0)</f>
        <v>0</v>
      </c>
      <c r="AB168" s="77">
        <f t="shared" si="130"/>
        <v>12.911049999999999</v>
      </c>
      <c r="AC168" s="77">
        <f t="shared" si="131"/>
        <v>8.6327999999999996</v>
      </c>
      <c r="AD168" s="77">
        <f t="shared" si="132"/>
        <v>59.224999999999994</v>
      </c>
      <c r="AE168" s="77">
        <f t="shared" si="133"/>
        <v>49.269051321928458</v>
      </c>
      <c r="AF168" s="77">
        <f t="shared" si="134"/>
        <v>6.2742499999999897</v>
      </c>
      <c r="AG168" s="77">
        <f t="shared" si="135"/>
        <v>41.378139179065037</v>
      </c>
      <c r="AH168" s="77">
        <f t="shared" si="136"/>
        <v>45</v>
      </c>
      <c r="AI168" s="77">
        <f t="shared" si="137"/>
        <v>8.8889499999999995</v>
      </c>
      <c r="AJ168" s="77">
        <f t="shared" si="138"/>
        <v>36.111049999999999</v>
      </c>
      <c r="AK168" s="77">
        <f t="shared" si="139"/>
        <v>0</v>
      </c>
      <c r="AL168" s="77">
        <f t="shared" si="140"/>
        <v>36.111049999999999</v>
      </c>
      <c r="AM168" s="77">
        <f t="shared" si="141"/>
        <v>80.24677777777778</v>
      </c>
      <c r="AN168" t="str">
        <f t="shared" si="127"/>
        <v/>
      </c>
      <c r="AO168" t="s">
        <v>853</v>
      </c>
      <c r="AP168" t="str">
        <f t="shared" si="129"/>
        <v>2DDm85-15</v>
      </c>
      <c r="AQ168">
        <f>_xlfn.XLOOKUP(A168,'SYS Allocations'!A:A,'SYS Allocations'!B:B)</f>
        <v>0</v>
      </c>
      <c r="AR168">
        <f>_xlfn.XLOOKUP(A168,'SYS Allocations'!A:A,'SYS Allocations'!C:C)</f>
        <v>0</v>
      </c>
      <c r="AS168">
        <f>_xlfn.XLOOKUP(A168,'SYS Allocations'!A:A,'SYS Allocations'!D:D)</f>
        <v>0</v>
      </c>
      <c r="AT168">
        <f>_xlfn.XLOOKUP(A168,'SYS Allocations'!A:A,'SYS Allocations'!E:E)</f>
        <v>0</v>
      </c>
      <c r="AU168">
        <f>_xlfn.XLOOKUP(A168,'SYS Allocations'!A:A,'SYS Allocations'!F:F)</f>
        <v>0</v>
      </c>
      <c r="BA168" t="str">
        <f t="shared" si="128"/>
        <v>2DDm85-15</v>
      </c>
    </row>
    <row r="169" spans="1:53">
      <c r="A169" s="35" t="s">
        <v>185</v>
      </c>
      <c r="B169" t="s">
        <v>843</v>
      </c>
      <c r="C169" t="s">
        <v>1216</v>
      </c>
      <c r="D169" t="s">
        <v>845</v>
      </c>
      <c r="E169" t="s">
        <v>1217</v>
      </c>
      <c r="F169" t="s">
        <v>847</v>
      </c>
      <c r="G169">
        <v>36.6</v>
      </c>
      <c r="H169">
        <v>7</v>
      </c>
      <c r="I169">
        <v>98</v>
      </c>
      <c r="J169">
        <v>5.3410000000000002</v>
      </c>
      <c r="K169" s="64">
        <v>45538</v>
      </c>
      <c r="L169">
        <v>9.57456</v>
      </c>
      <c r="M169">
        <v>4.2335599999999998</v>
      </c>
      <c r="N169">
        <v>5.4282000000000004</v>
      </c>
      <c r="O169">
        <v>8.7200000000000499E-2</v>
      </c>
      <c r="P169" t="s">
        <v>955</v>
      </c>
      <c r="Q169" t="s">
        <v>859</v>
      </c>
      <c r="R169" t="s">
        <v>1157</v>
      </c>
      <c r="S169">
        <v>18.429120000000001</v>
      </c>
      <c r="T169">
        <v>13.08812</v>
      </c>
      <c r="U169" t="s">
        <v>851</v>
      </c>
      <c r="V169" t="s">
        <v>968</v>
      </c>
      <c r="W169">
        <v>11.25</v>
      </c>
      <c r="X169">
        <v>5.9089999999999998</v>
      </c>
      <c r="Y169">
        <v>8</v>
      </c>
      <c r="AA169">
        <f>VLOOKUP(A169,Cover!A:R,18,0)</f>
        <v>2.4</v>
      </c>
      <c r="AB169" s="77">
        <f t="shared" si="130"/>
        <v>1.8335599999999999</v>
      </c>
      <c r="AC169" s="77">
        <f t="shared" si="131"/>
        <v>-2.3127999999999993</v>
      </c>
      <c r="AD169" s="77">
        <f t="shared" si="132"/>
        <v>19.150331712371116</v>
      </c>
      <c r="AE169" s="77">
        <f t="shared" si="133"/>
        <v>-42.607125750709244</v>
      </c>
      <c r="AF169" s="77">
        <f t="shared" si="134"/>
        <v>10.68812</v>
      </c>
      <c r="AG169" s="77">
        <f t="shared" si="135"/>
        <v>57.995824000277814</v>
      </c>
      <c r="AH169" s="77">
        <f t="shared" si="136"/>
        <v>11.25</v>
      </c>
      <c r="AI169" s="77">
        <f t="shared" si="137"/>
        <v>5.3410000000000002</v>
      </c>
      <c r="AJ169" s="77">
        <f t="shared" si="138"/>
        <v>5.9089999999999998</v>
      </c>
      <c r="AK169" s="77">
        <f t="shared" si="139"/>
        <v>2.4</v>
      </c>
      <c r="AL169" s="77">
        <f t="shared" si="140"/>
        <v>3.5089999999999999</v>
      </c>
      <c r="AM169" s="77">
        <f t="shared" si="141"/>
        <v>31.191111111111109</v>
      </c>
      <c r="AN169" t="str">
        <f t="shared" si="127"/>
        <v/>
      </c>
      <c r="AO169" t="s">
        <v>853</v>
      </c>
      <c r="AP169" t="str">
        <f t="shared" si="129"/>
        <v>12V101F</v>
      </c>
      <c r="AQ169">
        <f>_xlfn.XLOOKUP(A169,'SYS Allocations'!A:A,'SYS Allocations'!B:B)</f>
        <v>0</v>
      </c>
      <c r="AR169" t="str">
        <f>_xlfn.XLOOKUP(A169,'SYS Allocations'!A:A,'SYS Allocations'!C:C)</f>
        <v>RA</v>
      </c>
      <c r="AS169">
        <f>_xlfn.XLOOKUP(A169,'SYS Allocations'!A:A,'SYS Allocations'!D:D)</f>
        <v>0</v>
      </c>
      <c r="AT169">
        <f>_xlfn.XLOOKUP(A169,'SYS Allocations'!A:A,'SYS Allocations'!E:E)</f>
        <v>0</v>
      </c>
      <c r="AU169">
        <f>_xlfn.XLOOKUP(A169,'SYS Allocations'!A:A,'SYS Allocations'!F:F)</f>
        <v>0</v>
      </c>
      <c r="BA169" t="str">
        <f t="shared" si="128"/>
        <v xml:space="preserve">12V101F </v>
      </c>
    </row>
    <row r="170" spans="1:53">
      <c r="A170" s="35" t="s">
        <v>186</v>
      </c>
      <c r="B170" t="s">
        <v>843</v>
      </c>
      <c r="C170" t="s">
        <v>1216</v>
      </c>
      <c r="D170" t="s">
        <v>856</v>
      </c>
      <c r="E170" t="s">
        <v>1218</v>
      </c>
      <c r="F170" t="s">
        <v>847</v>
      </c>
      <c r="G170">
        <v>36.6</v>
      </c>
      <c r="H170">
        <v>18</v>
      </c>
      <c r="I170">
        <v>226</v>
      </c>
      <c r="J170">
        <v>12.317</v>
      </c>
      <c r="K170" s="64">
        <v>44565.75</v>
      </c>
      <c r="L170">
        <v>27.12792</v>
      </c>
      <c r="M170">
        <v>14.810919999999999</v>
      </c>
      <c r="N170">
        <v>15.84315</v>
      </c>
      <c r="O170">
        <v>3.5261499999999999</v>
      </c>
      <c r="P170" t="s">
        <v>848</v>
      </c>
      <c r="Q170" t="s">
        <v>859</v>
      </c>
      <c r="R170" t="s">
        <v>1132</v>
      </c>
      <c r="S170">
        <v>28.187999999999999</v>
      </c>
      <c r="T170">
        <v>15.871</v>
      </c>
      <c r="U170" t="s">
        <v>866</v>
      </c>
      <c r="V170" t="s">
        <v>861</v>
      </c>
      <c r="W170">
        <v>22.5</v>
      </c>
      <c r="X170">
        <v>10.183</v>
      </c>
      <c r="Y170">
        <v>9</v>
      </c>
      <c r="AA170">
        <f>VLOOKUP(A170,Cover!A:R,18,0)</f>
        <v>1</v>
      </c>
      <c r="AB170" s="77">
        <f t="shared" si="130"/>
        <v>13.810919999999999</v>
      </c>
      <c r="AC170" s="77">
        <f t="shared" si="131"/>
        <v>2.5261499999999999</v>
      </c>
      <c r="AD170" s="77">
        <f t="shared" si="132"/>
        <v>50.910353613546484</v>
      </c>
      <c r="AE170" s="77">
        <f t="shared" si="133"/>
        <v>15.944745836528719</v>
      </c>
      <c r="AF170" s="77">
        <f t="shared" si="134"/>
        <v>14.871</v>
      </c>
      <c r="AG170" s="77">
        <f t="shared" si="135"/>
        <v>52.756492124308224</v>
      </c>
      <c r="AH170" s="77">
        <f t="shared" si="136"/>
        <v>22.5</v>
      </c>
      <c r="AI170" s="77">
        <f t="shared" si="137"/>
        <v>12.317</v>
      </c>
      <c r="AJ170" s="77">
        <f t="shared" si="138"/>
        <v>10.183</v>
      </c>
      <c r="AK170" s="77">
        <f t="shared" si="139"/>
        <v>1</v>
      </c>
      <c r="AL170" s="77">
        <f t="shared" si="140"/>
        <v>9.1829999999999998</v>
      </c>
      <c r="AM170" s="77">
        <f t="shared" si="141"/>
        <v>40.813333333333333</v>
      </c>
      <c r="AN170" t="str">
        <f t="shared" si="127"/>
        <v/>
      </c>
      <c r="AO170" t="s">
        <v>853</v>
      </c>
      <c r="AP170" t="str">
        <f t="shared" si="129"/>
        <v>DDm85-27</v>
      </c>
      <c r="AQ170">
        <f>_xlfn.XLOOKUP(A170,'SYS Allocations'!A:A,'SYS Allocations'!B:B)</f>
        <v>0</v>
      </c>
      <c r="AR170">
        <f>_xlfn.XLOOKUP(A170,'SYS Allocations'!A:A,'SYS Allocations'!C:C)</f>
        <v>0</v>
      </c>
      <c r="AS170">
        <f>_xlfn.XLOOKUP(A170,'SYS Allocations'!A:A,'SYS Allocations'!D:D)</f>
        <v>0</v>
      </c>
      <c r="AT170">
        <f>_xlfn.XLOOKUP(A170,'SYS Allocations'!A:A,'SYS Allocations'!E:E)</f>
        <v>0</v>
      </c>
      <c r="AU170">
        <f>_xlfn.XLOOKUP(A170,'SYS Allocations'!A:A,'SYS Allocations'!F:F)</f>
        <v>0</v>
      </c>
      <c r="BA170" t="str">
        <f t="shared" si="128"/>
        <v>DDm85-27</v>
      </c>
    </row>
    <row r="171" spans="1:53">
      <c r="A171" s="35" t="s">
        <v>187</v>
      </c>
      <c r="B171" t="s">
        <v>947</v>
      </c>
      <c r="C171" t="s">
        <v>1219</v>
      </c>
      <c r="D171" t="s">
        <v>845</v>
      </c>
      <c r="E171" t="s">
        <v>1220</v>
      </c>
      <c r="F171" t="s">
        <v>847</v>
      </c>
      <c r="G171">
        <v>36.6</v>
      </c>
      <c r="H171">
        <v>11</v>
      </c>
      <c r="I171">
        <v>100</v>
      </c>
      <c r="J171">
        <v>5.45</v>
      </c>
      <c r="K171" s="64">
        <v>45538</v>
      </c>
      <c r="L171">
        <v>15.957599999999999</v>
      </c>
      <c r="M171">
        <v>10.5076</v>
      </c>
      <c r="N171">
        <v>11.663</v>
      </c>
      <c r="O171">
        <v>6.2130000000000001</v>
      </c>
      <c r="P171" t="s">
        <v>972</v>
      </c>
      <c r="Q171" t="s">
        <v>881</v>
      </c>
      <c r="R171" t="s">
        <v>1084</v>
      </c>
      <c r="S171">
        <v>14.91264</v>
      </c>
      <c r="T171">
        <v>9.4626400000000199</v>
      </c>
      <c r="U171" t="s">
        <v>848</v>
      </c>
      <c r="V171" t="s">
        <v>1039</v>
      </c>
      <c r="W171">
        <v>10.5</v>
      </c>
      <c r="X171">
        <v>5.05</v>
      </c>
      <c r="Y171">
        <v>6</v>
      </c>
      <c r="AA171">
        <f>VLOOKUP(A171,Cover!A:R,18,0)</f>
        <v>1.7</v>
      </c>
      <c r="AB171" s="77">
        <f t="shared" si="130"/>
        <v>8.8076000000000008</v>
      </c>
      <c r="AC171" s="77">
        <f t="shared" si="131"/>
        <v>4.5129999999999999</v>
      </c>
      <c r="AD171" s="77">
        <f t="shared" si="132"/>
        <v>55.193763473203994</v>
      </c>
      <c r="AE171" s="77">
        <f t="shared" si="133"/>
        <v>38.695018434365089</v>
      </c>
      <c r="AF171" s="77">
        <f t="shared" si="134"/>
        <v>7.7626400000000197</v>
      </c>
      <c r="AG171" s="77">
        <f t="shared" si="135"/>
        <v>52.054096390712978</v>
      </c>
      <c r="AH171" s="77">
        <f t="shared" si="136"/>
        <v>10.5</v>
      </c>
      <c r="AI171" s="77">
        <f t="shared" si="137"/>
        <v>5.45</v>
      </c>
      <c r="AJ171" s="77">
        <f t="shared" si="138"/>
        <v>5.05</v>
      </c>
      <c r="AK171" s="77">
        <f t="shared" si="139"/>
        <v>1.7</v>
      </c>
      <c r="AL171" s="77">
        <f t="shared" si="140"/>
        <v>3.3499999999999996</v>
      </c>
      <c r="AM171" s="77">
        <f t="shared" si="141"/>
        <v>31.904761904761902</v>
      </c>
      <c r="AN171" t="str">
        <f t="shared" si="127"/>
        <v/>
      </c>
      <c r="AO171" t="s">
        <v>853</v>
      </c>
      <c r="AP171" t="str">
        <f t="shared" si="129"/>
        <v>12V190F</v>
      </c>
      <c r="AQ171">
        <f>_xlfn.XLOOKUP(A171,'SYS Allocations'!A:A,'SYS Allocations'!B:B)</f>
        <v>0</v>
      </c>
      <c r="AR171" t="str">
        <f>_xlfn.XLOOKUP(A171,'SYS Allocations'!A:A,'SYS Allocations'!C:C)</f>
        <v>RA</v>
      </c>
      <c r="AS171">
        <f>_xlfn.XLOOKUP(A171,'SYS Allocations'!A:A,'SYS Allocations'!D:D)</f>
        <v>0</v>
      </c>
      <c r="AT171">
        <f>_xlfn.XLOOKUP(A171,'SYS Allocations'!A:A,'SYS Allocations'!E:E)</f>
        <v>0</v>
      </c>
      <c r="AU171">
        <f>_xlfn.XLOOKUP(A171,'SYS Allocations'!A:A,'SYS Allocations'!F:F)</f>
        <v>0</v>
      </c>
      <c r="BA171" t="str">
        <f t="shared" si="128"/>
        <v>12V190F</v>
      </c>
    </row>
    <row r="172" spans="1:53">
      <c r="A172" s="35" t="s">
        <v>188</v>
      </c>
      <c r="B172" t="s">
        <v>922</v>
      </c>
      <c r="C172" t="s">
        <v>1221</v>
      </c>
      <c r="D172" t="s">
        <v>845</v>
      </c>
      <c r="E172" t="s">
        <v>1222</v>
      </c>
      <c r="F172" t="s">
        <v>847</v>
      </c>
      <c r="G172">
        <v>36.6</v>
      </c>
      <c r="H172">
        <v>32</v>
      </c>
      <c r="I172">
        <v>244</v>
      </c>
      <c r="J172">
        <v>13.298</v>
      </c>
      <c r="K172" s="64">
        <v>45538</v>
      </c>
      <c r="L172">
        <v>49.468559999999997</v>
      </c>
      <c r="M172">
        <v>36.170560000000002</v>
      </c>
      <c r="N172">
        <v>35.675699999999999</v>
      </c>
      <c r="O172">
        <v>22.377700000000001</v>
      </c>
      <c r="P172" t="s">
        <v>866</v>
      </c>
      <c r="Q172" t="s">
        <v>859</v>
      </c>
      <c r="R172" t="s">
        <v>865</v>
      </c>
      <c r="S172">
        <v>42.249600000000001</v>
      </c>
      <c r="T172">
        <v>28.951599999999999</v>
      </c>
      <c r="U172" t="s">
        <v>848</v>
      </c>
      <c r="V172" t="s">
        <v>870</v>
      </c>
      <c r="W172">
        <v>45</v>
      </c>
      <c r="X172">
        <v>31.702000000000002</v>
      </c>
      <c r="Y172">
        <v>40</v>
      </c>
      <c r="AA172">
        <f>VLOOKUP(A172,Cover!A:R,18,0)</f>
        <v>10.1</v>
      </c>
      <c r="AB172" s="77">
        <f t="shared" si="130"/>
        <v>26.07056</v>
      </c>
      <c r="AC172" s="77">
        <f t="shared" si="131"/>
        <v>12.277700000000001</v>
      </c>
      <c r="AD172" s="77">
        <f t="shared" si="132"/>
        <v>52.701271272096868</v>
      </c>
      <c r="AE172" s="77">
        <f t="shared" si="133"/>
        <v>34.414741686918553</v>
      </c>
      <c r="AF172" s="77">
        <f t="shared" si="134"/>
        <v>18.851599999999998</v>
      </c>
      <c r="AG172" s="77">
        <f t="shared" si="135"/>
        <v>44.619594031659467</v>
      </c>
      <c r="AH172" s="347">
        <f>AVERAGE(W172:W173)</f>
        <v>45</v>
      </c>
      <c r="AI172" s="347">
        <f>SUM(J172:J173)</f>
        <v>32.645499999999998</v>
      </c>
      <c r="AJ172" s="347">
        <f t="shared" si="138"/>
        <v>12.354500000000002</v>
      </c>
      <c r="AK172" s="347">
        <f>SUM(AA172:AA173)</f>
        <v>21.3</v>
      </c>
      <c r="AL172" s="347">
        <f t="shared" si="140"/>
        <v>-8.9454999999999991</v>
      </c>
      <c r="AM172" s="348">
        <f t="shared" si="141"/>
        <v>-19.878888888888888</v>
      </c>
      <c r="AN172" t="str">
        <f t="shared" si="127"/>
        <v/>
      </c>
      <c r="AO172" t="s">
        <v>853</v>
      </c>
      <c r="AP172" t="str">
        <f t="shared" si="129"/>
        <v>DDm100-25</v>
      </c>
      <c r="AQ172">
        <f>_xlfn.XLOOKUP(A172,'SYS Allocations'!A:A,'SYS Allocations'!B:B)</f>
        <v>0</v>
      </c>
      <c r="AR172" t="str">
        <f>_xlfn.XLOOKUP(A172,'SYS Allocations'!A:A,'SYS Allocations'!C:C)</f>
        <v>RA</v>
      </c>
      <c r="AS172">
        <f>_xlfn.XLOOKUP(A172,'SYS Allocations'!A:A,'SYS Allocations'!D:D)</f>
        <v>0</v>
      </c>
      <c r="AT172">
        <f>_xlfn.XLOOKUP(A172,'SYS Allocations'!A:A,'SYS Allocations'!E:E)</f>
        <v>0</v>
      </c>
      <c r="AU172" t="str">
        <f>_xlfn.XLOOKUP(A172,'SYS Allocations'!A:A,'SYS Allocations'!F:F)</f>
        <v>OPEX</v>
      </c>
      <c r="BA172" t="str">
        <f t="shared" si="128"/>
        <v>DDm100-25</v>
      </c>
    </row>
    <row r="173" spans="1:53">
      <c r="A173" s="35" t="s">
        <v>189</v>
      </c>
      <c r="B173" t="s">
        <v>922</v>
      </c>
      <c r="C173" t="s">
        <v>1221</v>
      </c>
      <c r="D173" t="s">
        <v>845</v>
      </c>
      <c r="E173" t="s">
        <v>1222</v>
      </c>
      <c r="F173" t="s">
        <v>847</v>
      </c>
      <c r="G173">
        <v>36.6</v>
      </c>
      <c r="H173">
        <v>24</v>
      </c>
      <c r="I173">
        <v>355</v>
      </c>
      <c r="J173">
        <v>19.3475</v>
      </c>
      <c r="K173" s="64">
        <v>45538</v>
      </c>
      <c r="L173">
        <v>36.702480000000001</v>
      </c>
      <c r="M173">
        <v>17.354980000000001</v>
      </c>
      <c r="N173">
        <v>17.5381</v>
      </c>
      <c r="O173">
        <v>-1.8093999999999999</v>
      </c>
      <c r="P173" t="s">
        <v>866</v>
      </c>
      <c r="Q173" t="s">
        <v>859</v>
      </c>
      <c r="R173" t="s">
        <v>869</v>
      </c>
      <c r="S173">
        <v>45.705599999999997</v>
      </c>
      <c r="T173">
        <v>26.3581</v>
      </c>
      <c r="U173" t="s">
        <v>848</v>
      </c>
      <c r="V173" t="s">
        <v>870</v>
      </c>
      <c r="W173">
        <v>45</v>
      </c>
      <c r="X173">
        <v>25.6525</v>
      </c>
      <c r="Y173">
        <v>40</v>
      </c>
      <c r="AA173">
        <f>VLOOKUP(A173,Cover!A:R,18,0)</f>
        <v>11.200000000000001</v>
      </c>
      <c r="AB173" s="77">
        <f t="shared" ref="AB173" si="142">M173-AA173</f>
        <v>6.1549800000000001</v>
      </c>
      <c r="AC173" s="77">
        <f t="shared" ref="AC173" si="143">O173-AA173</f>
        <v>-13.009400000000001</v>
      </c>
      <c r="AD173" s="77">
        <f t="shared" ref="AD173" si="144">AB173/L173%</f>
        <v>16.769929443459951</v>
      </c>
      <c r="AE173" s="77">
        <f t="shared" ref="AE173" si="145">AC173/N173%</f>
        <v>-74.177932615277598</v>
      </c>
      <c r="AF173" s="77">
        <f t="shared" ref="AF173" si="146">T173-AA173</f>
        <v>15.158099999999999</v>
      </c>
      <c r="AG173" s="77">
        <f t="shared" ref="AG173" si="147">AF173/S173%</f>
        <v>33.164645032556187</v>
      </c>
      <c r="AH173" s="347"/>
      <c r="AI173" s="347"/>
      <c r="AJ173" s="347"/>
      <c r="AK173" s="347"/>
      <c r="AL173" s="347"/>
      <c r="AM173" s="348"/>
      <c r="AN173" t="str">
        <f t="shared" si="127"/>
        <v/>
      </c>
      <c r="AO173" t="s">
        <v>853</v>
      </c>
      <c r="AP173" t="str">
        <f t="shared" ref="AP173" si="148">TRIM(BA173)</f>
        <v>DDm100-27</v>
      </c>
      <c r="BA173" t="str">
        <f t="shared" si="128"/>
        <v>DDm100-27</v>
      </c>
    </row>
    <row r="174" spans="1:53">
      <c r="A174" s="35" t="s">
        <v>190</v>
      </c>
      <c r="B174" t="s">
        <v>922</v>
      </c>
      <c r="C174" t="s">
        <v>1223</v>
      </c>
      <c r="D174" t="s">
        <v>856</v>
      </c>
      <c r="E174" t="s">
        <v>1224</v>
      </c>
      <c r="F174" t="s">
        <v>1225</v>
      </c>
      <c r="G174">
        <v>60.4</v>
      </c>
      <c r="H174">
        <v>8</v>
      </c>
      <c r="I174">
        <v>132</v>
      </c>
      <c r="J174">
        <v>7.194</v>
      </c>
      <c r="K174" s="64">
        <v>44638.5</v>
      </c>
      <c r="L174">
        <v>18.434080000000002</v>
      </c>
      <c r="M174">
        <v>11.240080000000001</v>
      </c>
      <c r="N174">
        <v>16.557099999999998</v>
      </c>
      <c r="O174">
        <v>9.3630999999999993</v>
      </c>
      <c r="P174" t="s">
        <v>851</v>
      </c>
      <c r="Q174" t="s">
        <v>859</v>
      </c>
      <c r="R174" t="s">
        <v>893</v>
      </c>
      <c r="S174">
        <v>10.1088</v>
      </c>
      <c r="T174">
        <v>2.9147999999999801</v>
      </c>
      <c r="U174" t="s">
        <v>851</v>
      </c>
      <c r="V174" t="s">
        <v>861</v>
      </c>
      <c r="W174">
        <v>22.5</v>
      </c>
      <c r="X174">
        <v>15.305999999999999</v>
      </c>
      <c r="Y174">
        <v>24</v>
      </c>
      <c r="AA174">
        <f>VLOOKUP(A174,Cover!A:R,18,0)</f>
        <v>0</v>
      </c>
      <c r="AB174" s="77">
        <f t="shared" si="130"/>
        <v>11.240080000000001</v>
      </c>
      <c r="AC174" s="77">
        <f t="shared" si="131"/>
        <v>9.3630999999999993</v>
      </c>
      <c r="AD174" s="77">
        <f t="shared" si="132"/>
        <v>60.974456007568584</v>
      </c>
      <c r="AE174" s="77">
        <f t="shared" si="133"/>
        <v>56.550362080315992</v>
      </c>
      <c r="AF174" s="77">
        <f t="shared" si="134"/>
        <v>2.9147999999999801</v>
      </c>
      <c r="AG174" s="77">
        <f t="shared" si="135"/>
        <v>28.834283000949469</v>
      </c>
      <c r="AH174" s="77">
        <f t="shared" si="136"/>
        <v>22.5</v>
      </c>
      <c r="AI174" s="77">
        <f t="shared" si="137"/>
        <v>7.194</v>
      </c>
      <c r="AJ174" s="77">
        <f t="shared" si="138"/>
        <v>15.306000000000001</v>
      </c>
      <c r="AK174" s="77">
        <f t="shared" si="139"/>
        <v>0</v>
      </c>
      <c r="AL174" s="77">
        <f t="shared" si="140"/>
        <v>15.306000000000001</v>
      </c>
      <c r="AM174" s="77">
        <f t="shared" si="141"/>
        <v>68.026666666666671</v>
      </c>
      <c r="AN174" t="str">
        <f t="shared" si="127"/>
        <v/>
      </c>
      <c r="AO174" t="s">
        <v>853</v>
      </c>
      <c r="AP174" t="str">
        <f t="shared" si="129"/>
        <v>2DDm85-15</v>
      </c>
      <c r="AQ174">
        <f>_xlfn.XLOOKUP(A174,'SYS Allocations'!A:A,'SYS Allocations'!B:B)</f>
        <v>0</v>
      </c>
      <c r="AR174">
        <f>_xlfn.XLOOKUP(A174,'SYS Allocations'!A:A,'SYS Allocations'!C:C)</f>
        <v>0</v>
      </c>
      <c r="AS174">
        <f>_xlfn.XLOOKUP(A174,'SYS Allocations'!A:A,'SYS Allocations'!D:D)</f>
        <v>0</v>
      </c>
      <c r="AT174">
        <f>_xlfn.XLOOKUP(A174,'SYS Allocations'!A:A,'SYS Allocations'!E:E)</f>
        <v>0</v>
      </c>
      <c r="AU174">
        <f>_xlfn.XLOOKUP(A174,'SYS Allocations'!A:A,'SYS Allocations'!F:F)</f>
        <v>0</v>
      </c>
      <c r="BA174" t="str">
        <f t="shared" si="128"/>
        <v>2DDm85-15</v>
      </c>
    </row>
    <row r="175" spans="1:53">
      <c r="A175" s="35" t="s">
        <v>191</v>
      </c>
      <c r="B175" t="s">
        <v>1015</v>
      </c>
      <c r="C175" t="s">
        <v>1226</v>
      </c>
      <c r="D175" t="s">
        <v>840</v>
      </c>
      <c r="E175" t="s">
        <v>1227</v>
      </c>
      <c r="F175" t="s">
        <v>911</v>
      </c>
      <c r="G175">
        <v>55</v>
      </c>
      <c r="H175">
        <v>6</v>
      </c>
      <c r="I175">
        <v>154</v>
      </c>
      <c r="J175">
        <v>8.3930000000000007</v>
      </c>
      <c r="K175" s="64">
        <v>44532.583333333299</v>
      </c>
      <c r="L175">
        <v>11.99</v>
      </c>
      <c r="M175">
        <v>3.597</v>
      </c>
      <c r="N175">
        <v>9.3369395639999997</v>
      </c>
      <c r="O175">
        <v>0.94393956400000101</v>
      </c>
      <c r="P175" t="s">
        <v>866</v>
      </c>
      <c r="Q175" t="s">
        <v>849</v>
      </c>
      <c r="R175" t="s">
        <v>1228</v>
      </c>
      <c r="S175">
        <v>11.664</v>
      </c>
      <c r="T175">
        <v>3.2709999999999901</v>
      </c>
      <c r="U175" t="s">
        <v>866</v>
      </c>
      <c r="V175" t="s">
        <v>861</v>
      </c>
      <c r="W175">
        <v>22.5</v>
      </c>
      <c r="X175">
        <v>14.106999999999999</v>
      </c>
      <c r="Y175">
        <v>3</v>
      </c>
      <c r="Z175" t="s">
        <v>8</v>
      </c>
      <c r="AA175">
        <f>VLOOKUP(A175,Cover!A:R,18,0)</f>
        <v>0</v>
      </c>
      <c r="AB175" s="77">
        <f t="shared" si="130"/>
        <v>3.597</v>
      </c>
      <c r="AC175" s="77">
        <f t="shared" si="131"/>
        <v>0.94393956400000101</v>
      </c>
      <c r="AD175" s="77">
        <f t="shared" si="132"/>
        <v>29.999999999999996</v>
      </c>
      <c r="AE175" s="77">
        <f t="shared" si="133"/>
        <v>10.109731968701015</v>
      </c>
      <c r="AF175" s="77">
        <f t="shared" si="134"/>
        <v>3.2709999999999901</v>
      </c>
      <c r="AG175" s="77">
        <f t="shared" si="135"/>
        <v>28.043552812071248</v>
      </c>
      <c r="AH175" s="77">
        <f t="shared" si="136"/>
        <v>22.5</v>
      </c>
      <c r="AI175" s="77">
        <f t="shared" si="137"/>
        <v>8.3930000000000007</v>
      </c>
      <c r="AJ175" s="77">
        <f t="shared" si="138"/>
        <v>14.106999999999999</v>
      </c>
      <c r="AK175" s="77">
        <f t="shared" si="139"/>
        <v>0</v>
      </c>
      <c r="AL175" s="77">
        <f t="shared" si="140"/>
        <v>14.106999999999999</v>
      </c>
      <c r="AM175" s="77">
        <f t="shared" si="141"/>
        <v>62.697777777777773</v>
      </c>
      <c r="AN175" t="str">
        <f t="shared" si="127"/>
        <v>Capped</v>
      </c>
      <c r="AO175" t="s">
        <v>853</v>
      </c>
      <c r="AP175" t="str">
        <f t="shared" si="129"/>
        <v>EN320</v>
      </c>
      <c r="AQ175">
        <f>_xlfn.XLOOKUP(A175,'SYS Allocations'!A:A,'SYS Allocations'!B:B)</f>
        <v>0</v>
      </c>
      <c r="AR175">
        <f>_xlfn.XLOOKUP(A175,'SYS Allocations'!A:A,'SYS Allocations'!C:C)</f>
        <v>0</v>
      </c>
      <c r="AS175">
        <f>_xlfn.XLOOKUP(A175,'SYS Allocations'!A:A,'SYS Allocations'!D:D)</f>
        <v>0</v>
      </c>
      <c r="AT175">
        <f>_xlfn.XLOOKUP(A175,'SYS Allocations'!A:A,'SYS Allocations'!E:E)</f>
        <v>0</v>
      </c>
      <c r="AU175">
        <f>_xlfn.XLOOKUP(A175,'SYS Allocations'!A:A,'SYS Allocations'!F:F)</f>
        <v>0</v>
      </c>
      <c r="BA175" t="str">
        <f t="shared" si="128"/>
        <v>EN320</v>
      </c>
    </row>
    <row r="176" spans="1:53">
      <c r="A176" s="35" t="s">
        <v>192</v>
      </c>
      <c r="B176" t="s">
        <v>1015</v>
      </c>
      <c r="C176" t="s">
        <v>1229</v>
      </c>
      <c r="D176" t="s">
        <v>845</v>
      </c>
      <c r="E176" t="s">
        <v>1230</v>
      </c>
      <c r="F176" t="s">
        <v>858</v>
      </c>
      <c r="G176">
        <v>75</v>
      </c>
      <c r="H176">
        <v>9</v>
      </c>
      <c r="I176">
        <v>175</v>
      </c>
      <c r="J176">
        <v>9.5374999999999996</v>
      </c>
      <c r="K176" s="64">
        <v>44355.416666666701</v>
      </c>
      <c r="L176">
        <v>26.16</v>
      </c>
      <c r="M176">
        <v>16.622499999999999</v>
      </c>
      <c r="N176">
        <v>20.6555</v>
      </c>
      <c r="O176">
        <v>11.118</v>
      </c>
      <c r="P176" t="s">
        <v>851</v>
      </c>
      <c r="Q176" t="s">
        <v>859</v>
      </c>
      <c r="R176" t="s">
        <v>1132</v>
      </c>
      <c r="S176">
        <v>18.792000000000002</v>
      </c>
      <c r="T176">
        <v>9.2544999999999806</v>
      </c>
      <c r="U176" t="s">
        <v>848</v>
      </c>
      <c r="V176" t="s">
        <v>870</v>
      </c>
      <c r="W176">
        <v>45</v>
      </c>
      <c r="X176">
        <v>35.462499999999999</v>
      </c>
      <c r="Y176">
        <v>31</v>
      </c>
      <c r="AA176">
        <f>VLOOKUP(A176,Cover!A:R,18,0)</f>
        <v>2</v>
      </c>
      <c r="AB176" s="77">
        <f t="shared" si="130"/>
        <v>14.622499999999999</v>
      </c>
      <c r="AC176" s="77">
        <f t="shared" si="131"/>
        <v>9.1180000000000003</v>
      </c>
      <c r="AD176" s="77">
        <f t="shared" si="132"/>
        <v>55.89640672782874</v>
      </c>
      <c r="AE176" s="77">
        <f t="shared" si="133"/>
        <v>44.143206409915038</v>
      </c>
      <c r="AF176" s="77">
        <f t="shared" si="134"/>
        <v>7.2544999999999806</v>
      </c>
      <c r="AG176" s="77">
        <f t="shared" si="135"/>
        <v>38.604193273733401</v>
      </c>
      <c r="AH176" s="347">
        <f>AVERAGE(W176:W177)</f>
        <v>45</v>
      </c>
      <c r="AI176" s="347">
        <f>SUM(J176:J177)</f>
        <v>19.3475</v>
      </c>
      <c r="AJ176" s="347">
        <f t="shared" si="138"/>
        <v>25.6525</v>
      </c>
      <c r="AK176" s="347">
        <f>SUM(AA176:AA177)</f>
        <v>2</v>
      </c>
      <c r="AL176" s="347">
        <f t="shared" si="140"/>
        <v>23.6525</v>
      </c>
      <c r="AM176" s="348">
        <f t="shared" si="141"/>
        <v>52.56111111111111</v>
      </c>
      <c r="AN176" t="str">
        <f t="shared" si="127"/>
        <v/>
      </c>
      <c r="AO176" t="s">
        <v>853</v>
      </c>
      <c r="AP176" t="str">
        <f t="shared" si="129"/>
        <v>DDm85-27</v>
      </c>
      <c r="AQ176">
        <f>_xlfn.XLOOKUP(A176,'SYS Allocations'!A:A,'SYS Allocations'!B:B)</f>
        <v>0</v>
      </c>
      <c r="AR176">
        <f>_xlfn.XLOOKUP(A176,'SYS Allocations'!A:A,'SYS Allocations'!C:C)</f>
        <v>0</v>
      </c>
      <c r="AS176">
        <f>_xlfn.XLOOKUP(A176,'SYS Allocations'!A:A,'SYS Allocations'!D:D)</f>
        <v>0</v>
      </c>
      <c r="AT176">
        <f>_xlfn.XLOOKUP(A176,'SYS Allocations'!A:A,'SYS Allocations'!E:E)</f>
        <v>0</v>
      </c>
      <c r="AU176">
        <f>_xlfn.XLOOKUP(A176,'SYS Allocations'!A:A,'SYS Allocations'!F:F)</f>
        <v>0</v>
      </c>
      <c r="BA176" t="str">
        <f t="shared" si="128"/>
        <v>DDm85-27</v>
      </c>
    </row>
    <row r="177" spans="1:53">
      <c r="A177" s="35" t="s">
        <v>193</v>
      </c>
      <c r="B177" t="s">
        <v>1015</v>
      </c>
      <c r="C177" t="s">
        <v>1229</v>
      </c>
      <c r="D177" t="s">
        <v>845</v>
      </c>
      <c r="E177" t="s">
        <v>1230</v>
      </c>
      <c r="F177" t="s">
        <v>858</v>
      </c>
      <c r="G177">
        <v>75</v>
      </c>
      <c r="H177">
        <v>7</v>
      </c>
      <c r="I177">
        <v>180</v>
      </c>
      <c r="J177">
        <v>9.81</v>
      </c>
      <c r="K177" s="64">
        <v>44355.5</v>
      </c>
      <c r="L177">
        <v>19.62</v>
      </c>
      <c r="M177">
        <v>9.81</v>
      </c>
      <c r="N177">
        <v>12.480499999999999</v>
      </c>
      <c r="O177">
        <v>2.6705000000000001</v>
      </c>
      <c r="P177" t="s">
        <v>851</v>
      </c>
      <c r="Q177" t="s">
        <v>859</v>
      </c>
      <c r="R177" t="s">
        <v>1132</v>
      </c>
      <c r="S177">
        <v>18.792000000000002</v>
      </c>
      <c r="T177">
        <v>8.9819999999999798</v>
      </c>
      <c r="U177" t="s">
        <v>848</v>
      </c>
      <c r="V177" t="s">
        <v>870</v>
      </c>
      <c r="W177">
        <v>45</v>
      </c>
      <c r="X177">
        <v>35.19</v>
      </c>
      <c r="Y177">
        <v>31</v>
      </c>
      <c r="AA177">
        <f>VLOOKUP(A177,Cover!A:R,18,0)</f>
        <v>0</v>
      </c>
      <c r="AB177" s="77">
        <f t="shared" si="130"/>
        <v>9.81</v>
      </c>
      <c r="AC177" s="77">
        <f t="shared" si="131"/>
        <v>2.6705000000000001</v>
      </c>
      <c r="AD177" s="77">
        <f t="shared" si="132"/>
        <v>50</v>
      </c>
      <c r="AE177" s="77">
        <f t="shared" si="133"/>
        <v>21.397379912663755</v>
      </c>
      <c r="AF177" s="77">
        <f t="shared" si="134"/>
        <v>8.9819999999999798</v>
      </c>
      <c r="AG177" s="77">
        <f t="shared" si="135"/>
        <v>47.796934865900276</v>
      </c>
      <c r="AH177" s="347"/>
      <c r="AI177" s="347"/>
      <c r="AJ177" s="347"/>
      <c r="AK177" s="347"/>
      <c r="AL177" s="347"/>
      <c r="AM177" s="348"/>
      <c r="AN177" t="str">
        <f t="shared" si="127"/>
        <v/>
      </c>
      <c r="AO177" t="s">
        <v>853</v>
      </c>
      <c r="AP177" t="str">
        <f t="shared" si="129"/>
        <v>DDm85-27</v>
      </c>
      <c r="AQ177">
        <f>_xlfn.XLOOKUP(A177,'SYS Allocations'!A:A,'SYS Allocations'!B:B)</f>
        <v>0</v>
      </c>
      <c r="AR177">
        <f>_xlfn.XLOOKUP(A177,'SYS Allocations'!A:A,'SYS Allocations'!C:C)</f>
        <v>0</v>
      </c>
      <c r="AS177">
        <f>_xlfn.XLOOKUP(A177,'SYS Allocations'!A:A,'SYS Allocations'!D:D)</f>
        <v>0</v>
      </c>
      <c r="AT177">
        <f>_xlfn.XLOOKUP(A177,'SYS Allocations'!A:A,'SYS Allocations'!E:E)</f>
        <v>0</v>
      </c>
      <c r="AU177">
        <f>_xlfn.XLOOKUP(A177,'SYS Allocations'!A:A,'SYS Allocations'!F:F)</f>
        <v>0</v>
      </c>
      <c r="BA177" t="str">
        <f t="shared" si="128"/>
        <v>DDm85-27</v>
      </c>
    </row>
    <row r="178" spans="1:53">
      <c r="A178" s="35" t="s">
        <v>194</v>
      </c>
      <c r="B178" t="s">
        <v>899</v>
      </c>
      <c r="C178" t="s">
        <v>1231</v>
      </c>
      <c r="D178" t="s">
        <v>845</v>
      </c>
      <c r="E178" t="s">
        <v>1232</v>
      </c>
      <c r="F178" t="s">
        <v>847</v>
      </c>
      <c r="G178">
        <v>36.6</v>
      </c>
      <c r="H178">
        <v>22</v>
      </c>
      <c r="I178">
        <v>75</v>
      </c>
      <c r="J178">
        <v>4.0875000000000004</v>
      </c>
      <c r="K178" s="64">
        <v>45538</v>
      </c>
      <c r="L178">
        <v>33.510959999999997</v>
      </c>
      <c r="M178">
        <v>29.423459999999999</v>
      </c>
      <c r="N178">
        <v>27.064699999999998</v>
      </c>
      <c r="O178">
        <v>22.9772</v>
      </c>
      <c r="P178" t="s">
        <v>851</v>
      </c>
      <c r="Q178" t="s">
        <v>859</v>
      </c>
      <c r="R178" t="s">
        <v>999</v>
      </c>
      <c r="S178">
        <v>22.982399999999998</v>
      </c>
      <c r="T178">
        <v>18.8949</v>
      </c>
      <c r="U178" t="s">
        <v>848</v>
      </c>
      <c r="V178" t="s">
        <v>1233</v>
      </c>
      <c r="W178">
        <v>39</v>
      </c>
      <c r="X178">
        <v>34.912500000000001</v>
      </c>
      <c r="Y178">
        <v>7</v>
      </c>
      <c r="AA178">
        <f>VLOOKUP(A178,Cover!A:R,18,0)</f>
        <v>6.5</v>
      </c>
      <c r="AB178" s="77">
        <f t="shared" si="130"/>
        <v>22.923459999999999</v>
      </c>
      <c r="AC178" s="77">
        <f t="shared" si="131"/>
        <v>16.4772</v>
      </c>
      <c r="AD178" s="77">
        <f t="shared" si="132"/>
        <v>68.405858859310513</v>
      </c>
      <c r="AE178" s="77">
        <f t="shared" si="133"/>
        <v>60.880778283151123</v>
      </c>
      <c r="AF178" s="77">
        <f t="shared" si="134"/>
        <v>12.3949</v>
      </c>
      <c r="AG178" s="77">
        <f t="shared" si="135"/>
        <v>53.932139376218331</v>
      </c>
      <c r="AH178" s="347">
        <f>AVERAGE(W178:W179)</f>
        <v>39</v>
      </c>
      <c r="AI178" s="347">
        <f>SUM(J178:J179)</f>
        <v>6.4855</v>
      </c>
      <c r="AJ178" s="347">
        <f t="shared" si="138"/>
        <v>32.514499999999998</v>
      </c>
      <c r="AK178" s="347">
        <f>SUM(AA178:AA179)</f>
        <v>14</v>
      </c>
      <c r="AL178" s="347">
        <f t="shared" si="140"/>
        <v>18.514499999999998</v>
      </c>
      <c r="AM178" s="348">
        <f t="shared" si="141"/>
        <v>47.473076923076917</v>
      </c>
      <c r="AN178" t="str">
        <f t="shared" si="127"/>
        <v/>
      </c>
      <c r="AO178" s="52" t="s">
        <v>921</v>
      </c>
      <c r="AP178" t="str">
        <f t="shared" si="129"/>
        <v>DDm85-33</v>
      </c>
      <c r="AQ178">
        <f>_xlfn.XLOOKUP(A178,'SYS Allocations'!A:A,'SYS Allocations'!B:B)</f>
        <v>0</v>
      </c>
      <c r="AR178" t="str">
        <f>_xlfn.XLOOKUP(A178,'SYS Allocations'!A:A,'SYS Allocations'!C:C)</f>
        <v>RA</v>
      </c>
      <c r="AS178">
        <f>_xlfn.XLOOKUP(A178,'SYS Allocations'!A:A,'SYS Allocations'!D:D)</f>
        <v>0</v>
      </c>
      <c r="AT178" t="str">
        <f>_xlfn.XLOOKUP(A178,'SYS Allocations'!A:A,'SYS Allocations'!E:E)</f>
        <v>AM</v>
      </c>
      <c r="AU178">
        <f>_xlfn.XLOOKUP(A178,'SYS Allocations'!A:A,'SYS Allocations'!F:F)</f>
        <v>0</v>
      </c>
      <c r="BA178" t="str">
        <f t="shared" si="128"/>
        <v>DDm85-33</v>
      </c>
    </row>
    <row r="179" spans="1:53">
      <c r="A179" s="35" t="s">
        <v>195</v>
      </c>
      <c r="B179" t="s">
        <v>899</v>
      </c>
      <c r="C179" t="s">
        <v>1231</v>
      </c>
      <c r="D179" t="s">
        <v>845</v>
      </c>
      <c r="E179" t="s">
        <v>1232</v>
      </c>
      <c r="F179" t="s">
        <v>847</v>
      </c>
      <c r="G179">
        <v>36.6</v>
      </c>
      <c r="H179">
        <v>22</v>
      </c>
      <c r="I179">
        <v>44</v>
      </c>
      <c r="J179">
        <v>2.3980000000000001</v>
      </c>
      <c r="K179" s="64">
        <v>45538</v>
      </c>
      <c r="L179">
        <v>33.510959999999997</v>
      </c>
      <c r="M179">
        <v>31.112960000000001</v>
      </c>
      <c r="N179">
        <v>27.064699999999998</v>
      </c>
      <c r="O179">
        <v>24.666699999999999</v>
      </c>
      <c r="P179" t="s">
        <v>851</v>
      </c>
      <c r="Q179" t="s">
        <v>859</v>
      </c>
      <c r="R179" t="s">
        <v>999</v>
      </c>
      <c r="S179">
        <v>22.982399999999998</v>
      </c>
      <c r="T179">
        <v>20.584399999999999</v>
      </c>
      <c r="U179" t="s">
        <v>848</v>
      </c>
      <c r="V179" t="s">
        <v>1233</v>
      </c>
      <c r="W179">
        <v>39</v>
      </c>
      <c r="X179">
        <v>36.601999999999997</v>
      </c>
      <c r="Y179">
        <v>7</v>
      </c>
      <c r="AA179">
        <f>VLOOKUP(A179,Cover!A:R,18,0)</f>
        <v>7.5</v>
      </c>
      <c r="AB179" s="77">
        <f t="shared" ref="AB179" si="149">M179-AA179</f>
        <v>23.612960000000001</v>
      </c>
      <c r="AC179" s="77">
        <f t="shared" ref="AC179" si="150">O179-AA179</f>
        <v>17.166699999999999</v>
      </c>
      <c r="AD179" s="77">
        <f t="shared" ref="AD179" si="151">AB179/L179%</f>
        <v>70.463394662522362</v>
      </c>
      <c r="AE179" s="77">
        <f t="shared" ref="AE179" si="152">AC179/N179%</f>
        <v>63.428377185041775</v>
      </c>
      <c r="AF179" s="77">
        <f t="shared" ref="AF179" si="153">T179-AA179</f>
        <v>13.084399999999999</v>
      </c>
      <c r="AG179" s="77">
        <f t="shared" ref="AG179" si="154">AF179/S179%</f>
        <v>56.932261208576996</v>
      </c>
      <c r="AH179" s="347"/>
      <c r="AI179" s="347"/>
      <c r="AJ179" s="347"/>
      <c r="AK179" s="347"/>
      <c r="AL179" s="347"/>
      <c r="AM179" s="348"/>
      <c r="AN179" t="str">
        <f t="shared" si="127"/>
        <v/>
      </c>
      <c r="AO179" s="52" t="s">
        <v>921</v>
      </c>
      <c r="AP179" t="str">
        <f t="shared" si="129"/>
        <v>DDm85-33</v>
      </c>
      <c r="AQ179">
        <f>_xlfn.XLOOKUP(A179,'SYS Allocations'!A:A,'SYS Allocations'!B:B)</f>
        <v>0</v>
      </c>
      <c r="AR179">
        <f>_xlfn.XLOOKUP(A179,'SYS Allocations'!A:A,'SYS Allocations'!C:C)</f>
        <v>0</v>
      </c>
      <c r="AS179">
        <f>_xlfn.XLOOKUP(A179,'SYS Allocations'!A:A,'SYS Allocations'!D:D)</f>
        <v>0</v>
      </c>
      <c r="AT179">
        <f>_xlfn.XLOOKUP(A179,'SYS Allocations'!A:A,'SYS Allocations'!E:E)</f>
        <v>0</v>
      </c>
      <c r="AU179">
        <f>_xlfn.XLOOKUP(A179,'SYS Allocations'!A:A,'SYS Allocations'!F:F)</f>
        <v>0</v>
      </c>
      <c r="BA179" t="str">
        <f t="shared" si="128"/>
        <v>DDm85-33</v>
      </c>
    </row>
    <row r="180" spans="1:53">
      <c r="A180" s="35" t="s">
        <v>196</v>
      </c>
      <c r="B180" t="s">
        <v>899</v>
      </c>
      <c r="C180" t="s">
        <v>1234</v>
      </c>
      <c r="D180" t="s">
        <v>856</v>
      </c>
      <c r="E180" t="s">
        <v>1235</v>
      </c>
      <c r="F180" t="s">
        <v>858</v>
      </c>
      <c r="G180">
        <v>75</v>
      </c>
      <c r="H180">
        <v>8</v>
      </c>
      <c r="I180">
        <v>150</v>
      </c>
      <c r="J180">
        <v>8.1750000000000007</v>
      </c>
      <c r="K180" s="64">
        <v>43840</v>
      </c>
      <c r="L180">
        <v>22.89</v>
      </c>
      <c r="M180">
        <v>14.715</v>
      </c>
      <c r="N180">
        <v>11.172499999999999</v>
      </c>
      <c r="O180">
        <v>2.9975000000000001</v>
      </c>
      <c r="P180" t="s">
        <v>851</v>
      </c>
      <c r="Q180" t="s">
        <v>859</v>
      </c>
      <c r="R180" t="s">
        <v>931</v>
      </c>
      <c r="S180">
        <v>28.123200000000001</v>
      </c>
      <c r="T180">
        <v>19.9482</v>
      </c>
      <c r="U180" t="s">
        <v>875</v>
      </c>
      <c r="V180" t="s">
        <v>894</v>
      </c>
      <c r="W180">
        <v>116.25</v>
      </c>
      <c r="X180">
        <v>108.075</v>
      </c>
      <c r="Y180">
        <v>66</v>
      </c>
      <c r="AA180">
        <f>VLOOKUP(A180,Cover!A:R,18,0)</f>
        <v>2</v>
      </c>
      <c r="AB180" s="77">
        <f t="shared" si="130"/>
        <v>12.715</v>
      </c>
      <c r="AC180" s="77">
        <f t="shared" si="131"/>
        <v>0.99750000000000005</v>
      </c>
      <c r="AD180" s="77">
        <f t="shared" si="132"/>
        <v>55.548274355613806</v>
      </c>
      <c r="AE180" s="77">
        <f t="shared" si="133"/>
        <v>8.9281718505258461</v>
      </c>
      <c r="AF180" s="77">
        <f t="shared" si="134"/>
        <v>17.9482</v>
      </c>
      <c r="AG180" s="77">
        <f t="shared" si="135"/>
        <v>63.819906696250783</v>
      </c>
      <c r="AH180" s="347">
        <f>AVERAGE(W180:W183)</f>
        <v>116.25</v>
      </c>
      <c r="AI180" s="347">
        <f>SUM(J180:J183)</f>
        <v>28.340000000000003</v>
      </c>
      <c r="AJ180" s="347">
        <f t="shared" si="138"/>
        <v>87.91</v>
      </c>
      <c r="AK180" s="347">
        <f>SUM(AA180:AA183)</f>
        <v>4</v>
      </c>
      <c r="AL180" s="347">
        <f t="shared" si="140"/>
        <v>83.91</v>
      </c>
      <c r="AM180" s="348">
        <f t="shared" si="141"/>
        <v>72.180645161290315</v>
      </c>
      <c r="AN180" t="str">
        <f t="shared" si="127"/>
        <v/>
      </c>
      <c r="AO180" t="s">
        <v>921</v>
      </c>
      <c r="AP180" t="str">
        <f t="shared" si="129"/>
        <v>DDm100-33</v>
      </c>
      <c r="AQ180">
        <f>_xlfn.XLOOKUP(A180,'SYS Allocations'!A:A,'SYS Allocations'!B:B)</f>
        <v>0</v>
      </c>
      <c r="AR180">
        <f>_xlfn.XLOOKUP(A180,'SYS Allocations'!A:A,'SYS Allocations'!C:C)</f>
        <v>0</v>
      </c>
      <c r="AS180">
        <f>_xlfn.XLOOKUP(A180,'SYS Allocations'!A:A,'SYS Allocations'!D:D)</f>
        <v>0</v>
      </c>
      <c r="AT180">
        <f>_xlfn.XLOOKUP(A180,'SYS Allocations'!A:A,'SYS Allocations'!E:E)</f>
        <v>0</v>
      </c>
      <c r="AU180">
        <f>_xlfn.XLOOKUP(A180,'SYS Allocations'!A:A,'SYS Allocations'!F:F)</f>
        <v>0</v>
      </c>
      <c r="BA180" t="str">
        <f t="shared" si="128"/>
        <v>DDm100-33</v>
      </c>
    </row>
    <row r="181" spans="1:53">
      <c r="A181" s="35" t="s">
        <v>197</v>
      </c>
      <c r="B181" t="s">
        <v>899</v>
      </c>
      <c r="C181" t="s">
        <v>1234</v>
      </c>
      <c r="D181" t="s">
        <v>856</v>
      </c>
      <c r="E181" t="s">
        <v>1235</v>
      </c>
      <c r="F181" t="s">
        <v>858</v>
      </c>
      <c r="G181">
        <v>75</v>
      </c>
      <c r="H181">
        <v>11</v>
      </c>
      <c r="I181">
        <v>20</v>
      </c>
      <c r="J181">
        <v>1.0900000000000001</v>
      </c>
      <c r="K181" s="64">
        <v>44461.625</v>
      </c>
      <c r="L181">
        <v>32.700000000000003</v>
      </c>
      <c r="M181">
        <v>31.61</v>
      </c>
      <c r="N181">
        <v>19.074999999999999</v>
      </c>
      <c r="O181">
        <v>17.984999999999999</v>
      </c>
      <c r="P181" t="s">
        <v>851</v>
      </c>
      <c r="Q181" t="s">
        <v>859</v>
      </c>
      <c r="R181" t="s">
        <v>874</v>
      </c>
      <c r="S181">
        <v>35.553600000000003</v>
      </c>
      <c r="T181">
        <v>34.4636</v>
      </c>
      <c r="U181" t="s">
        <v>875</v>
      </c>
      <c r="V181" t="s">
        <v>894</v>
      </c>
      <c r="W181">
        <v>116.25</v>
      </c>
      <c r="X181">
        <v>115.16</v>
      </c>
      <c r="Y181">
        <v>66</v>
      </c>
      <c r="AA181">
        <f>VLOOKUP(A181,Cover!A:R,18,0)</f>
        <v>2</v>
      </c>
      <c r="AB181" s="77">
        <f t="shared" si="130"/>
        <v>29.61</v>
      </c>
      <c r="AC181" s="77">
        <f t="shared" si="131"/>
        <v>15.984999999999999</v>
      </c>
      <c r="AD181" s="77">
        <f t="shared" si="132"/>
        <v>90.550458715596321</v>
      </c>
      <c r="AE181" s="77">
        <f t="shared" si="133"/>
        <v>83.800786369593709</v>
      </c>
      <c r="AF181" s="77">
        <f t="shared" si="134"/>
        <v>32.4636</v>
      </c>
      <c r="AG181" s="77">
        <f t="shared" si="135"/>
        <v>91.308896989334414</v>
      </c>
      <c r="AH181" s="347"/>
      <c r="AI181" s="347"/>
      <c r="AJ181" s="347"/>
      <c r="AK181" s="347"/>
      <c r="AL181" s="347"/>
      <c r="AM181" s="348"/>
      <c r="AN181" t="str">
        <f t="shared" si="127"/>
        <v/>
      </c>
      <c r="AO181" t="s">
        <v>921</v>
      </c>
      <c r="AP181" t="str">
        <f t="shared" si="129"/>
        <v>DDm125-33</v>
      </c>
      <c r="AQ181">
        <f>_xlfn.XLOOKUP(A181,'SYS Allocations'!A:A,'SYS Allocations'!B:B)</f>
        <v>0</v>
      </c>
      <c r="AR181">
        <f>_xlfn.XLOOKUP(A181,'SYS Allocations'!A:A,'SYS Allocations'!C:C)</f>
        <v>0</v>
      </c>
      <c r="AS181">
        <f>_xlfn.XLOOKUP(A181,'SYS Allocations'!A:A,'SYS Allocations'!D:D)</f>
        <v>0</v>
      </c>
      <c r="AT181">
        <f>_xlfn.XLOOKUP(A181,'SYS Allocations'!A:A,'SYS Allocations'!E:E)</f>
        <v>0</v>
      </c>
      <c r="AU181">
        <f>_xlfn.XLOOKUP(A181,'SYS Allocations'!A:A,'SYS Allocations'!F:F)</f>
        <v>0</v>
      </c>
      <c r="BA181" t="str">
        <f t="shared" si="128"/>
        <v>DDm125-33</v>
      </c>
    </row>
    <row r="182" spans="1:53">
      <c r="A182" s="35" t="s">
        <v>198</v>
      </c>
      <c r="B182" t="s">
        <v>899</v>
      </c>
      <c r="C182" t="s">
        <v>1234</v>
      </c>
      <c r="D182" t="s">
        <v>856</v>
      </c>
      <c r="E182" t="s">
        <v>1235</v>
      </c>
      <c r="F182" t="s">
        <v>858</v>
      </c>
      <c r="G182">
        <v>75</v>
      </c>
      <c r="H182">
        <v>8</v>
      </c>
      <c r="I182">
        <v>150</v>
      </c>
      <c r="J182">
        <v>8.1750000000000007</v>
      </c>
      <c r="K182" s="64">
        <v>43840</v>
      </c>
      <c r="L182">
        <v>22.89</v>
      </c>
      <c r="M182">
        <v>14.715</v>
      </c>
      <c r="N182">
        <v>11.172499999999999</v>
      </c>
      <c r="O182">
        <v>2.9975000000000001</v>
      </c>
      <c r="P182" t="s">
        <v>851</v>
      </c>
      <c r="Q182" t="s">
        <v>859</v>
      </c>
      <c r="R182" t="s">
        <v>931</v>
      </c>
      <c r="S182">
        <v>28.123200000000001</v>
      </c>
      <c r="T182">
        <v>19.9482</v>
      </c>
      <c r="U182" t="s">
        <v>875</v>
      </c>
      <c r="V182" t="s">
        <v>894</v>
      </c>
      <c r="W182">
        <v>116.25</v>
      </c>
      <c r="X182">
        <v>108.075</v>
      </c>
      <c r="Y182">
        <v>66</v>
      </c>
      <c r="AA182">
        <f>VLOOKUP(A182,Cover!A:R,18,0)</f>
        <v>0</v>
      </c>
      <c r="AB182" s="77">
        <f t="shared" si="130"/>
        <v>14.715</v>
      </c>
      <c r="AC182" s="77">
        <f t="shared" si="131"/>
        <v>2.9975000000000001</v>
      </c>
      <c r="AD182" s="77">
        <f t="shared" si="132"/>
        <v>64.285714285714292</v>
      </c>
      <c r="AE182" s="77">
        <f t="shared" si="133"/>
        <v>26.829268292682929</v>
      </c>
      <c r="AF182" s="77">
        <f t="shared" si="134"/>
        <v>19.9482</v>
      </c>
      <c r="AG182" s="77">
        <f t="shared" si="135"/>
        <v>70.931472947601989</v>
      </c>
      <c r="AH182" s="347"/>
      <c r="AI182" s="347"/>
      <c r="AJ182" s="347"/>
      <c r="AK182" s="347"/>
      <c r="AL182" s="347"/>
      <c r="AM182" s="348"/>
      <c r="AN182" t="str">
        <f t="shared" si="127"/>
        <v/>
      </c>
      <c r="AO182" t="s">
        <v>921</v>
      </c>
      <c r="AP182" t="str">
        <f t="shared" si="129"/>
        <v>DDm100-33</v>
      </c>
      <c r="AQ182">
        <f>_xlfn.XLOOKUP(A182,'SYS Allocations'!A:A,'SYS Allocations'!B:B)</f>
        <v>0</v>
      </c>
      <c r="AR182">
        <f>_xlfn.XLOOKUP(A182,'SYS Allocations'!A:A,'SYS Allocations'!C:C)</f>
        <v>0</v>
      </c>
      <c r="AS182">
        <f>_xlfn.XLOOKUP(A182,'SYS Allocations'!A:A,'SYS Allocations'!D:D)</f>
        <v>0</v>
      </c>
      <c r="AT182">
        <f>_xlfn.XLOOKUP(A182,'SYS Allocations'!A:A,'SYS Allocations'!E:E)</f>
        <v>0</v>
      </c>
      <c r="AU182">
        <f>_xlfn.XLOOKUP(A182,'SYS Allocations'!A:A,'SYS Allocations'!F:F)</f>
        <v>0</v>
      </c>
      <c r="BA182" t="str">
        <f t="shared" si="128"/>
        <v>DDm100-33</v>
      </c>
    </row>
    <row r="183" spans="1:53">
      <c r="A183" s="35" t="s">
        <v>199</v>
      </c>
      <c r="B183" t="s">
        <v>899</v>
      </c>
      <c r="C183" t="s">
        <v>1234</v>
      </c>
      <c r="D183" t="s">
        <v>856</v>
      </c>
      <c r="E183" t="s">
        <v>1235</v>
      </c>
      <c r="F183" t="s">
        <v>858</v>
      </c>
      <c r="G183">
        <v>75</v>
      </c>
      <c r="H183">
        <v>10</v>
      </c>
      <c r="I183">
        <v>200</v>
      </c>
      <c r="J183">
        <v>10.9</v>
      </c>
      <c r="K183" s="64">
        <v>44461.666666666701</v>
      </c>
      <c r="L183">
        <v>29.43</v>
      </c>
      <c r="M183">
        <v>18.53</v>
      </c>
      <c r="N183">
        <v>14.987500000000001</v>
      </c>
      <c r="O183">
        <v>4.0875000000000004</v>
      </c>
      <c r="P183" t="s">
        <v>851</v>
      </c>
      <c r="Q183" t="s">
        <v>859</v>
      </c>
      <c r="R183" t="s">
        <v>874</v>
      </c>
      <c r="S183">
        <v>35.553600000000003</v>
      </c>
      <c r="T183">
        <v>24.653600000000001</v>
      </c>
      <c r="U183" t="s">
        <v>875</v>
      </c>
      <c r="V183" t="s">
        <v>894</v>
      </c>
      <c r="W183">
        <v>116.25</v>
      </c>
      <c r="X183">
        <v>105.35</v>
      </c>
      <c r="Y183">
        <v>66</v>
      </c>
      <c r="AA183">
        <f>VLOOKUP(A183,Cover!A:R,18,0)</f>
        <v>0</v>
      </c>
      <c r="AB183" s="77">
        <f t="shared" si="130"/>
        <v>18.53</v>
      </c>
      <c r="AC183" s="77">
        <f t="shared" si="131"/>
        <v>4.0875000000000004</v>
      </c>
      <c r="AD183" s="77">
        <f t="shared" si="132"/>
        <v>62.962962962962969</v>
      </c>
      <c r="AE183" s="77">
        <f t="shared" si="133"/>
        <v>27.272727272727273</v>
      </c>
      <c r="AF183" s="77">
        <f t="shared" si="134"/>
        <v>24.653600000000001</v>
      </c>
      <c r="AG183" s="77">
        <f t="shared" si="135"/>
        <v>69.342063813509739</v>
      </c>
      <c r="AH183" s="347"/>
      <c r="AI183" s="347"/>
      <c r="AJ183" s="347"/>
      <c r="AK183" s="347"/>
      <c r="AL183" s="347"/>
      <c r="AM183" s="348"/>
      <c r="AN183" t="str">
        <f t="shared" si="127"/>
        <v/>
      </c>
      <c r="AO183" t="s">
        <v>921</v>
      </c>
      <c r="AP183" t="str">
        <f t="shared" si="129"/>
        <v>DDm125-33</v>
      </c>
      <c r="AQ183">
        <f>_xlfn.XLOOKUP(A183,'SYS Allocations'!A:A,'SYS Allocations'!B:B)</f>
        <v>0</v>
      </c>
      <c r="AR183">
        <f>_xlfn.XLOOKUP(A183,'SYS Allocations'!A:A,'SYS Allocations'!C:C)</f>
        <v>0</v>
      </c>
      <c r="AS183">
        <f>_xlfn.XLOOKUP(A183,'SYS Allocations'!A:A,'SYS Allocations'!D:D)</f>
        <v>0</v>
      </c>
      <c r="AT183">
        <f>_xlfn.XLOOKUP(A183,'SYS Allocations'!A:A,'SYS Allocations'!E:E)</f>
        <v>0</v>
      </c>
      <c r="AU183">
        <f>_xlfn.XLOOKUP(A183,'SYS Allocations'!A:A,'SYS Allocations'!F:F)</f>
        <v>0</v>
      </c>
      <c r="BA183" t="str">
        <f t="shared" si="128"/>
        <v>DDm125-33</v>
      </c>
    </row>
    <row r="184" spans="1:53">
      <c r="A184" s="35" t="s">
        <v>200</v>
      </c>
      <c r="B184" t="s">
        <v>899</v>
      </c>
      <c r="C184" t="s">
        <v>1236</v>
      </c>
      <c r="D184" t="s">
        <v>845</v>
      </c>
      <c r="E184" t="s">
        <v>1237</v>
      </c>
      <c r="F184" t="s">
        <v>847</v>
      </c>
      <c r="G184">
        <v>36.6</v>
      </c>
      <c r="H184">
        <v>30</v>
      </c>
      <c r="I184">
        <v>81</v>
      </c>
      <c r="J184">
        <v>4.4145000000000003</v>
      </c>
      <c r="K184" s="64">
        <v>45538</v>
      </c>
      <c r="L184">
        <v>46.27704</v>
      </c>
      <c r="M184">
        <v>41.862540000000003</v>
      </c>
      <c r="N184">
        <v>41.496299999999998</v>
      </c>
      <c r="O184">
        <v>37.081800000000001</v>
      </c>
      <c r="P184" t="s">
        <v>851</v>
      </c>
      <c r="Q184" t="s">
        <v>859</v>
      </c>
      <c r="R184" t="s">
        <v>1109</v>
      </c>
      <c r="S184">
        <v>26.654399999999999</v>
      </c>
      <c r="T184">
        <v>22.239899999999999</v>
      </c>
      <c r="U184" t="s">
        <v>907</v>
      </c>
      <c r="V184" t="s">
        <v>1238</v>
      </c>
      <c r="W184">
        <v>99.825000000000003</v>
      </c>
      <c r="X184">
        <v>95.410499999999999</v>
      </c>
      <c r="Y184">
        <v>49</v>
      </c>
      <c r="AA184">
        <f>VLOOKUP(A184,Cover!A:R,18,0)</f>
        <v>8.4</v>
      </c>
      <c r="AB184" s="77">
        <f t="shared" si="130"/>
        <v>33.462540000000004</v>
      </c>
      <c r="AC184" s="77">
        <f t="shared" si="131"/>
        <v>28.681800000000003</v>
      </c>
      <c r="AD184" s="77">
        <f t="shared" si="132"/>
        <v>72.309162383765269</v>
      </c>
      <c r="AE184" s="77">
        <f t="shared" si="133"/>
        <v>69.118933495275499</v>
      </c>
      <c r="AF184" s="77">
        <f t="shared" si="134"/>
        <v>13.839899999999998</v>
      </c>
      <c r="AG184" s="77">
        <f t="shared" si="135"/>
        <v>51.923509814514667</v>
      </c>
      <c r="AH184" s="77">
        <f t="shared" si="136"/>
        <v>99.825000000000003</v>
      </c>
      <c r="AI184" s="77">
        <f t="shared" si="137"/>
        <v>4.4145000000000003</v>
      </c>
      <c r="AJ184" s="77">
        <f t="shared" si="138"/>
        <v>95.410499999999999</v>
      </c>
      <c r="AK184" s="77">
        <f t="shared" si="139"/>
        <v>8.4</v>
      </c>
      <c r="AL184" s="77">
        <f t="shared" si="140"/>
        <v>87.010499999999993</v>
      </c>
      <c r="AM184" s="77">
        <f t="shared" si="141"/>
        <v>87.163035311795625</v>
      </c>
      <c r="AN184" t="str">
        <f t="shared" si="127"/>
        <v/>
      </c>
      <c r="AO184" s="52" t="s">
        <v>921</v>
      </c>
      <c r="AP184" t="str">
        <f t="shared" si="129"/>
        <v>DDm125-25</v>
      </c>
      <c r="AQ184">
        <f>_xlfn.XLOOKUP(A184,'SYS Allocations'!A:A,'SYS Allocations'!B:B)</f>
        <v>0</v>
      </c>
      <c r="AR184" t="str">
        <f>_xlfn.XLOOKUP(A184,'SYS Allocations'!A:A,'SYS Allocations'!C:C)</f>
        <v>RA</v>
      </c>
      <c r="AS184">
        <f>_xlfn.XLOOKUP(A184,'SYS Allocations'!A:A,'SYS Allocations'!D:D)</f>
        <v>0</v>
      </c>
      <c r="AT184" t="str">
        <f>_xlfn.XLOOKUP(A184,'SYS Allocations'!A:A,'SYS Allocations'!E:E)</f>
        <v>AM</v>
      </c>
      <c r="AU184">
        <f>_xlfn.XLOOKUP(A184,'SYS Allocations'!A:A,'SYS Allocations'!F:F)</f>
        <v>0</v>
      </c>
      <c r="BA184" t="str">
        <f t="shared" si="128"/>
        <v>DDm125-25</v>
      </c>
    </row>
    <row r="185" spans="1:53">
      <c r="A185" s="35" t="s">
        <v>201</v>
      </c>
      <c r="B185" t="s">
        <v>899</v>
      </c>
      <c r="C185" t="s">
        <v>1236</v>
      </c>
      <c r="D185" t="s">
        <v>845</v>
      </c>
      <c r="E185" t="s">
        <v>1237</v>
      </c>
      <c r="F185" t="s">
        <v>847</v>
      </c>
      <c r="G185">
        <v>36.6</v>
      </c>
      <c r="H185">
        <v>30</v>
      </c>
      <c r="I185">
        <v>169</v>
      </c>
      <c r="J185">
        <v>9.2104999999999997</v>
      </c>
      <c r="K185" s="64">
        <v>45538</v>
      </c>
      <c r="L185">
        <v>46.27704</v>
      </c>
      <c r="M185">
        <v>37.066540000000003</v>
      </c>
      <c r="N185">
        <v>41.496299999999998</v>
      </c>
      <c r="O185">
        <v>32.285800000000002</v>
      </c>
      <c r="P185" t="s">
        <v>851</v>
      </c>
      <c r="Q185" t="s">
        <v>859</v>
      </c>
      <c r="R185" t="s">
        <v>1109</v>
      </c>
      <c r="S185">
        <v>26.654399999999999</v>
      </c>
      <c r="T185">
        <v>17.443899999999999</v>
      </c>
      <c r="U185" t="s">
        <v>907</v>
      </c>
      <c r="V185" t="s">
        <v>1238</v>
      </c>
      <c r="W185">
        <v>99.825000000000003</v>
      </c>
      <c r="X185">
        <v>90.614500000000007</v>
      </c>
      <c r="Y185">
        <v>49</v>
      </c>
      <c r="AA185">
        <f>VLOOKUP(A185,Cover!A:R,18,0)</f>
        <v>12.5</v>
      </c>
      <c r="AB185" s="77">
        <f t="shared" si="130"/>
        <v>24.566540000000003</v>
      </c>
      <c r="AC185" s="77">
        <f t="shared" si="131"/>
        <v>19.785800000000002</v>
      </c>
      <c r="AD185" s="77">
        <f t="shared" si="132"/>
        <v>53.085806698094792</v>
      </c>
      <c r="AE185" s="77">
        <f t="shared" si="133"/>
        <v>47.680877572217291</v>
      </c>
      <c r="AF185" s="77">
        <f t="shared" si="134"/>
        <v>4.9438999999999993</v>
      </c>
      <c r="AG185" s="77">
        <f t="shared" si="135"/>
        <v>18.548157152290049</v>
      </c>
      <c r="AH185" s="77">
        <f t="shared" si="136"/>
        <v>99.825000000000003</v>
      </c>
      <c r="AI185" s="77">
        <f t="shared" si="137"/>
        <v>9.2104999999999997</v>
      </c>
      <c r="AJ185" s="77">
        <f t="shared" si="138"/>
        <v>90.614500000000007</v>
      </c>
      <c r="AK185" s="77">
        <f t="shared" si="139"/>
        <v>12.5</v>
      </c>
      <c r="AL185" s="77">
        <f t="shared" si="140"/>
        <v>78.114500000000007</v>
      </c>
      <c r="AM185" s="77">
        <f t="shared" si="141"/>
        <v>78.251440020035062</v>
      </c>
      <c r="AN185" t="str">
        <f t="shared" si="127"/>
        <v/>
      </c>
      <c r="AO185" s="52" t="s">
        <v>921</v>
      </c>
      <c r="AP185" t="str">
        <f t="shared" si="129"/>
        <v>DDm125-25</v>
      </c>
      <c r="AQ185">
        <f>_xlfn.XLOOKUP(A185,'SYS Allocations'!A:A,'SYS Allocations'!B:B)</f>
        <v>0</v>
      </c>
      <c r="AR185">
        <f>_xlfn.XLOOKUP(A185,'SYS Allocations'!A:A,'SYS Allocations'!C:C)</f>
        <v>0</v>
      </c>
      <c r="AS185">
        <f>_xlfn.XLOOKUP(A185,'SYS Allocations'!A:A,'SYS Allocations'!D:D)</f>
        <v>0</v>
      </c>
      <c r="AT185">
        <f>_xlfn.XLOOKUP(A185,'SYS Allocations'!A:A,'SYS Allocations'!E:E)</f>
        <v>0</v>
      </c>
      <c r="AU185">
        <f>_xlfn.XLOOKUP(A185,'SYS Allocations'!A:A,'SYS Allocations'!F:F)</f>
        <v>0</v>
      </c>
      <c r="BA185" t="str">
        <f t="shared" si="128"/>
        <v>DDm125-25</v>
      </c>
    </row>
    <row r="186" spans="1:53">
      <c r="A186" s="35" t="s">
        <v>202</v>
      </c>
      <c r="B186" t="s">
        <v>947</v>
      </c>
      <c r="C186" t="s">
        <v>1239</v>
      </c>
      <c r="D186" t="s">
        <v>918</v>
      </c>
      <c r="E186" t="s">
        <v>1240</v>
      </c>
      <c r="F186" t="s">
        <v>1241</v>
      </c>
      <c r="G186">
        <v>100</v>
      </c>
      <c r="H186">
        <v>2</v>
      </c>
      <c r="I186">
        <v>6.4</v>
      </c>
      <c r="J186">
        <v>0.3488</v>
      </c>
      <c r="K186" s="64">
        <v>44616.583333333299</v>
      </c>
      <c r="L186">
        <v>4.3600000000000003</v>
      </c>
      <c r="M186">
        <v>4.0111999999999997</v>
      </c>
      <c r="N186">
        <v>0.41420000000000001</v>
      </c>
      <c r="O186">
        <v>6.54E-2</v>
      </c>
      <c r="P186" t="s">
        <v>851</v>
      </c>
      <c r="Q186" t="s">
        <v>859</v>
      </c>
      <c r="R186" t="s">
        <v>1242</v>
      </c>
      <c r="S186">
        <v>7.9919999999999796</v>
      </c>
      <c r="T186">
        <v>7.6431999999999798</v>
      </c>
      <c r="U186" t="s">
        <v>851</v>
      </c>
      <c r="V186" t="s">
        <v>955</v>
      </c>
      <c r="W186">
        <v>9</v>
      </c>
      <c r="X186">
        <v>8.6511999999999993</v>
      </c>
      <c r="Y186">
        <v>8</v>
      </c>
      <c r="Z186" t="s">
        <v>951</v>
      </c>
      <c r="AA186">
        <f>VLOOKUP(A186,Cover!A:R,18,0)</f>
        <v>0</v>
      </c>
      <c r="AB186" s="77">
        <f t="shared" si="130"/>
        <v>4.0111999999999997</v>
      </c>
      <c r="AC186" s="77">
        <f t="shared" si="131"/>
        <v>6.54E-2</v>
      </c>
      <c r="AD186" s="77">
        <f t="shared" si="132"/>
        <v>91.999999999999986</v>
      </c>
      <c r="AE186" s="77">
        <f t="shared" si="133"/>
        <v>15.789473684210527</v>
      </c>
      <c r="AF186" s="77">
        <f t="shared" si="134"/>
        <v>7.6431999999999798</v>
      </c>
      <c r="AG186" s="77">
        <f t="shared" si="135"/>
        <v>95.635635635635623</v>
      </c>
      <c r="AH186" s="77">
        <f t="shared" si="136"/>
        <v>9</v>
      </c>
      <c r="AI186" s="77">
        <f t="shared" si="137"/>
        <v>0.3488</v>
      </c>
      <c r="AJ186" s="77">
        <f t="shared" si="138"/>
        <v>8.6511999999999993</v>
      </c>
      <c r="AK186" s="77">
        <f t="shared" si="139"/>
        <v>0</v>
      </c>
      <c r="AL186" s="77">
        <f t="shared" si="140"/>
        <v>8.6511999999999993</v>
      </c>
      <c r="AM186" s="77">
        <f t="shared" si="141"/>
        <v>96.124444444444435</v>
      </c>
      <c r="AN186" t="str">
        <f t="shared" si="127"/>
        <v>Capped</v>
      </c>
      <c r="AO186" t="s">
        <v>853</v>
      </c>
      <c r="AP186" t="str">
        <f t="shared" si="129"/>
        <v>2V460</v>
      </c>
      <c r="AQ186">
        <f>_xlfn.XLOOKUP(A186,'SYS Allocations'!A:A,'SYS Allocations'!B:B)</f>
        <v>0</v>
      </c>
      <c r="AR186">
        <f>_xlfn.XLOOKUP(A186,'SYS Allocations'!A:A,'SYS Allocations'!C:C)</f>
        <v>0</v>
      </c>
      <c r="AS186">
        <f>_xlfn.XLOOKUP(A186,'SYS Allocations'!A:A,'SYS Allocations'!D:D)</f>
        <v>0</v>
      </c>
      <c r="AT186">
        <f>_xlfn.XLOOKUP(A186,'SYS Allocations'!A:A,'SYS Allocations'!E:E)</f>
        <v>0</v>
      </c>
      <c r="AU186">
        <f>_xlfn.XLOOKUP(A186,'SYS Allocations'!A:A,'SYS Allocations'!F:F)</f>
        <v>0</v>
      </c>
      <c r="BA186" t="str">
        <f t="shared" si="128"/>
        <v>2V460</v>
      </c>
    </row>
    <row r="187" spans="1:53">
      <c r="A187" s="35" t="s">
        <v>203</v>
      </c>
      <c r="B187" t="s">
        <v>899</v>
      </c>
      <c r="C187" t="s">
        <v>1243</v>
      </c>
      <c r="D187" t="s">
        <v>840</v>
      </c>
      <c r="E187" t="s">
        <v>1244</v>
      </c>
      <c r="F187" t="s">
        <v>847</v>
      </c>
      <c r="G187">
        <v>36.6</v>
      </c>
      <c r="H187">
        <v>32</v>
      </c>
      <c r="I187">
        <v>267</v>
      </c>
      <c r="J187">
        <v>14.551500000000001</v>
      </c>
      <c r="K187" s="64">
        <v>45538</v>
      </c>
      <c r="L187">
        <v>49.468559999999997</v>
      </c>
      <c r="M187">
        <v>34.917059999999999</v>
      </c>
      <c r="N187">
        <v>40.035699999999999</v>
      </c>
      <c r="O187">
        <v>25.484200000000001</v>
      </c>
      <c r="P187" t="s">
        <v>851</v>
      </c>
      <c r="Q187" t="s">
        <v>859</v>
      </c>
      <c r="R187" t="s">
        <v>874</v>
      </c>
      <c r="S187">
        <v>35.553600000000003</v>
      </c>
      <c r="T187">
        <v>21.002099999999999</v>
      </c>
      <c r="U187" t="s">
        <v>866</v>
      </c>
      <c r="V187" t="s">
        <v>962</v>
      </c>
      <c r="W187">
        <v>67.5</v>
      </c>
      <c r="X187">
        <v>52.948500000000003</v>
      </c>
      <c r="Y187">
        <v>25</v>
      </c>
      <c r="Z187" t="s">
        <v>803</v>
      </c>
      <c r="AA187">
        <f>VLOOKUP(A187,Cover!A:R,18,0)</f>
        <v>8.85</v>
      </c>
      <c r="AB187" s="77">
        <f t="shared" si="130"/>
        <v>26.067059999999998</v>
      </c>
      <c r="AC187" s="77">
        <f t="shared" si="131"/>
        <v>16.6342</v>
      </c>
      <c r="AD187" s="77">
        <f t="shared" si="132"/>
        <v>52.694196071201588</v>
      </c>
      <c r="AE187" s="77">
        <f t="shared" si="133"/>
        <v>41.548418036902071</v>
      </c>
      <c r="AF187" s="77">
        <f t="shared" si="134"/>
        <v>12.152099999999999</v>
      </c>
      <c r="AG187" s="77">
        <f t="shared" si="135"/>
        <v>34.179661131362224</v>
      </c>
      <c r="AH187" s="348">
        <f>AVERAGE(W187:W188)</f>
        <v>67.5</v>
      </c>
      <c r="AI187" s="348">
        <f>SUM(J187:J188)</f>
        <v>17.113</v>
      </c>
      <c r="AJ187" s="348">
        <f t="shared" si="138"/>
        <v>50.387</v>
      </c>
      <c r="AK187" s="348">
        <f>SUM(AA187:AA188)</f>
        <v>19.3</v>
      </c>
      <c r="AL187" s="348">
        <f t="shared" si="140"/>
        <v>31.087</v>
      </c>
      <c r="AM187" s="348">
        <f t="shared" si="141"/>
        <v>46.054814814814812</v>
      </c>
      <c r="AN187" t="str">
        <f t="shared" si="127"/>
        <v>Capped</v>
      </c>
      <c r="AO187" t="s">
        <v>921</v>
      </c>
      <c r="AP187" t="str">
        <f t="shared" si="129"/>
        <v>DDm125-33</v>
      </c>
      <c r="AQ187">
        <f>_xlfn.XLOOKUP(A187,'SYS Allocations'!A:A,'SYS Allocations'!B:B)</f>
        <v>0</v>
      </c>
      <c r="AR187" t="str">
        <f>_xlfn.XLOOKUP(A187,'SYS Allocations'!A:A,'SYS Allocations'!C:C)</f>
        <v>RA</v>
      </c>
      <c r="AS187">
        <f>_xlfn.XLOOKUP(A187,'SYS Allocations'!A:A,'SYS Allocations'!D:D)</f>
        <v>0</v>
      </c>
      <c r="AT187" t="str">
        <f>_xlfn.XLOOKUP(A187,'SYS Allocations'!A:A,'SYS Allocations'!E:E)</f>
        <v>AM</v>
      </c>
      <c r="AU187">
        <f>_xlfn.XLOOKUP(A187,'SYS Allocations'!A:A,'SYS Allocations'!F:F)</f>
        <v>0</v>
      </c>
      <c r="BA187" t="str">
        <f t="shared" si="128"/>
        <v>DDm125-33</v>
      </c>
    </row>
    <row r="188" spans="1:53">
      <c r="A188" s="35" t="s">
        <v>204</v>
      </c>
      <c r="B188" t="s">
        <v>899</v>
      </c>
      <c r="C188" t="s">
        <v>1243</v>
      </c>
      <c r="D188" t="s">
        <v>840</v>
      </c>
      <c r="E188" t="s">
        <v>1244</v>
      </c>
      <c r="F188" t="s">
        <v>847</v>
      </c>
      <c r="G188">
        <v>36.6</v>
      </c>
      <c r="H188">
        <v>32</v>
      </c>
      <c r="I188">
        <v>47</v>
      </c>
      <c r="J188">
        <v>2.5615000000000001</v>
      </c>
      <c r="K188" s="64">
        <v>45538</v>
      </c>
      <c r="L188">
        <v>49.468559999999997</v>
      </c>
      <c r="M188">
        <v>46.907060000000001</v>
      </c>
      <c r="N188">
        <v>40.035699999999999</v>
      </c>
      <c r="O188">
        <v>37.474200000000003</v>
      </c>
      <c r="P188" t="s">
        <v>851</v>
      </c>
      <c r="Q188" t="s">
        <v>859</v>
      </c>
      <c r="R188" t="s">
        <v>874</v>
      </c>
      <c r="S188">
        <v>35.553600000000003</v>
      </c>
      <c r="T188">
        <v>32.992100000000001</v>
      </c>
      <c r="U188" t="s">
        <v>866</v>
      </c>
      <c r="V188" t="s">
        <v>962</v>
      </c>
      <c r="W188">
        <v>67.5</v>
      </c>
      <c r="X188">
        <v>64.938500000000005</v>
      </c>
      <c r="Y188">
        <v>25</v>
      </c>
      <c r="Z188" t="s">
        <v>803</v>
      </c>
      <c r="AA188">
        <f>VLOOKUP(A188,Cover!A:R,18,0)</f>
        <v>10.450000000000001</v>
      </c>
      <c r="AB188" s="77">
        <f t="shared" ref="AB188" si="155">M188-AA188</f>
        <v>36.457059999999998</v>
      </c>
      <c r="AC188" s="77">
        <f t="shared" ref="AC188" si="156">O188-AA188</f>
        <v>27.0242</v>
      </c>
      <c r="AD188" s="77">
        <f t="shared" ref="AD188" si="157">AB188/L188%</f>
        <v>73.697435300320052</v>
      </c>
      <c r="AE188" s="77">
        <f t="shared" ref="AE188" si="158">AC188/N188%</f>
        <v>67.500256021500817</v>
      </c>
      <c r="AF188" s="77">
        <f t="shared" ref="AF188" si="159">T188-AA188</f>
        <v>22.542099999999998</v>
      </c>
      <c r="AG188" s="77">
        <f t="shared" ref="AG188" si="160">AF188/S188%</f>
        <v>63.403143422888249</v>
      </c>
      <c r="AH188" s="348"/>
      <c r="AI188" s="348"/>
      <c r="AJ188" s="348"/>
      <c r="AK188" s="348"/>
      <c r="AL188" s="348"/>
      <c r="AM188" s="348"/>
      <c r="AN188" t="str">
        <f t="shared" si="127"/>
        <v>Capped</v>
      </c>
      <c r="AO188" t="s">
        <v>921</v>
      </c>
      <c r="AP188" t="str">
        <f t="shared" si="129"/>
        <v>DDm125-33</v>
      </c>
      <c r="AQ188">
        <f>_xlfn.XLOOKUP(A188,'SYS Allocations'!A:A,'SYS Allocations'!B:B)</f>
        <v>0</v>
      </c>
      <c r="AR188">
        <f>_xlfn.XLOOKUP(A188,'SYS Allocations'!A:A,'SYS Allocations'!C:C)</f>
        <v>0</v>
      </c>
      <c r="AS188">
        <f>_xlfn.XLOOKUP(A188,'SYS Allocations'!A:A,'SYS Allocations'!D:D)</f>
        <v>0</v>
      </c>
      <c r="AT188">
        <f>_xlfn.XLOOKUP(A188,'SYS Allocations'!A:A,'SYS Allocations'!E:E)</f>
        <v>0</v>
      </c>
      <c r="AU188">
        <f>_xlfn.XLOOKUP(A188,'SYS Allocations'!A:A,'SYS Allocations'!F:F)</f>
        <v>0</v>
      </c>
      <c r="BA188" t="str">
        <f t="shared" si="128"/>
        <v>DDm125-33</v>
      </c>
    </row>
    <row r="189" spans="1:53">
      <c r="A189" s="35" t="s">
        <v>205</v>
      </c>
      <c r="B189" t="s">
        <v>854</v>
      </c>
      <c r="C189" t="s">
        <v>1245</v>
      </c>
      <c r="D189" t="s">
        <v>845</v>
      </c>
      <c r="E189" t="s">
        <v>1246</v>
      </c>
      <c r="F189" t="s">
        <v>1087</v>
      </c>
      <c r="G189">
        <v>37.5</v>
      </c>
      <c r="H189">
        <v>4</v>
      </c>
      <c r="I189">
        <v>23</v>
      </c>
      <c r="J189">
        <v>1.2535000000000001</v>
      </c>
      <c r="K189" s="64">
        <v>44564.597222222197</v>
      </c>
      <c r="L189">
        <v>4.9050000000000002</v>
      </c>
      <c r="M189">
        <v>3.6515</v>
      </c>
      <c r="N189">
        <v>3.1228500000000001</v>
      </c>
      <c r="O189">
        <v>1.8693500000000001</v>
      </c>
      <c r="P189" t="s">
        <v>902</v>
      </c>
      <c r="Q189" t="s">
        <v>881</v>
      </c>
      <c r="R189" t="s">
        <v>1247</v>
      </c>
      <c r="S189">
        <v>5.1062399999999997</v>
      </c>
      <c r="T189">
        <v>3.8527399999999998</v>
      </c>
      <c r="U189" t="s">
        <v>851</v>
      </c>
      <c r="V189" t="s">
        <v>883</v>
      </c>
      <c r="W189">
        <v>5.0250000000000004</v>
      </c>
      <c r="X189">
        <v>3.7715000000000001</v>
      </c>
      <c r="Y189">
        <v>7</v>
      </c>
      <c r="AA189">
        <f>VLOOKUP(A189,Cover!A:R,18,0)</f>
        <v>1</v>
      </c>
      <c r="AB189" s="77">
        <f t="shared" si="130"/>
        <v>2.6515</v>
      </c>
      <c r="AC189" s="77">
        <f t="shared" si="131"/>
        <v>0.86935000000000007</v>
      </c>
      <c r="AD189" s="77">
        <f t="shared" si="132"/>
        <v>54.057084607543317</v>
      </c>
      <c r="AE189" s="77">
        <f t="shared" si="133"/>
        <v>27.838352786717262</v>
      </c>
      <c r="AF189" s="77">
        <f t="shared" si="134"/>
        <v>2.8527399999999998</v>
      </c>
      <c r="AG189" s="77">
        <f t="shared" si="135"/>
        <v>55.867722629566963</v>
      </c>
      <c r="AH189" s="77">
        <f t="shared" si="136"/>
        <v>5.0250000000000004</v>
      </c>
      <c r="AI189" s="77">
        <f t="shared" si="137"/>
        <v>1.2535000000000001</v>
      </c>
      <c r="AJ189" s="77">
        <f t="shared" si="138"/>
        <v>3.7715000000000005</v>
      </c>
      <c r="AK189" s="77">
        <f t="shared" si="139"/>
        <v>1</v>
      </c>
      <c r="AL189" s="77">
        <f t="shared" si="140"/>
        <v>2.7715000000000005</v>
      </c>
      <c r="AM189" s="77">
        <f t="shared" si="141"/>
        <v>55.154228855721399</v>
      </c>
      <c r="AN189" t="str">
        <f t="shared" si="127"/>
        <v/>
      </c>
      <c r="AO189" t="s">
        <v>853</v>
      </c>
      <c r="AP189" t="str">
        <f t="shared" si="129"/>
        <v>12V92F</v>
      </c>
      <c r="AQ189">
        <f>_xlfn.XLOOKUP(A189,'SYS Allocations'!A:A,'SYS Allocations'!B:B)</f>
        <v>0</v>
      </c>
      <c r="AR189">
        <f>_xlfn.XLOOKUP(A189,'SYS Allocations'!A:A,'SYS Allocations'!C:C)</f>
        <v>0</v>
      </c>
      <c r="AS189">
        <f>_xlfn.XLOOKUP(A189,'SYS Allocations'!A:A,'SYS Allocations'!D:D)</f>
        <v>0</v>
      </c>
      <c r="AT189">
        <f>_xlfn.XLOOKUP(A189,'SYS Allocations'!A:A,'SYS Allocations'!E:E)</f>
        <v>0</v>
      </c>
      <c r="AU189">
        <f>_xlfn.XLOOKUP(A189,'SYS Allocations'!A:A,'SYS Allocations'!F:F)</f>
        <v>0</v>
      </c>
      <c r="BA189" t="str">
        <f t="shared" si="128"/>
        <v>12V92F</v>
      </c>
    </row>
    <row r="190" spans="1:53">
      <c r="A190" s="35" t="s">
        <v>206</v>
      </c>
      <c r="B190" t="s">
        <v>871</v>
      </c>
      <c r="C190" t="s">
        <v>871</v>
      </c>
      <c r="D190" t="s">
        <v>856</v>
      </c>
      <c r="E190" t="s">
        <v>1248</v>
      </c>
      <c r="F190" t="s">
        <v>847</v>
      </c>
      <c r="G190">
        <v>36.6</v>
      </c>
      <c r="H190">
        <v>15</v>
      </c>
      <c r="I190">
        <v>257</v>
      </c>
      <c r="J190">
        <v>14.006500000000001</v>
      </c>
      <c r="K190" s="64">
        <v>44531</v>
      </c>
      <c r="L190">
        <v>22.34064</v>
      </c>
      <c r="M190">
        <v>8.3341399999999997</v>
      </c>
      <c r="N190">
        <v>18.933299999999999</v>
      </c>
      <c r="O190">
        <v>4.9268000000000001</v>
      </c>
      <c r="P190" t="s">
        <v>875</v>
      </c>
      <c r="Q190" t="s">
        <v>859</v>
      </c>
      <c r="R190" t="s">
        <v>1060</v>
      </c>
      <c r="S190">
        <v>42.863039999999998</v>
      </c>
      <c r="T190">
        <v>28.856539999999999</v>
      </c>
      <c r="U190" t="s">
        <v>851</v>
      </c>
      <c r="V190" t="s">
        <v>927</v>
      </c>
      <c r="W190">
        <v>37.5</v>
      </c>
      <c r="X190">
        <v>23.493500000000001</v>
      </c>
      <c r="Y190">
        <v>5</v>
      </c>
      <c r="AA190">
        <f>VLOOKUP(A190,Cover!A:R,18,0)</f>
        <v>5.4</v>
      </c>
      <c r="AB190" s="77">
        <f t="shared" si="130"/>
        <v>2.9341399999999993</v>
      </c>
      <c r="AC190" s="77">
        <f t="shared" si="131"/>
        <v>-0.47320000000000029</v>
      </c>
      <c r="AD190" s="77">
        <f t="shared" si="132"/>
        <v>13.133643440832488</v>
      </c>
      <c r="AE190" s="77">
        <f t="shared" si="133"/>
        <v>-2.4993001748242532</v>
      </c>
      <c r="AF190" s="77">
        <f t="shared" si="134"/>
        <v>23.456539999999997</v>
      </c>
      <c r="AG190" s="77">
        <f t="shared" si="135"/>
        <v>54.724396589695921</v>
      </c>
      <c r="AH190" s="77">
        <f t="shared" si="136"/>
        <v>37.5</v>
      </c>
      <c r="AI190" s="77">
        <f t="shared" si="137"/>
        <v>14.006500000000001</v>
      </c>
      <c r="AJ190" s="77">
        <f t="shared" si="138"/>
        <v>23.493499999999997</v>
      </c>
      <c r="AK190" s="77">
        <f t="shared" si="139"/>
        <v>5.4</v>
      </c>
      <c r="AL190" s="77">
        <f t="shared" si="140"/>
        <v>18.093499999999999</v>
      </c>
      <c r="AM190" s="77">
        <f t="shared" si="141"/>
        <v>48.249333333333333</v>
      </c>
      <c r="AN190" t="str">
        <f t="shared" si="127"/>
        <v/>
      </c>
      <c r="AO190" t="s">
        <v>853</v>
      </c>
      <c r="AP190" t="str">
        <f t="shared" si="129"/>
        <v>SBS XL 150F-FT</v>
      </c>
      <c r="AQ190">
        <f>_xlfn.XLOOKUP(A190,'SYS Allocations'!A:A,'SYS Allocations'!B:B)</f>
        <v>0</v>
      </c>
      <c r="AR190">
        <f>_xlfn.XLOOKUP(A190,'SYS Allocations'!A:A,'SYS Allocations'!C:C)</f>
        <v>0</v>
      </c>
      <c r="AS190">
        <f>_xlfn.XLOOKUP(A190,'SYS Allocations'!A:A,'SYS Allocations'!D:D)</f>
        <v>0</v>
      </c>
      <c r="AT190">
        <f>_xlfn.XLOOKUP(A190,'SYS Allocations'!A:A,'SYS Allocations'!E:E)</f>
        <v>0</v>
      </c>
      <c r="AU190">
        <f>_xlfn.XLOOKUP(A190,'SYS Allocations'!A:A,'SYS Allocations'!F:F)</f>
        <v>0</v>
      </c>
      <c r="BA190" t="str">
        <f t="shared" si="128"/>
        <v xml:space="preserve">SBS XL 150F-FT </v>
      </c>
    </row>
    <row r="191" spans="1:53">
      <c r="A191" s="35" t="s">
        <v>207</v>
      </c>
      <c r="B191" t="s">
        <v>843</v>
      </c>
      <c r="C191" t="s">
        <v>1249</v>
      </c>
      <c r="D191" t="s">
        <v>840</v>
      </c>
      <c r="E191" t="s">
        <v>1250</v>
      </c>
      <c r="F191" t="s">
        <v>847</v>
      </c>
      <c r="G191">
        <v>36.6</v>
      </c>
      <c r="H191">
        <v>26</v>
      </c>
      <c r="I191">
        <v>379</v>
      </c>
      <c r="J191">
        <v>20.6555</v>
      </c>
      <c r="K191" s="64">
        <v>44782</v>
      </c>
      <c r="L191">
        <v>39.893999999999998</v>
      </c>
      <c r="M191">
        <v>19.238499999999998</v>
      </c>
      <c r="N191">
        <v>33.1905</v>
      </c>
      <c r="O191">
        <v>12.535</v>
      </c>
      <c r="P191" t="s">
        <v>848</v>
      </c>
      <c r="Q191" t="s">
        <v>859</v>
      </c>
      <c r="R191" t="s">
        <v>860</v>
      </c>
      <c r="S191">
        <v>26.1144</v>
      </c>
      <c r="T191">
        <v>5.4589000000000301</v>
      </c>
      <c r="U191" t="s">
        <v>848</v>
      </c>
      <c r="V191" t="s">
        <v>1152</v>
      </c>
      <c r="W191">
        <v>60.75</v>
      </c>
      <c r="X191">
        <v>40.094499999999996</v>
      </c>
      <c r="Y191">
        <v>9</v>
      </c>
      <c r="Z191" t="s">
        <v>1251</v>
      </c>
      <c r="AA191">
        <f>VLOOKUP(A191,Cover!A:R,18,0)</f>
        <v>3</v>
      </c>
      <c r="AB191" s="77">
        <f t="shared" si="130"/>
        <v>16.238499999999998</v>
      </c>
      <c r="AC191" s="77">
        <f t="shared" si="131"/>
        <v>9.5350000000000001</v>
      </c>
      <c r="AD191" s="77">
        <f t="shared" si="132"/>
        <v>40.704115907153955</v>
      </c>
      <c r="AE191" s="77">
        <f t="shared" si="133"/>
        <v>28.728099908106234</v>
      </c>
      <c r="AF191" s="77">
        <f t="shared" si="134"/>
        <v>2.4589000000000301</v>
      </c>
      <c r="AG191" s="77">
        <f t="shared" si="135"/>
        <v>9.4158778298564396</v>
      </c>
      <c r="AH191" s="77">
        <f t="shared" si="136"/>
        <v>60.75</v>
      </c>
      <c r="AI191" s="77">
        <f t="shared" si="137"/>
        <v>20.6555</v>
      </c>
      <c r="AJ191" s="77">
        <f t="shared" si="138"/>
        <v>40.094499999999996</v>
      </c>
      <c r="AK191" s="77">
        <f t="shared" si="139"/>
        <v>3</v>
      </c>
      <c r="AL191" s="77">
        <f t="shared" si="140"/>
        <v>37.094499999999996</v>
      </c>
      <c r="AM191" s="77">
        <f t="shared" si="141"/>
        <v>61.060905349794226</v>
      </c>
      <c r="AN191" t="str">
        <f t="shared" si="127"/>
        <v>Capped</v>
      </c>
      <c r="AO191" t="s">
        <v>853</v>
      </c>
      <c r="AP191" t="str">
        <f t="shared" si="129"/>
        <v>DDm85-25</v>
      </c>
      <c r="AQ191">
        <f>_xlfn.XLOOKUP(A191,'SYS Allocations'!A:A,'SYS Allocations'!B:B)</f>
        <v>0</v>
      </c>
      <c r="AR191">
        <f>_xlfn.XLOOKUP(A191,'SYS Allocations'!A:A,'SYS Allocations'!C:C)</f>
        <v>0</v>
      </c>
      <c r="AS191">
        <f>_xlfn.XLOOKUP(A191,'SYS Allocations'!A:A,'SYS Allocations'!D:D)</f>
        <v>0</v>
      </c>
      <c r="AT191">
        <f>_xlfn.XLOOKUP(A191,'SYS Allocations'!A:A,'SYS Allocations'!E:E)</f>
        <v>0</v>
      </c>
      <c r="AU191">
        <f>_xlfn.XLOOKUP(A191,'SYS Allocations'!A:A,'SYS Allocations'!F:F)</f>
        <v>0</v>
      </c>
      <c r="BA191" t="str">
        <f t="shared" si="128"/>
        <v>DDm85-25</v>
      </c>
    </row>
    <row r="192" spans="1:53">
      <c r="A192" s="35" t="s">
        <v>208</v>
      </c>
      <c r="B192" t="s">
        <v>854</v>
      </c>
      <c r="C192" t="s">
        <v>1252</v>
      </c>
      <c r="D192" t="s">
        <v>856</v>
      </c>
      <c r="E192" t="s">
        <v>1253</v>
      </c>
      <c r="F192" t="s">
        <v>864</v>
      </c>
      <c r="G192">
        <v>31</v>
      </c>
      <c r="H192">
        <v>11</v>
      </c>
      <c r="I192">
        <v>79</v>
      </c>
      <c r="J192">
        <v>4.3055000000000003</v>
      </c>
      <c r="K192" s="64">
        <v>45538</v>
      </c>
      <c r="L192">
        <v>13.516</v>
      </c>
      <c r="M192">
        <v>9.2104999999999997</v>
      </c>
      <c r="N192">
        <v>10.355</v>
      </c>
      <c r="O192">
        <v>6.0495000000000001</v>
      </c>
      <c r="P192" t="s">
        <v>955</v>
      </c>
      <c r="Q192" t="s">
        <v>859</v>
      </c>
      <c r="R192" t="s">
        <v>971</v>
      </c>
      <c r="S192">
        <v>10.7568</v>
      </c>
      <c r="T192">
        <v>6.45129999999999</v>
      </c>
      <c r="U192" t="s">
        <v>851</v>
      </c>
      <c r="V192" t="s">
        <v>968</v>
      </c>
      <c r="W192">
        <v>11.25</v>
      </c>
      <c r="X192">
        <v>6.9444999999999997</v>
      </c>
      <c r="Y192">
        <v>3</v>
      </c>
      <c r="AA192">
        <f>VLOOKUP(A192,Cover!A:R,18,0)</f>
        <v>4</v>
      </c>
      <c r="AB192" s="77">
        <f t="shared" si="130"/>
        <v>5.2104999999999997</v>
      </c>
      <c r="AC192" s="77">
        <f t="shared" si="131"/>
        <v>2.0495000000000001</v>
      </c>
      <c r="AD192" s="77">
        <f t="shared" si="132"/>
        <v>38.550606688369335</v>
      </c>
      <c r="AE192" s="77">
        <f t="shared" si="133"/>
        <v>19.792370835345245</v>
      </c>
      <c r="AF192" s="77">
        <f t="shared" si="134"/>
        <v>2.45129999999999</v>
      </c>
      <c r="AG192" s="77">
        <f t="shared" si="135"/>
        <v>22.78837572512262</v>
      </c>
      <c r="AH192" s="77">
        <f t="shared" si="136"/>
        <v>11.25</v>
      </c>
      <c r="AI192" s="77">
        <f t="shared" si="137"/>
        <v>4.3055000000000003</v>
      </c>
      <c r="AJ192" s="77">
        <f t="shared" si="138"/>
        <v>6.9444999999999997</v>
      </c>
      <c r="AK192" s="77">
        <f t="shared" si="139"/>
        <v>4</v>
      </c>
      <c r="AL192" s="77">
        <f t="shared" si="140"/>
        <v>2.9444999999999997</v>
      </c>
      <c r="AM192" s="77">
        <f t="shared" si="141"/>
        <v>26.173333333333328</v>
      </c>
      <c r="AN192" t="str">
        <f t="shared" si="127"/>
        <v/>
      </c>
      <c r="AO192" t="s">
        <v>853</v>
      </c>
      <c r="AP192" t="str">
        <f t="shared" si="129"/>
        <v>12V101F</v>
      </c>
      <c r="AQ192">
        <f>_xlfn.XLOOKUP(A192,'SYS Allocations'!A:A,'SYS Allocations'!B:B)</f>
        <v>0</v>
      </c>
      <c r="AR192">
        <f>_xlfn.XLOOKUP(A192,'SYS Allocations'!A:A,'SYS Allocations'!C:C)</f>
        <v>0</v>
      </c>
      <c r="AS192">
        <f>_xlfn.XLOOKUP(A192,'SYS Allocations'!A:A,'SYS Allocations'!D:D)</f>
        <v>0</v>
      </c>
      <c r="AT192">
        <f>_xlfn.XLOOKUP(A192,'SYS Allocations'!A:A,'SYS Allocations'!E:E)</f>
        <v>0</v>
      </c>
      <c r="AU192">
        <f>_xlfn.XLOOKUP(A192,'SYS Allocations'!A:A,'SYS Allocations'!F:F)</f>
        <v>0</v>
      </c>
      <c r="BA192" t="str">
        <f t="shared" si="128"/>
        <v xml:space="preserve">12V101F </v>
      </c>
    </row>
    <row r="193" spans="1:53">
      <c r="A193" s="35" t="s">
        <v>209</v>
      </c>
      <c r="B193" t="s">
        <v>963</v>
      </c>
      <c r="C193" t="s">
        <v>1254</v>
      </c>
      <c r="D193" t="s">
        <v>856</v>
      </c>
      <c r="E193" t="s">
        <v>1255</v>
      </c>
      <c r="F193" t="s">
        <v>847</v>
      </c>
      <c r="G193">
        <v>36.6</v>
      </c>
      <c r="H193">
        <v>12</v>
      </c>
      <c r="I193">
        <v>124</v>
      </c>
      <c r="J193">
        <v>6.758</v>
      </c>
      <c r="K193" s="64">
        <v>44992</v>
      </c>
      <c r="L193">
        <v>17.553360000000001</v>
      </c>
      <c r="M193">
        <v>10.795360000000001</v>
      </c>
      <c r="N193">
        <v>11.281499182499999</v>
      </c>
      <c r="O193">
        <v>4.5234991825000002</v>
      </c>
      <c r="P193" t="s">
        <v>848</v>
      </c>
      <c r="Q193" t="s">
        <v>859</v>
      </c>
      <c r="R193" t="s">
        <v>1256</v>
      </c>
      <c r="S193">
        <v>17.755199999999999</v>
      </c>
      <c r="T193">
        <v>10.997199999999999</v>
      </c>
      <c r="U193" t="s">
        <v>848</v>
      </c>
      <c r="V193" t="s">
        <v>1129</v>
      </c>
      <c r="W193">
        <v>12</v>
      </c>
      <c r="X193">
        <v>5.242</v>
      </c>
      <c r="Y193">
        <v>1</v>
      </c>
      <c r="AA193">
        <f>VLOOKUP(A193,Cover!A:R,18,0)</f>
        <v>0</v>
      </c>
      <c r="AB193" s="77">
        <f t="shared" si="130"/>
        <v>10.795360000000001</v>
      </c>
      <c r="AC193" s="77">
        <f t="shared" si="131"/>
        <v>4.5234991825000002</v>
      </c>
      <c r="AD193" s="77">
        <f t="shared" si="132"/>
        <v>61.500248385494288</v>
      </c>
      <c r="AE193" s="77">
        <f t="shared" si="133"/>
        <v>40.096614016662855</v>
      </c>
      <c r="AF193" s="77">
        <f t="shared" si="134"/>
        <v>10.997199999999999</v>
      </c>
      <c r="AG193" s="77">
        <f t="shared" si="135"/>
        <v>61.937911147156889</v>
      </c>
      <c r="AH193" s="77">
        <f t="shared" si="136"/>
        <v>12</v>
      </c>
      <c r="AI193" s="77">
        <f t="shared" si="137"/>
        <v>6.758</v>
      </c>
      <c r="AJ193" s="77">
        <f t="shared" si="138"/>
        <v>5.242</v>
      </c>
      <c r="AK193" s="77">
        <f t="shared" si="139"/>
        <v>0</v>
      </c>
      <c r="AL193" s="77">
        <f t="shared" si="140"/>
        <v>5.242</v>
      </c>
      <c r="AM193" s="77">
        <f t="shared" si="141"/>
        <v>43.683333333333337</v>
      </c>
      <c r="AN193" t="str">
        <f t="shared" si="127"/>
        <v/>
      </c>
      <c r="AO193" t="s">
        <v>853</v>
      </c>
      <c r="AP193" t="str">
        <f t="shared" si="129"/>
        <v>2CP650</v>
      </c>
      <c r="AQ193">
        <f>_xlfn.XLOOKUP(A193,'SYS Allocations'!A:A,'SYS Allocations'!B:B)</f>
        <v>0</v>
      </c>
      <c r="AR193">
        <f>_xlfn.XLOOKUP(A193,'SYS Allocations'!A:A,'SYS Allocations'!C:C)</f>
        <v>0</v>
      </c>
      <c r="AS193">
        <f>_xlfn.XLOOKUP(A193,'SYS Allocations'!A:A,'SYS Allocations'!D:D)</f>
        <v>0</v>
      </c>
      <c r="AT193">
        <f>_xlfn.XLOOKUP(A193,'SYS Allocations'!A:A,'SYS Allocations'!E:E)</f>
        <v>0</v>
      </c>
      <c r="AU193">
        <f>_xlfn.XLOOKUP(A193,'SYS Allocations'!A:A,'SYS Allocations'!F:F)</f>
        <v>0</v>
      </c>
      <c r="BA193" t="str">
        <f t="shared" si="128"/>
        <v>2CP650</v>
      </c>
    </row>
    <row r="194" spans="1:53">
      <c r="A194" s="35" t="s">
        <v>210</v>
      </c>
      <c r="B194" t="s">
        <v>963</v>
      </c>
      <c r="C194" t="s">
        <v>1254</v>
      </c>
      <c r="D194" t="s">
        <v>845</v>
      </c>
      <c r="E194" t="s">
        <v>1257</v>
      </c>
      <c r="F194" t="s">
        <v>847</v>
      </c>
      <c r="G194">
        <v>36.6</v>
      </c>
      <c r="H194">
        <v>35</v>
      </c>
      <c r="I194">
        <v>327</v>
      </c>
      <c r="J194">
        <v>17.8215</v>
      </c>
      <c r="K194" s="64">
        <v>45538</v>
      </c>
      <c r="L194">
        <v>54.255839999999999</v>
      </c>
      <c r="M194">
        <v>36.434339999999999</v>
      </c>
      <c r="N194">
        <v>35.119799999999998</v>
      </c>
      <c r="O194">
        <v>17.298300000000001</v>
      </c>
      <c r="P194" t="s">
        <v>848</v>
      </c>
      <c r="Q194" t="s">
        <v>859</v>
      </c>
      <c r="R194" t="s">
        <v>874</v>
      </c>
      <c r="S194">
        <v>53.330399999999997</v>
      </c>
      <c r="T194">
        <v>35.508899999999997</v>
      </c>
      <c r="U194" t="s">
        <v>848</v>
      </c>
      <c r="V194" t="s">
        <v>870</v>
      </c>
      <c r="W194">
        <v>45</v>
      </c>
      <c r="X194">
        <v>27.1785</v>
      </c>
      <c r="Y194">
        <v>278</v>
      </c>
      <c r="AA194">
        <f>VLOOKUP(A194,Cover!A:R,18,0)</f>
        <v>6.9</v>
      </c>
      <c r="AB194" s="77">
        <f t="shared" si="130"/>
        <v>29.53434</v>
      </c>
      <c r="AC194" s="77">
        <f t="shared" si="131"/>
        <v>10.398300000000001</v>
      </c>
      <c r="AD194" s="77">
        <f t="shared" si="132"/>
        <v>54.435319773871349</v>
      </c>
      <c r="AE194" s="77">
        <f t="shared" si="133"/>
        <v>29.60808432849846</v>
      </c>
      <c r="AF194" s="77">
        <f t="shared" si="134"/>
        <v>28.608899999999998</v>
      </c>
      <c r="AG194" s="77">
        <f t="shared" si="135"/>
        <v>53.644637955087525</v>
      </c>
      <c r="AH194" s="77">
        <f t="shared" si="136"/>
        <v>45</v>
      </c>
      <c r="AI194" s="77">
        <f t="shared" si="137"/>
        <v>17.8215</v>
      </c>
      <c r="AJ194" s="77">
        <f t="shared" si="138"/>
        <v>27.1785</v>
      </c>
      <c r="AK194" s="77">
        <f t="shared" si="139"/>
        <v>6.9</v>
      </c>
      <c r="AL194" s="77">
        <f t="shared" si="140"/>
        <v>20.278500000000001</v>
      </c>
      <c r="AM194" s="77">
        <f t="shared" si="141"/>
        <v>45.063333333333333</v>
      </c>
      <c r="AN194" t="str">
        <f t="shared" si="127"/>
        <v/>
      </c>
      <c r="AO194" t="s">
        <v>853</v>
      </c>
      <c r="AP194" t="str">
        <f t="shared" si="129"/>
        <v>DDm125-33</v>
      </c>
      <c r="AQ194">
        <f>_xlfn.XLOOKUP(A194,'SYS Allocations'!A:A,'SYS Allocations'!B:B)</f>
        <v>0</v>
      </c>
      <c r="AR194" t="str">
        <f>_xlfn.XLOOKUP(A194,'SYS Allocations'!A:A,'SYS Allocations'!C:C)</f>
        <v>RA</v>
      </c>
      <c r="AS194">
        <f>_xlfn.XLOOKUP(A194,'SYS Allocations'!A:A,'SYS Allocations'!D:D)</f>
        <v>0</v>
      </c>
      <c r="AT194">
        <f>_xlfn.XLOOKUP(A194,'SYS Allocations'!A:A,'SYS Allocations'!E:E)</f>
        <v>0</v>
      </c>
      <c r="AU194">
        <f>_xlfn.XLOOKUP(A194,'SYS Allocations'!A:A,'SYS Allocations'!F:F)</f>
        <v>0</v>
      </c>
      <c r="BA194" t="str">
        <f t="shared" si="128"/>
        <v>DDm125-33</v>
      </c>
    </row>
    <row r="195" spans="1:53">
      <c r="A195" s="35" t="s">
        <v>211</v>
      </c>
      <c r="B195" t="s">
        <v>904</v>
      </c>
      <c r="C195" t="s">
        <v>1258</v>
      </c>
      <c r="D195" t="s">
        <v>845</v>
      </c>
      <c r="E195" t="s">
        <v>1259</v>
      </c>
      <c r="F195" t="s">
        <v>1260</v>
      </c>
      <c r="G195">
        <v>50</v>
      </c>
      <c r="H195">
        <v>4</v>
      </c>
      <c r="I195">
        <v>25</v>
      </c>
      <c r="J195">
        <v>1.3625</v>
      </c>
      <c r="K195" s="64">
        <v>44490.666666666701</v>
      </c>
      <c r="L195">
        <v>6.54</v>
      </c>
      <c r="M195">
        <v>5.1775000000000002</v>
      </c>
      <c r="N195">
        <v>5.9950000000000001</v>
      </c>
      <c r="O195">
        <v>4.6325000000000003</v>
      </c>
      <c r="P195" t="s">
        <v>866</v>
      </c>
      <c r="Q195" t="s">
        <v>859</v>
      </c>
      <c r="R195" t="s">
        <v>971</v>
      </c>
      <c r="S195">
        <v>3.5855999999999999</v>
      </c>
      <c r="T195">
        <v>2.2231000000000001</v>
      </c>
      <c r="U195" t="s">
        <v>851</v>
      </c>
      <c r="V195" t="s">
        <v>852</v>
      </c>
      <c r="W195">
        <v>7.5</v>
      </c>
      <c r="X195">
        <v>6.1375000000000002</v>
      </c>
      <c r="Y195">
        <v>3</v>
      </c>
      <c r="AA195">
        <f>VLOOKUP(A195,Cover!A:R,18,0)</f>
        <v>0</v>
      </c>
      <c r="AB195" s="77">
        <f t="shared" si="130"/>
        <v>5.1775000000000002</v>
      </c>
      <c r="AC195" s="77">
        <f t="shared" si="131"/>
        <v>4.6325000000000003</v>
      </c>
      <c r="AD195" s="77">
        <f t="shared" si="132"/>
        <v>79.166666666666671</v>
      </c>
      <c r="AE195" s="77">
        <f t="shared" si="133"/>
        <v>77.272727272727266</v>
      </c>
      <c r="AF195" s="77">
        <f t="shared" si="134"/>
        <v>2.2231000000000001</v>
      </c>
      <c r="AG195" s="77">
        <f t="shared" si="135"/>
        <v>62.000780901383315</v>
      </c>
      <c r="AH195" s="347">
        <f>AVERAGE(W195:W196)</f>
        <v>7.5</v>
      </c>
      <c r="AI195" s="347">
        <f>SUM(J195:J196)</f>
        <v>3.4880000000000004</v>
      </c>
      <c r="AJ195" s="347">
        <f t="shared" si="138"/>
        <v>4.0119999999999996</v>
      </c>
      <c r="AK195" s="347">
        <f>SUM(AA195:AA196)</f>
        <v>0</v>
      </c>
      <c r="AL195" s="347">
        <f t="shared" si="140"/>
        <v>4.0119999999999996</v>
      </c>
      <c r="AM195" s="348">
        <f t="shared" si="141"/>
        <v>53.493333333333332</v>
      </c>
      <c r="AN195" t="str">
        <f t="shared" si="127"/>
        <v/>
      </c>
      <c r="AO195" t="s">
        <v>921</v>
      </c>
      <c r="AP195" t="str">
        <f t="shared" si="129"/>
        <v>12V101F</v>
      </c>
      <c r="AQ195">
        <f>_xlfn.XLOOKUP(A195,'SYS Allocations'!A:A,'SYS Allocations'!B:B)</f>
        <v>0</v>
      </c>
      <c r="AR195">
        <f>_xlfn.XLOOKUP(A195,'SYS Allocations'!A:A,'SYS Allocations'!C:C)</f>
        <v>0</v>
      </c>
      <c r="AS195">
        <f>_xlfn.XLOOKUP(A195,'SYS Allocations'!A:A,'SYS Allocations'!D:D)</f>
        <v>0</v>
      </c>
      <c r="AT195">
        <f>_xlfn.XLOOKUP(A195,'SYS Allocations'!A:A,'SYS Allocations'!E:E)</f>
        <v>0</v>
      </c>
      <c r="AU195">
        <f>_xlfn.XLOOKUP(A195,'SYS Allocations'!A:A,'SYS Allocations'!F:F)</f>
        <v>0</v>
      </c>
      <c r="BA195" t="str">
        <f t="shared" si="128"/>
        <v xml:space="preserve">12V101F </v>
      </c>
    </row>
    <row r="196" spans="1:53">
      <c r="A196" s="35" t="s">
        <v>212</v>
      </c>
      <c r="B196" t="s">
        <v>904</v>
      </c>
      <c r="C196" t="s">
        <v>1258</v>
      </c>
      <c r="D196" t="s">
        <v>845</v>
      </c>
      <c r="E196" t="s">
        <v>1259</v>
      </c>
      <c r="F196" t="s">
        <v>1260</v>
      </c>
      <c r="G196">
        <v>50</v>
      </c>
      <c r="H196">
        <v>4</v>
      </c>
      <c r="I196">
        <v>39</v>
      </c>
      <c r="J196">
        <v>2.1255000000000002</v>
      </c>
      <c r="K196" s="64">
        <v>44490.708333333299</v>
      </c>
      <c r="L196">
        <v>6.54</v>
      </c>
      <c r="M196">
        <v>4.4145000000000003</v>
      </c>
      <c r="N196">
        <v>6.431</v>
      </c>
      <c r="O196">
        <v>4.3055000000000003</v>
      </c>
      <c r="P196" t="s">
        <v>866</v>
      </c>
      <c r="Q196" t="s">
        <v>881</v>
      </c>
      <c r="R196" t="s">
        <v>976</v>
      </c>
      <c r="S196">
        <v>3.9052799999999999</v>
      </c>
      <c r="T196">
        <v>1.7797799999999999</v>
      </c>
      <c r="U196" t="s">
        <v>851</v>
      </c>
      <c r="V196" t="s">
        <v>852</v>
      </c>
      <c r="W196">
        <v>7.5</v>
      </c>
      <c r="X196">
        <v>5.3745000000000003</v>
      </c>
      <c r="Y196">
        <v>3</v>
      </c>
      <c r="AA196">
        <f>VLOOKUP(A196,Cover!A:R,18,0)</f>
        <v>0</v>
      </c>
      <c r="AB196" s="77">
        <f t="shared" si="130"/>
        <v>4.4145000000000003</v>
      </c>
      <c r="AC196" s="77">
        <f t="shared" si="131"/>
        <v>4.3055000000000003</v>
      </c>
      <c r="AD196" s="77">
        <f t="shared" si="132"/>
        <v>67.5</v>
      </c>
      <c r="AE196" s="77">
        <f t="shared" si="133"/>
        <v>66.949152542372886</v>
      </c>
      <c r="AF196" s="77">
        <f t="shared" si="134"/>
        <v>1.7797799999999999</v>
      </c>
      <c r="AG196" s="77">
        <f t="shared" si="135"/>
        <v>45.573684857423792</v>
      </c>
      <c r="AH196" s="347"/>
      <c r="AI196" s="347"/>
      <c r="AJ196" s="347"/>
      <c r="AK196" s="347"/>
      <c r="AL196" s="347"/>
      <c r="AM196" s="348"/>
      <c r="AN196" t="str">
        <f t="shared" si="127"/>
        <v/>
      </c>
      <c r="AO196" t="s">
        <v>921</v>
      </c>
      <c r="AP196" t="str">
        <f t="shared" si="129"/>
        <v>12V100F</v>
      </c>
      <c r="AQ196">
        <f>_xlfn.XLOOKUP(A196,'SYS Allocations'!A:A,'SYS Allocations'!B:B)</f>
        <v>0</v>
      </c>
      <c r="AR196">
        <f>_xlfn.XLOOKUP(A196,'SYS Allocations'!A:A,'SYS Allocations'!C:C)</f>
        <v>0</v>
      </c>
      <c r="AS196">
        <f>_xlfn.XLOOKUP(A196,'SYS Allocations'!A:A,'SYS Allocations'!D:D)</f>
        <v>0</v>
      </c>
      <c r="AT196">
        <f>_xlfn.XLOOKUP(A196,'SYS Allocations'!A:A,'SYS Allocations'!E:E)</f>
        <v>0</v>
      </c>
      <c r="AU196">
        <f>_xlfn.XLOOKUP(A196,'SYS Allocations'!A:A,'SYS Allocations'!F:F)</f>
        <v>0</v>
      </c>
      <c r="BA196" t="str">
        <f t="shared" si="128"/>
        <v>12V100F</v>
      </c>
    </row>
    <row r="197" spans="1:53">
      <c r="A197" s="35" t="s">
        <v>213</v>
      </c>
      <c r="B197" t="s">
        <v>884</v>
      </c>
      <c r="C197" t="s">
        <v>1261</v>
      </c>
      <c r="D197" t="s">
        <v>845</v>
      </c>
      <c r="E197" t="s">
        <v>1262</v>
      </c>
      <c r="F197" t="s">
        <v>847</v>
      </c>
      <c r="G197">
        <v>36.6</v>
      </c>
      <c r="H197">
        <v>23</v>
      </c>
      <c r="I197">
        <v>233</v>
      </c>
      <c r="J197">
        <v>12.698499999999999</v>
      </c>
      <c r="K197" s="64">
        <v>44895</v>
      </c>
      <c r="L197">
        <v>35.106720000000003</v>
      </c>
      <c r="M197">
        <v>22.40822</v>
      </c>
      <c r="N197">
        <v>22.083400000000001</v>
      </c>
      <c r="O197">
        <v>9.3849</v>
      </c>
      <c r="P197" t="s">
        <v>851</v>
      </c>
      <c r="Q197" t="s">
        <v>859</v>
      </c>
      <c r="R197" t="s">
        <v>874</v>
      </c>
      <c r="S197">
        <v>35.553600000000003</v>
      </c>
      <c r="T197">
        <v>22.8551</v>
      </c>
      <c r="U197" t="s">
        <v>907</v>
      </c>
      <c r="V197" t="s">
        <v>867</v>
      </c>
      <c r="W197">
        <v>33.75</v>
      </c>
      <c r="X197">
        <v>21.051500000000001</v>
      </c>
      <c r="Y197">
        <v>17</v>
      </c>
      <c r="AA197">
        <f>VLOOKUP(A197,Cover!A:R,18,0)</f>
        <v>2.7</v>
      </c>
      <c r="AB197" s="77">
        <f t="shared" si="130"/>
        <v>19.708220000000001</v>
      </c>
      <c r="AC197" s="77">
        <f t="shared" si="131"/>
        <v>6.6848999999999998</v>
      </c>
      <c r="AD197" s="77">
        <f t="shared" si="132"/>
        <v>56.138027135545556</v>
      </c>
      <c r="AE197" s="77">
        <f t="shared" si="133"/>
        <v>30.271153898403323</v>
      </c>
      <c r="AF197" s="77">
        <f t="shared" si="134"/>
        <v>20.155100000000001</v>
      </c>
      <c r="AG197" s="77">
        <f t="shared" si="135"/>
        <v>56.689336663516492</v>
      </c>
      <c r="AH197" s="77">
        <f t="shared" si="136"/>
        <v>33.75</v>
      </c>
      <c r="AI197" s="77">
        <f t="shared" si="137"/>
        <v>12.698499999999999</v>
      </c>
      <c r="AJ197" s="77">
        <f t="shared" si="138"/>
        <v>21.051500000000001</v>
      </c>
      <c r="AK197" s="77">
        <f t="shared" si="139"/>
        <v>2.7</v>
      </c>
      <c r="AL197" s="77">
        <f t="shared" si="140"/>
        <v>18.351500000000001</v>
      </c>
      <c r="AM197" s="77">
        <f t="shared" si="141"/>
        <v>54.374814814814819</v>
      </c>
      <c r="AN197" t="str">
        <f t="shared" si="127"/>
        <v/>
      </c>
      <c r="AO197" t="s">
        <v>853</v>
      </c>
      <c r="AP197" t="str">
        <f t="shared" si="129"/>
        <v>DDm125-33</v>
      </c>
      <c r="AQ197">
        <f>_xlfn.XLOOKUP(A197,'SYS Allocations'!A:A,'SYS Allocations'!B:B)</f>
        <v>0</v>
      </c>
      <c r="AR197" t="str">
        <f>_xlfn.XLOOKUP(A197,'SYS Allocations'!A:A,'SYS Allocations'!C:C)</f>
        <v>RA</v>
      </c>
      <c r="AS197">
        <f>_xlfn.XLOOKUP(A197,'SYS Allocations'!A:A,'SYS Allocations'!D:D)</f>
        <v>0</v>
      </c>
      <c r="AT197">
        <f>_xlfn.XLOOKUP(A197,'SYS Allocations'!A:A,'SYS Allocations'!E:E)</f>
        <v>0</v>
      </c>
      <c r="AU197">
        <f>_xlfn.XLOOKUP(A197,'SYS Allocations'!A:A,'SYS Allocations'!F:F)</f>
        <v>0</v>
      </c>
      <c r="BA197" t="str">
        <f t="shared" si="128"/>
        <v>DDm125-33</v>
      </c>
    </row>
    <row r="198" spans="1:53">
      <c r="A198" s="35" t="s">
        <v>214</v>
      </c>
      <c r="B198" t="s">
        <v>890</v>
      </c>
      <c r="C198" t="s">
        <v>1263</v>
      </c>
      <c r="D198" t="s">
        <v>856</v>
      </c>
      <c r="E198" t="s">
        <v>1264</v>
      </c>
      <c r="F198" t="s">
        <v>911</v>
      </c>
      <c r="G198">
        <v>55</v>
      </c>
      <c r="H198">
        <v>25</v>
      </c>
      <c r="I198">
        <v>424</v>
      </c>
      <c r="J198">
        <v>23.108000000000001</v>
      </c>
      <c r="K198" s="64">
        <v>44428.375</v>
      </c>
      <c r="L198">
        <v>57.552</v>
      </c>
      <c r="M198">
        <v>34.444000000000003</v>
      </c>
      <c r="N198">
        <v>39.24</v>
      </c>
      <c r="O198">
        <v>16.132000000000001</v>
      </c>
      <c r="P198" t="s">
        <v>848</v>
      </c>
      <c r="Q198" t="s">
        <v>859</v>
      </c>
      <c r="R198" t="s">
        <v>874</v>
      </c>
      <c r="S198">
        <v>53.330399999999997</v>
      </c>
      <c r="T198">
        <v>30.2224</v>
      </c>
      <c r="U198" t="s">
        <v>848</v>
      </c>
      <c r="V198" t="s">
        <v>1265</v>
      </c>
      <c r="W198">
        <v>31.5</v>
      </c>
      <c r="X198">
        <v>8.3919999999999995</v>
      </c>
      <c r="Y198">
        <v>34</v>
      </c>
      <c r="AA198">
        <f>VLOOKUP(A198,Cover!A:R,18,0)</f>
        <v>12</v>
      </c>
      <c r="AB198" s="77">
        <f t="shared" ref="AB198" si="161">M198-AA198</f>
        <v>22.444000000000003</v>
      </c>
      <c r="AC198" s="77">
        <f t="shared" ref="AC198" si="162">O198-AA198</f>
        <v>4.1320000000000014</v>
      </c>
      <c r="AD198" s="77">
        <f t="shared" ref="AD198" si="163">AB198/L198%</f>
        <v>38.997775924381429</v>
      </c>
      <c r="AE198" s="77">
        <f t="shared" ref="AE198" si="164">AC198/N198%</f>
        <v>10.530071355759432</v>
      </c>
      <c r="AF198" s="77">
        <f t="shared" ref="AF198" si="165">T198-AA198</f>
        <v>18.2224</v>
      </c>
      <c r="AG198" s="77">
        <f t="shared" ref="AG198" si="166">AF198/S198%</f>
        <v>34.168879288360863</v>
      </c>
      <c r="AH198" s="77">
        <f t="shared" ref="AH198" si="167">W198</f>
        <v>31.5</v>
      </c>
      <c r="AI198" s="77">
        <f t="shared" ref="AI198" si="168">J198</f>
        <v>23.108000000000001</v>
      </c>
      <c r="AJ198" s="77">
        <f t="shared" ref="AJ198" si="169">AH198-AI198</f>
        <v>8.3919999999999995</v>
      </c>
      <c r="AK198" s="77">
        <f t="shared" ref="AK198" si="170">AA198</f>
        <v>12</v>
      </c>
      <c r="AL198" s="77">
        <f t="shared" ref="AL198" si="171">AJ198-AK198</f>
        <v>-3.6080000000000005</v>
      </c>
      <c r="AM198" s="77">
        <f t="shared" ref="AM198" si="172">AL198/AH198%</f>
        <v>-11.453968253968256</v>
      </c>
      <c r="AN198" t="str">
        <f t="shared" si="127"/>
        <v/>
      </c>
      <c r="AO198" t="s">
        <v>853</v>
      </c>
      <c r="AP198" t="str">
        <f t="shared" si="129"/>
        <v>DDm125-33</v>
      </c>
      <c r="AQ198">
        <f>_xlfn.XLOOKUP(A198,'SYS Allocations'!A:A,'SYS Allocations'!B:B)</f>
        <v>0</v>
      </c>
      <c r="AR198">
        <f>_xlfn.XLOOKUP(A198,'SYS Allocations'!A:A,'SYS Allocations'!C:C)</f>
        <v>0</v>
      </c>
      <c r="AS198">
        <f>_xlfn.XLOOKUP(A198,'SYS Allocations'!A:A,'SYS Allocations'!D:D)</f>
        <v>0</v>
      </c>
      <c r="AT198" t="str">
        <f>_xlfn.XLOOKUP(A198,'SYS Allocations'!A:A,'SYS Allocations'!E:E)</f>
        <v>AM</v>
      </c>
      <c r="AU198">
        <f>_xlfn.XLOOKUP(A198,'SYS Allocations'!A:A,'SYS Allocations'!F:F)</f>
        <v>0</v>
      </c>
      <c r="BA198" t="str">
        <f t="shared" si="128"/>
        <v>DDm125-33</v>
      </c>
    </row>
    <row r="199" spans="1:53">
      <c r="A199" s="35" t="s">
        <v>215</v>
      </c>
      <c r="B199" t="s">
        <v>890</v>
      </c>
      <c r="C199" t="s">
        <v>1263</v>
      </c>
      <c r="D199" t="s">
        <v>856</v>
      </c>
      <c r="E199" t="s">
        <v>1266</v>
      </c>
      <c r="F199" t="s">
        <v>858</v>
      </c>
      <c r="G199">
        <v>75</v>
      </c>
      <c r="H199">
        <v>12</v>
      </c>
      <c r="I199">
        <v>225</v>
      </c>
      <c r="J199">
        <v>12.262499999999999</v>
      </c>
      <c r="K199" s="64">
        <v>45014</v>
      </c>
      <c r="L199">
        <v>35.97</v>
      </c>
      <c r="M199">
        <v>23.7075</v>
      </c>
      <c r="N199">
        <v>32.917999999999999</v>
      </c>
      <c r="O199">
        <v>20.6555</v>
      </c>
      <c r="P199" t="s">
        <v>851</v>
      </c>
      <c r="Q199" t="s">
        <v>859</v>
      </c>
      <c r="R199" t="s">
        <v>1132</v>
      </c>
      <c r="S199">
        <v>18.792000000000002</v>
      </c>
      <c r="T199">
        <v>6.5294999999999899</v>
      </c>
      <c r="U199" t="s">
        <v>972</v>
      </c>
      <c r="V199" t="s">
        <v>1267</v>
      </c>
      <c r="W199">
        <v>36</v>
      </c>
      <c r="X199">
        <v>23.737500000000001</v>
      </c>
      <c r="Y199">
        <v>27</v>
      </c>
      <c r="AA199">
        <f>VLOOKUP(A199,Cover!A:R,18,0)</f>
        <v>0</v>
      </c>
      <c r="AB199" s="77">
        <f t="shared" si="130"/>
        <v>23.7075</v>
      </c>
      <c r="AC199" s="77">
        <f t="shared" si="131"/>
        <v>20.6555</v>
      </c>
      <c r="AD199" s="77">
        <f t="shared" si="132"/>
        <v>65.909090909090921</v>
      </c>
      <c r="AE199" s="77">
        <f t="shared" si="133"/>
        <v>62.748344370860934</v>
      </c>
      <c r="AF199" s="77">
        <f t="shared" si="134"/>
        <v>6.5294999999999899</v>
      </c>
      <c r="AG199" s="77">
        <f t="shared" si="135"/>
        <v>34.746168582375425</v>
      </c>
      <c r="AH199" s="77">
        <f t="shared" si="136"/>
        <v>36</v>
      </c>
      <c r="AI199" s="77">
        <f t="shared" si="137"/>
        <v>12.262499999999999</v>
      </c>
      <c r="AJ199" s="77">
        <f t="shared" si="138"/>
        <v>23.737500000000001</v>
      </c>
      <c r="AK199" s="77">
        <f t="shared" si="139"/>
        <v>0</v>
      </c>
      <c r="AL199" s="77">
        <f t="shared" si="140"/>
        <v>23.737500000000001</v>
      </c>
      <c r="AM199" s="77">
        <f t="shared" si="141"/>
        <v>65.9375</v>
      </c>
      <c r="AN199" t="str">
        <f t="shared" si="127"/>
        <v/>
      </c>
      <c r="AO199" t="s">
        <v>853</v>
      </c>
      <c r="AP199" t="str">
        <f t="shared" si="129"/>
        <v>DDm85-27</v>
      </c>
      <c r="AQ199">
        <f>_xlfn.XLOOKUP(A199,'SYS Allocations'!A:A,'SYS Allocations'!B:B)</f>
        <v>0</v>
      </c>
      <c r="AR199">
        <f>_xlfn.XLOOKUP(A199,'SYS Allocations'!A:A,'SYS Allocations'!C:C)</f>
        <v>0</v>
      </c>
      <c r="AS199">
        <f>_xlfn.XLOOKUP(A199,'SYS Allocations'!A:A,'SYS Allocations'!D:D)</f>
        <v>0</v>
      </c>
      <c r="AT199">
        <f>_xlfn.XLOOKUP(A199,'SYS Allocations'!A:A,'SYS Allocations'!E:E)</f>
        <v>0</v>
      </c>
      <c r="AU199">
        <f>_xlfn.XLOOKUP(A199,'SYS Allocations'!A:A,'SYS Allocations'!F:F)</f>
        <v>0</v>
      </c>
      <c r="BA199" t="str">
        <f t="shared" si="128"/>
        <v>DDm85-27</v>
      </c>
    </row>
    <row r="200" spans="1:53">
      <c r="A200" s="35" t="s">
        <v>216</v>
      </c>
      <c r="B200" t="s">
        <v>871</v>
      </c>
      <c r="C200" t="s">
        <v>1268</v>
      </c>
      <c r="D200" t="s">
        <v>845</v>
      </c>
      <c r="E200" t="s">
        <v>1269</v>
      </c>
      <c r="F200" t="s">
        <v>847</v>
      </c>
      <c r="G200">
        <v>36.6</v>
      </c>
      <c r="H200">
        <v>9</v>
      </c>
      <c r="I200">
        <v>39</v>
      </c>
      <c r="J200">
        <v>2.1255000000000002</v>
      </c>
      <c r="K200" s="64">
        <v>45538</v>
      </c>
      <c r="L200">
        <v>12.766080000000001</v>
      </c>
      <c r="M200">
        <v>10.64058</v>
      </c>
      <c r="N200">
        <v>9.4720999999999993</v>
      </c>
      <c r="O200">
        <v>7.3465999999999996</v>
      </c>
      <c r="P200" t="s">
        <v>851</v>
      </c>
      <c r="Q200" t="s">
        <v>859</v>
      </c>
      <c r="R200" t="s">
        <v>893</v>
      </c>
      <c r="S200">
        <v>10.1088</v>
      </c>
      <c r="T200">
        <v>7.9832999999999803</v>
      </c>
      <c r="U200" t="s">
        <v>851</v>
      </c>
      <c r="V200" t="s">
        <v>968</v>
      </c>
      <c r="W200">
        <v>11.25</v>
      </c>
      <c r="X200">
        <v>9.1244999999999994</v>
      </c>
      <c r="Y200">
        <v>35</v>
      </c>
      <c r="AA200">
        <f>VLOOKUP(A200,Cover!A:R,18,0)</f>
        <v>0</v>
      </c>
      <c r="AB200" s="77">
        <f t="shared" si="130"/>
        <v>10.64058</v>
      </c>
      <c r="AC200" s="77">
        <f t="shared" si="131"/>
        <v>7.3465999999999996</v>
      </c>
      <c r="AD200" s="77">
        <f t="shared" si="132"/>
        <v>83.350409836065566</v>
      </c>
      <c r="AE200" s="77">
        <f t="shared" si="133"/>
        <v>77.560414269275029</v>
      </c>
      <c r="AF200" s="77">
        <f t="shared" si="134"/>
        <v>7.9832999999999803</v>
      </c>
      <c r="AG200" s="77">
        <f t="shared" si="135"/>
        <v>78.97376543209856</v>
      </c>
      <c r="AH200" s="77">
        <f t="shared" si="136"/>
        <v>11.25</v>
      </c>
      <c r="AI200" s="77">
        <f t="shared" si="137"/>
        <v>2.1255000000000002</v>
      </c>
      <c r="AJ200" s="77">
        <f t="shared" si="138"/>
        <v>9.1244999999999994</v>
      </c>
      <c r="AK200" s="77">
        <f t="shared" si="139"/>
        <v>0</v>
      </c>
      <c r="AL200" s="77">
        <f t="shared" si="140"/>
        <v>9.1244999999999994</v>
      </c>
      <c r="AM200" s="77">
        <f t="shared" si="141"/>
        <v>81.106666666666655</v>
      </c>
      <c r="AN200" t="str">
        <f t="shared" si="127"/>
        <v/>
      </c>
      <c r="AO200" t="s">
        <v>853</v>
      </c>
      <c r="AP200" t="str">
        <f t="shared" si="129"/>
        <v>2DDm85-15</v>
      </c>
      <c r="AQ200">
        <f>_xlfn.XLOOKUP(A200,'SYS Allocations'!A:A,'SYS Allocations'!B:B)</f>
        <v>0</v>
      </c>
      <c r="AR200">
        <f>_xlfn.XLOOKUP(A200,'SYS Allocations'!A:A,'SYS Allocations'!C:C)</f>
        <v>0</v>
      </c>
      <c r="AS200">
        <f>_xlfn.XLOOKUP(A200,'SYS Allocations'!A:A,'SYS Allocations'!D:D)</f>
        <v>0</v>
      </c>
      <c r="AT200">
        <f>_xlfn.XLOOKUP(A200,'SYS Allocations'!A:A,'SYS Allocations'!E:E)</f>
        <v>0</v>
      </c>
      <c r="AU200">
        <f>_xlfn.XLOOKUP(A200,'SYS Allocations'!A:A,'SYS Allocations'!F:F)</f>
        <v>0</v>
      </c>
      <c r="BA200" t="str">
        <f t="shared" si="128"/>
        <v>2DDm85-15</v>
      </c>
    </row>
    <row r="201" spans="1:53">
      <c r="A201" s="35" t="s">
        <v>217</v>
      </c>
      <c r="B201" t="s">
        <v>922</v>
      </c>
      <c r="C201" t="s">
        <v>1270</v>
      </c>
      <c r="D201" t="s">
        <v>856</v>
      </c>
      <c r="E201" t="s">
        <v>1271</v>
      </c>
      <c r="F201" t="s">
        <v>858</v>
      </c>
      <c r="G201">
        <v>75</v>
      </c>
      <c r="H201">
        <v>8</v>
      </c>
      <c r="I201">
        <v>150</v>
      </c>
      <c r="J201">
        <v>8.1750000000000007</v>
      </c>
      <c r="K201" s="64">
        <v>44698.5625</v>
      </c>
      <c r="L201">
        <v>22.89</v>
      </c>
      <c r="M201">
        <v>14.715</v>
      </c>
      <c r="N201">
        <v>22.126999999999999</v>
      </c>
      <c r="O201">
        <v>13.952</v>
      </c>
      <c r="P201" t="s">
        <v>851</v>
      </c>
      <c r="Q201" t="s">
        <v>859</v>
      </c>
      <c r="R201" t="s">
        <v>893</v>
      </c>
      <c r="S201">
        <v>10.1088</v>
      </c>
      <c r="T201">
        <v>1.93379999999998</v>
      </c>
      <c r="U201" t="s">
        <v>866</v>
      </c>
      <c r="V201" t="s">
        <v>962</v>
      </c>
      <c r="W201">
        <v>67.5</v>
      </c>
      <c r="X201">
        <v>59.325000000000003</v>
      </c>
      <c r="Y201">
        <v>84</v>
      </c>
      <c r="AA201">
        <f>VLOOKUP(A201,Cover!A:R,18,0)</f>
        <v>0</v>
      </c>
      <c r="AB201" s="77">
        <f t="shared" si="130"/>
        <v>14.715</v>
      </c>
      <c r="AC201" s="77">
        <f t="shared" si="131"/>
        <v>13.952</v>
      </c>
      <c r="AD201" s="77">
        <f t="shared" si="132"/>
        <v>64.285714285714292</v>
      </c>
      <c r="AE201" s="77">
        <f t="shared" si="133"/>
        <v>63.054187192118228</v>
      </c>
      <c r="AF201" s="77">
        <f t="shared" si="134"/>
        <v>1.93379999999998</v>
      </c>
      <c r="AG201" s="77">
        <f t="shared" si="135"/>
        <v>19.129867046533512</v>
      </c>
      <c r="AH201" s="77">
        <f t="shared" si="136"/>
        <v>67.5</v>
      </c>
      <c r="AI201" s="77">
        <f t="shared" si="137"/>
        <v>8.1750000000000007</v>
      </c>
      <c r="AJ201" s="77">
        <f t="shared" si="138"/>
        <v>59.325000000000003</v>
      </c>
      <c r="AK201" s="77">
        <f t="shared" si="139"/>
        <v>0</v>
      </c>
      <c r="AL201" s="77">
        <f t="shared" si="140"/>
        <v>59.325000000000003</v>
      </c>
      <c r="AM201" s="77">
        <f t="shared" si="141"/>
        <v>87.888888888888886</v>
      </c>
      <c r="AN201" t="str">
        <f t="shared" ref="AN201:AN254" si="173">IF(ISBLANK(Z201),"","Capped")</f>
        <v/>
      </c>
      <c r="AO201" t="s">
        <v>853</v>
      </c>
      <c r="AP201" t="str">
        <f t="shared" si="129"/>
        <v>2DDm85-15</v>
      </c>
      <c r="AQ201">
        <f>_xlfn.XLOOKUP(A201,'SYS Allocations'!A:A,'SYS Allocations'!B:B)</f>
        <v>0</v>
      </c>
      <c r="AR201">
        <f>_xlfn.XLOOKUP(A201,'SYS Allocations'!A:A,'SYS Allocations'!C:C)</f>
        <v>0</v>
      </c>
      <c r="AS201">
        <f>_xlfn.XLOOKUP(A201,'SYS Allocations'!A:A,'SYS Allocations'!D:D)</f>
        <v>0</v>
      </c>
      <c r="AT201">
        <f>_xlfn.XLOOKUP(A201,'SYS Allocations'!A:A,'SYS Allocations'!E:E)</f>
        <v>0</v>
      </c>
      <c r="AU201">
        <f>_xlfn.XLOOKUP(A201,'SYS Allocations'!A:A,'SYS Allocations'!F:F)</f>
        <v>0</v>
      </c>
      <c r="BA201" t="str">
        <f t="shared" si="128"/>
        <v>2DDm85-15</v>
      </c>
    </row>
    <row r="202" spans="1:53">
      <c r="A202" s="35" t="s">
        <v>218</v>
      </c>
      <c r="B202" t="s">
        <v>899</v>
      </c>
      <c r="C202" t="s">
        <v>1272</v>
      </c>
      <c r="D202" t="s">
        <v>862</v>
      </c>
      <c r="E202" t="s">
        <v>1273</v>
      </c>
      <c r="F202" t="s">
        <v>858</v>
      </c>
      <c r="G202">
        <v>75</v>
      </c>
      <c r="H202">
        <v>15</v>
      </c>
      <c r="I202">
        <v>340</v>
      </c>
      <c r="J202">
        <v>18.53</v>
      </c>
      <c r="K202" s="64">
        <v>45182</v>
      </c>
      <c r="L202">
        <v>45.78</v>
      </c>
      <c r="M202">
        <v>27.25</v>
      </c>
      <c r="N202">
        <v>22.344999999999999</v>
      </c>
      <c r="O202">
        <v>3.8149999999999999</v>
      </c>
      <c r="P202" t="s">
        <v>866</v>
      </c>
      <c r="Q202" t="s">
        <v>859</v>
      </c>
      <c r="R202" t="s">
        <v>931</v>
      </c>
      <c r="S202">
        <v>56.246400000000101</v>
      </c>
      <c r="T202">
        <v>37.7164000000001</v>
      </c>
      <c r="U202" t="s">
        <v>852</v>
      </c>
      <c r="V202" t="s">
        <v>1274</v>
      </c>
      <c r="W202">
        <v>62.25</v>
      </c>
      <c r="X202">
        <v>43.72</v>
      </c>
      <c r="Y202">
        <v>6</v>
      </c>
      <c r="AA202">
        <f>VLOOKUP(A202,Cover!A:R,18,0)</f>
        <v>0</v>
      </c>
      <c r="AB202" s="77">
        <f t="shared" si="130"/>
        <v>27.25</v>
      </c>
      <c r="AC202" s="77">
        <f t="shared" si="131"/>
        <v>3.8149999999999999</v>
      </c>
      <c r="AD202" s="77">
        <f t="shared" si="132"/>
        <v>59.523809523809526</v>
      </c>
      <c r="AE202" s="77">
        <f t="shared" si="133"/>
        <v>17.073170731707318</v>
      </c>
      <c r="AF202" s="77">
        <f t="shared" si="134"/>
        <v>37.7164000000001</v>
      </c>
      <c r="AG202" s="77">
        <f t="shared" si="135"/>
        <v>67.055669340615637</v>
      </c>
      <c r="AH202" s="77">
        <f t="shared" si="136"/>
        <v>62.25</v>
      </c>
      <c r="AI202" s="77">
        <f t="shared" si="137"/>
        <v>18.53</v>
      </c>
      <c r="AJ202" s="77">
        <f t="shared" si="138"/>
        <v>43.72</v>
      </c>
      <c r="AK202" s="77">
        <f t="shared" si="139"/>
        <v>0</v>
      </c>
      <c r="AL202" s="77">
        <f t="shared" si="140"/>
        <v>43.72</v>
      </c>
      <c r="AM202" s="77">
        <f t="shared" si="141"/>
        <v>70.232931726907623</v>
      </c>
      <c r="AN202" t="str">
        <f t="shared" si="173"/>
        <v/>
      </c>
      <c r="AO202" t="s">
        <v>853</v>
      </c>
      <c r="AP202" t="str">
        <f t="shared" si="129"/>
        <v>DDm100-33</v>
      </c>
      <c r="AQ202">
        <f>_xlfn.XLOOKUP(A202,'SYS Allocations'!A:A,'SYS Allocations'!B:B)</f>
        <v>0</v>
      </c>
      <c r="AR202">
        <f>_xlfn.XLOOKUP(A202,'SYS Allocations'!A:A,'SYS Allocations'!C:C)</f>
        <v>0</v>
      </c>
      <c r="AS202">
        <f>_xlfn.XLOOKUP(A202,'SYS Allocations'!A:A,'SYS Allocations'!D:D)</f>
        <v>0</v>
      </c>
      <c r="AT202">
        <f>_xlfn.XLOOKUP(A202,'SYS Allocations'!A:A,'SYS Allocations'!E:E)</f>
        <v>0</v>
      </c>
      <c r="AU202">
        <f>_xlfn.XLOOKUP(A202,'SYS Allocations'!A:A,'SYS Allocations'!F:F)</f>
        <v>0</v>
      </c>
      <c r="BA202" t="str">
        <f t="shared" si="128"/>
        <v>DDm100-33</v>
      </c>
    </row>
    <row r="203" spans="1:53">
      <c r="A203" s="35" t="s">
        <v>219</v>
      </c>
      <c r="B203" t="s">
        <v>899</v>
      </c>
      <c r="C203" t="s">
        <v>1272</v>
      </c>
      <c r="D203" t="s">
        <v>845</v>
      </c>
      <c r="E203" t="s">
        <v>1275</v>
      </c>
      <c r="F203" t="s">
        <v>847</v>
      </c>
      <c r="G203">
        <v>36.6</v>
      </c>
      <c r="H203">
        <v>83</v>
      </c>
      <c r="I203">
        <v>1256</v>
      </c>
      <c r="J203">
        <v>68.451999999999998</v>
      </c>
      <c r="K203" s="64">
        <v>44846</v>
      </c>
      <c r="L203">
        <v>130.85231999999999</v>
      </c>
      <c r="M203">
        <v>62.400320000000001</v>
      </c>
      <c r="N203">
        <v>102.5254</v>
      </c>
      <c r="O203">
        <v>34.073399999999999</v>
      </c>
      <c r="P203" t="s">
        <v>907</v>
      </c>
      <c r="Q203" t="s">
        <v>859</v>
      </c>
      <c r="R203" t="s">
        <v>1276</v>
      </c>
      <c r="S203">
        <v>155.5848</v>
      </c>
      <c r="T203">
        <v>87.132799999999804</v>
      </c>
      <c r="U203" t="s">
        <v>875</v>
      </c>
      <c r="V203" t="s">
        <v>1277</v>
      </c>
      <c r="W203">
        <v>411</v>
      </c>
      <c r="X203">
        <v>342.548</v>
      </c>
      <c r="Y203">
        <v>61</v>
      </c>
      <c r="AA203">
        <f>VLOOKUP(A203,Cover!A:R,18,0)</f>
        <v>36.5</v>
      </c>
      <c r="AB203" s="77">
        <f t="shared" si="130"/>
        <v>25.900320000000001</v>
      </c>
      <c r="AC203" s="77">
        <f t="shared" si="131"/>
        <v>-2.4266000000000005</v>
      </c>
      <c r="AD203" s="77">
        <f t="shared" si="132"/>
        <v>19.793550469720369</v>
      </c>
      <c r="AE203" s="77">
        <f t="shared" si="133"/>
        <v>-2.3668281225920604</v>
      </c>
      <c r="AF203" s="77">
        <f t="shared" si="134"/>
        <v>50.632799999999804</v>
      </c>
      <c r="AG203" s="77">
        <f t="shared" si="135"/>
        <v>32.543538957532995</v>
      </c>
      <c r="AH203" s="347">
        <f>AVERAGE(W203:W204)</f>
        <v>411</v>
      </c>
      <c r="AI203" s="347">
        <f>SUM(J203:J204)</f>
        <v>115.4855</v>
      </c>
      <c r="AJ203" s="347">
        <f t="shared" si="138"/>
        <v>295.5145</v>
      </c>
      <c r="AK203" s="347">
        <f>SUM(AA203:AA204)</f>
        <v>48.6</v>
      </c>
      <c r="AL203" s="347">
        <f t="shared" si="140"/>
        <v>246.9145</v>
      </c>
      <c r="AM203" s="348">
        <f t="shared" si="141"/>
        <v>60.076520681265201</v>
      </c>
      <c r="AN203" t="str">
        <f t="shared" si="173"/>
        <v/>
      </c>
      <c r="AO203" t="s">
        <v>853</v>
      </c>
      <c r="AP203" t="str">
        <f t="shared" si="129"/>
        <v>DDm100-33</v>
      </c>
      <c r="AQ203">
        <f>_xlfn.XLOOKUP(A203,'SYS Allocations'!A:A,'SYS Allocations'!B:B)</f>
        <v>0</v>
      </c>
      <c r="AR203">
        <f>_xlfn.XLOOKUP(A203,'SYS Allocations'!A:A,'SYS Allocations'!C:C)</f>
        <v>0</v>
      </c>
      <c r="AS203">
        <f>_xlfn.XLOOKUP(A203,'SYS Allocations'!A:A,'SYS Allocations'!D:D)</f>
        <v>0</v>
      </c>
      <c r="AT203">
        <f>_xlfn.XLOOKUP(A203,'SYS Allocations'!A:A,'SYS Allocations'!E:E)</f>
        <v>0</v>
      </c>
      <c r="AU203">
        <f>_xlfn.XLOOKUP(A203,'SYS Allocations'!A:A,'SYS Allocations'!F:F)</f>
        <v>0</v>
      </c>
      <c r="BA203" t="str">
        <f t="shared" ref="BA203:BA254" si="174">IFERROR(LEFT(R203,FIND("(",R203,1)-1),R203)</f>
        <v xml:space="preserve">DDm100-33 </v>
      </c>
    </row>
    <row r="204" spans="1:53">
      <c r="A204" s="35" t="s">
        <v>220</v>
      </c>
      <c r="B204" t="s">
        <v>899</v>
      </c>
      <c r="C204" t="s">
        <v>1272</v>
      </c>
      <c r="D204" t="s">
        <v>845</v>
      </c>
      <c r="E204" t="s">
        <v>1275</v>
      </c>
      <c r="F204" t="s">
        <v>911</v>
      </c>
      <c r="G204">
        <v>55</v>
      </c>
      <c r="H204">
        <v>42</v>
      </c>
      <c r="I204">
        <v>863</v>
      </c>
      <c r="J204">
        <v>47.033499999999997</v>
      </c>
      <c r="K204" s="64">
        <v>44846</v>
      </c>
      <c r="L204">
        <v>98.317999999999998</v>
      </c>
      <c r="M204">
        <v>51.284500000000001</v>
      </c>
      <c r="N204">
        <v>90.197500000000005</v>
      </c>
      <c r="O204">
        <v>43.164000000000001</v>
      </c>
      <c r="P204" t="s">
        <v>848</v>
      </c>
      <c r="Q204" t="s">
        <v>859</v>
      </c>
      <c r="R204" t="s">
        <v>1187</v>
      </c>
      <c r="S204">
        <v>85.212000000000202</v>
      </c>
      <c r="T204">
        <v>38.178500000000199</v>
      </c>
      <c r="U204" t="s">
        <v>875</v>
      </c>
      <c r="V204" t="s">
        <v>1277</v>
      </c>
      <c r="W204">
        <v>411</v>
      </c>
      <c r="X204">
        <v>363.9665</v>
      </c>
      <c r="Y204">
        <v>61</v>
      </c>
      <c r="AA204">
        <f>VLOOKUP(A204,Cover!A:R,18,0)</f>
        <v>12.1</v>
      </c>
      <c r="AB204" s="77">
        <f t="shared" si="130"/>
        <v>39.1845</v>
      </c>
      <c r="AC204" s="77">
        <f t="shared" si="131"/>
        <v>31.064</v>
      </c>
      <c r="AD204" s="77">
        <f t="shared" si="132"/>
        <v>39.854858723733194</v>
      </c>
      <c r="AE204" s="77">
        <f t="shared" si="133"/>
        <v>34.43997893511461</v>
      </c>
      <c r="AF204" s="77">
        <f t="shared" si="134"/>
        <v>26.078500000000197</v>
      </c>
      <c r="AG204" s="77">
        <f t="shared" si="135"/>
        <v>30.604257616298334</v>
      </c>
      <c r="AH204" s="347"/>
      <c r="AI204" s="347"/>
      <c r="AJ204" s="347"/>
      <c r="AK204" s="347"/>
      <c r="AL204" s="347"/>
      <c r="AM204" s="348"/>
      <c r="AN204" t="str">
        <f t="shared" si="173"/>
        <v/>
      </c>
      <c r="AO204" t="s">
        <v>853</v>
      </c>
      <c r="AP204" t="str">
        <f t="shared" si="129"/>
        <v>DDm125-33</v>
      </c>
      <c r="AQ204" t="str">
        <f>_xlfn.XLOOKUP(A204,'SYS Allocations'!A:A,'SYS Allocations'!B:B)</f>
        <v>P-Core</v>
      </c>
      <c r="AR204" t="str">
        <f>_xlfn.XLOOKUP(A204,'SYS Allocations'!A:A,'SYS Allocations'!C:C)</f>
        <v>RA</v>
      </c>
      <c r="AS204" t="str">
        <f>_xlfn.XLOOKUP(A204,'SYS Allocations'!A:A,'SYS Allocations'!D:D)</f>
        <v>PX</v>
      </c>
      <c r="AT204">
        <f>_xlfn.XLOOKUP(A204,'SYS Allocations'!A:A,'SYS Allocations'!E:E)</f>
        <v>0</v>
      </c>
      <c r="AU204" t="str">
        <f>_xlfn.XLOOKUP(A204,'SYS Allocations'!A:A,'SYS Allocations'!F:F)</f>
        <v>OPEX</v>
      </c>
      <c r="BA204" t="str">
        <f t="shared" si="174"/>
        <v xml:space="preserve">DDm125-33 </v>
      </c>
    </row>
    <row r="205" spans="1:53">
      <c r="A205" s="35" t="s">
        <v>221</v>
      </c>
      <c r="B205" t="s">
        <v>899</v>
      </c>
      <c r="C205" t="s">
        <v>1272</v>
      </c>
      <c r="D205" t="s">
        <v>845</v>
      </c>
      <c r="E205" t="s">
        <v>1275</v>
      </c>
      <c r="F205" t="s">
        <v>864</v>
      </c>
      <c r="G205">
        <v>31</v>
      </c>
      <c r="H205">
        <v>5</v>
      </c>
      <c r="I205">
        <v>83</v>
      </c>
      <c r="J205">
        <v>4.5235000000000003</v>
      </c>
      <c r="K205" s="64">
        <v>44719.5625</v>
      </c>
      <c r="L205">
        <v>5.4063999999999997</v>
      </c>
      <c r="M205">
        <v>0.88290000000000002</v>
      </c>
      <c r="N205">
        <v>4.5780000000000003</v>
      </c>
      <c r="O205">
        <v>5.45E-2</v>
      </c>
      <c r="P205" t="s">
        <v>866</v>
      </c>
      <c r="Q205" t="s">
        <v>859</v>
      </c>
      <c r="R205" t="s">
        <v>1157</v>
      </c>
      <c r="S205">
        <v>6.1430399999999796</v>
      </c>
      <c r="T205">
        <v>1.61953999999998</v>
      </c>
      <c r="U205" t="s">
        <v>875</v>
      </c>
      <c r="V205" t="s">
        <v>1277</v>
      </c>
      <c r="W205">
        <v>411</v>
      </c>
      <c r="X205">
        <v>406.47649999999999</v>
      </c>
      <c r="Y205">
        <v>61</v>
      </c>
      <c r="AA205">
        <f>VLOOKUP(A205,Cover!A:R,18,0)</f>
        <v>0</v>
      </c>
      <c r="AB205" s="77">
        <f t="shared" si="130"/>
        <v>0.88290000000000002</v>
      </c>
      <c r="AC205" s="77">
        <f t="shared" si="131"/>
        <v>5.45E-2</v>
      </c>
      <c r="AD205" s="77">
        <f t="shared" si="132"/>
        <v>16.330645161290324</v>
      </c>
      <c r="AE205" s="77">
        <f t="shared" si="133"/>
        <v>1.1904761904761905</v>
      </c>
      <c r="AF205" s="77">
        <f t="shared" si="134"/>
        <v>1.61953999999998</v>
      </c>
      <c r="AG205" s="77">
        <f t="shared" si="135"/>
        <v>26.363819867687422</v>
      </c>
      <c r="AH205" s="77">
        <f t="shared" si="136"/>
        <v>411</v>
      </c>
      <c r="AI205" s="77">
        <f t="shared" si="137"/>
        <v>4.5235000000000003</v>
      </c>
      <c r="AJ205" s="77">
        <f t="shared" si="138"/>
        <v>406.47649999999999</v>
      </c>
      <c r="AK205" s="77">
        <f t="shared" si="139"/>
        <v>0</v>
      </c>
      <c r="AL205" s="77">
        <f t="shared" si="140"/>
        <v>406.47649999999999</v>
      </c>
      <c r="AM205" s="77">
        <f t="shared" si="141"/>
        <v>98.899391727493907</v>
      </c>
      <c r="AN205" t="str">
        <f t="shared" si="173"/>
        <v/>
      </c>
      <c r="AO205" t="s">
        <v>853</v>
      </c>
      <c r="AP205" t="str">
        <f t="shared" si="129"/>
        <v>12V101F</v>
      </c>
      <c r="AQ205">
        <f>_xlfn.XLOOKUP(A205,'SYS Allocations'!A:A,'SYS Allocations'!B:B)</f>
        <v>0</v>
      </c>
      <c r="AR205">
        <f>_xlfn.XLOOKUP(A205,'SYS Allocations'!A:A,'SYS Allocations'!C:C)</f>
        <v>0</v>
      </c>
      <c r="AS205">
        <f>_xlfn.XLOOKUP(A205,'SYS Allocations'!A:A,'SYS Allocations'!D:D)</f>
        <v>0</v>
      </c>
      <c r="AT205">
        <f>_xlfn.XLOOKUP(A205,'SYS Allocations'!A:A,'SYS Allocations'!E:E)</f>
        <v>0</v>
      </c>
      <c r="AU205">
        <f>_xlfn.XLOOKUP(A205,'SYS Allocations'!A:A,'SYS Allocations'!F:F)</f>
        <v>0</v>
      </c>
      <c r="BA205" t="str">
        <f t="shared" si="174"/>
        <v xml:space="preserve">12V101F </v>
      </c>
    </row>
    <row r="206" spans="1:53">
      <c r="A206" s="35" t="s">
        <v>222</v>
      </c>
      <c r="B206" t="s">
        <v>899</v>
      </c>
      <c r="C206" t="s">
        <v>1272</v>
      </c>
      <c r="D206" t="s">
        <v>845</v>
      </c>
      <c r="E206" t="s">
        <v>1278</v>
      </c>
      <c r="F206" t="s">
        <v>847</v>
      </c>
      <c r="G206">
        <v>36.6</v>
      </c>
      <c r="H206">
        <v>18</v>
      </c>
      <c r="I206">
        <v>148</v>
      </c>
      <c r="J206">
        <v>8.0660000000000007</v>
      </c>
      <c r="K206" s="64">
        <v>45161</v>
      </c>
      <c r="L206">
        <v>27.12792</v>
      </c>
      <c r="M206">
        <v>19.061920000000001</v>
      </c>
      <c r="N206">
        <v>24.6449</v>
      </c>
      <c r="O206">
        <v>16.578900000000001</v>
      </c>
      <c r="P206" t="s">
        <v>851</v>
      </c>
      <c r="Q206" t="s">
        <v>859</v>
      </c>
      <c r="R206" t="s">
        <v>1279</v>
      </c>
      <c r="S206">
        <v>23.025600000000001</v>
      </c>
      <c r="T206">
        <v>14.9596</v>
      </c>
      <c r="U206" t="s">
        <v>851</v>
      </c>
      <c r="V206" t="s">
        <v>927</v>
      </c>
      <c r="W206">
        <v>37.5</v>
      </c>
      <c r="X206">
        <v>29.434000000000001</v>
      </c>
      <c r="Y206">
        <v>4</v>
      </c>
      <c r="AA206">
        <f>VLOOKUP(A206,Cover!A:R,18,0)</f>
        <v>10.199999999999999</v>
      </c>
      <c r="AB206" s="77">
        <f t="shared" si="130"/>
        <v>8.8619200000000014</v>
      </c>
      <c r="AC206" s="77">
        <f t="shared" si="131"/>
        <v>6.3789000000000016</v>
      </c>
      <c r="AD206" s="77">
        <f t="shared" si="132"/>
        <v>32.667156199222063</v>
      </c>
      <c r="AE206" s="77">
        <f t="shared" si="133"/>
        <v>25.883245620797819</v>
      </c>
      <c r="AF206" s="77">
        <f t="shared" si="134"/>
        <v>4.7596000000000007</v>
      </c>
      <c r="AG206" s="77">
        <f t="shared" si="135"/>
        <v>20.670905427002989</v>
      </c>
      <c r="AH206" s="77">
        <f t="shared" si="136"/>
        <v>37.5</v>
      </c>
      <c r="AI206" s="77">
        <f t="shared" si="137"/>
        <v>8.0660000000000007</v>
      </c>
      <c r="AJ206" s="77">
        <f t="shared" si="138"/>
        <v>29.433999999999997</v>
      </c>
      <c r="AK206" s="77">
        <f t="shared" si="139"/>
        <v>10.199999999999999</v>
      </c>
      <c r="AL206" s="77">
        <f t="shared" si="140"/>
        <v>19.233999999999998</v>
      </c>
      <c r="AM206" s="77">
        <f t="shared" si="141"/>
        <v>51.29066666666666</v>
      </c>
      <c r="AN206" t="str">
        <f t="shared" si="173"/>
        <v/>
      </c>
      <c r="AO206" t="s">
        <v>853</v>
      </c>
      <c r="AP206" t="str">
        <f t="shared" si="129"/>
        <v>DDm85-21</v>
      </c>
      <c r="AQ206">
        <f>_xlfn.XLOOKUP(A206,'SYS Allocations'!A:A,'SYS Allocations'!B:B)</f>
        <v>0</v>
      </c>
      <c r="AR206">
        <f>_xlfn.XLOOKUP(A206,'SYS Allocations'!A:A,'SYS Allocations'!C:C)</f>
        <v>0</v>
      </c>
      <c r="AS206">
        <f>_xlfn.XLOOKUP(A206,'SYS Allocations'!A:A,'SYS Allocations'!D:D)</f>
        <v>0</v>
      </c>
      <c r="AT206">
        <f>_xlfn.XLOOKUP(A206,'SYS Allocations'!A:A,'SYS Allocations'!E:E)</f>
        <v>0</v>
      </c>
      <c r="AU206">
        <f>_xlfn.XLOOKUP(A206,'SYS Allocations'!A:A,'SYS Allocations'!F:F)</f>
        <v>0</v>
      </c>
      <c r="BA206" t="str">
        <f t="shared" si="174"/>
        <v>DDm85-21</v>
      </c>
    </row>
    <row r="207" spans="1:53">
      <c r="A207" s="35" t="s">
        <v>223</v>
      </c>
      <c r="B207" t="s">
        <v>922</v>
      </c>
      <c r="C207" t="s">
        <v>1280</v>
      </c>
      <c r="D207" t="s">
        <v>845</v>
      </c>
      <c r="E207" t="s">
        <v>1281</v>
      </c>
      <c r="F207" t="s">
        <v>847</v>
      </c>
      <c r="G207">
        <v>36.6</v>
      </c>
      <c r="H207">
        <v>30</v>
      </c>
      <c r="I207">
        <v>358</v>
      </c>
      <c r="J207">
        <v>19.510999999999999</v>
      </c>
      <c r="K207" s="64">
        <v>45538</v>
      </c>
      <c r="L207">
        <v>46.27704</v>
      </c>
      <c r="M207">
        <v>26.76604</v>
      </c>
      <c r="N207">
        <v>36.046300000000002</v>
      </c>
      <c r="O207">
        <v>16.535299999999999</v>
      </c>
      <c r="P207" t="s">
        <v>851</v>
      </c>
      <c r="Q207" t="s">
        <v>859</v>
      </c>
      <c r="R207" t="s">
        <v>874</v>
      </c>
      <c r="S207">
        <v>35.553600000000003</v>
      </c>
      <c r="T207">
        <v>16.0426</v>
      </c>
      <c r="U207" t="s">
        <v>972</v>
      </c>
      <c r="V207" t="s">
        <v>1123</v>
      </c>
      <c r="W207">
        <v>63</v>
      </c>
      <c r="X207">
        <v>43.488999999999997</v>
      </c>
      <c r="Y207">
        <v>6</v>
      </c>
      <c r="AA207">
        <f>VLOOKUP(A207,Cover!A:R,18,0)</f>
        <v>0.25</v>
      </c>
      <c r="AB207" s="77">
        <f t="shared" si="130"/>
        <v>26.51604</v>
      </c>
      <c r="AC207" s="77">
        <f t="shared" si="131"/>
        <v>16.285299999999999</v>
      </c>
      <c r="AD207" s="77">
        <f t="shared" si="132"/>
        <v>57.298478900119804</v>
      </c>
      <c r="AE207" s="77">
        <f t="shared" si="133"/>
        <v>45.178839437057334</v>
      </c>
      <c r="AF207" s="77">
        <f t="shared" si="134"/>
        <v>15.7926</v>
      </c>
      <c r="AG207" s="77">
        <f t="shared" si="135"/>
        <v>44.41913055218037</v>
      </c>
      <c r="AH207" s="77">
        <f t="shared" si="136"/>
        <v>63</v>
      </c>
      <c r="AI207" s="77">
        <f t="shared" si="137"/>
        <v>19.510999999999999</v>
      </c>
      <c r="AJ207" s="77">
        <f t="shared" si="138"/>
        <v>43.489000000000004</v>
      </c>
      <c r="AK207" s="77">
        <f t="shared" si="139"/>
        <v>0.25</v>
      </c>
      <c r="AL207" s="77">
        <f t="shared" si="140"/>
        <v>43.239000000000004</v>
      </c>
      <c r="AM207" s="77">
        <f t="shared" si="141"/>
        <v>68.63333333333334</v>
      </c>
      <c r="AN207" t="str">
        <f t="shared" si="173"/>
        <v/>
      </c>
      <c r="AO207" t="s">
        <v>853</v>
      </c>
      <c r="AP207" t="str">
        <f t="shared" si="129"/>
        <v>DDm125-33</v>
      </c>
      <c r="AQ207">
        <f>_xlfn.XLOOKUP(A207,'SYS Allocations'!A:A,'SYS Allocations'!B:B)</f>
        <v>0</v>
      </c>
      <c r="AR207">
        <f>_xlfn.XLOOKUP(A207,'SYS Allocations'!A:A,'SYS Allocations'!C:C)</f>
        <v>0</v>
      </c>
      <c r="AS207">
        <f>_xlfn.XLOOKUP(A207,'SYS Allocations'!A:A,'SYS Allocations'!D:D)</f>
        <v>0</v>
      </c>
      <c r="AT207">
        <f>_xlfn.XLOOKUP(A207,'SYS Allocations'!A:A,'SYS Allocations'!E:E)</f>
        <v>0</v>
      </c>
      <c r="AU207">
        <f>_xlfn.XLOOKUP(A207,'SYS Allocations'!A:A,'SYS Allocations'!F:F)</f>
        <v>0</v>
      </c>
      <c r="BA207" t="str">
        <f t="shared" si="174"/>
        <v>DDm125-33</v>
      </c>
    </row>
    <row r="208" spans="1:53">
      <c r="A208" s="35" t="s">
        <v>224</v>
      </c>
      <c r="B208" t="s">
        <v>922</v>
      </c>
      <c r="C208" t="s">
        <v>1280</v>
      </c>
      <c r="D208" t="s">
        <v>845</v>
      </c>
      <c r="E208" t="s">
        <v>1282</v>
      </c>
      <c r="F208" t="s">
        <v>847</v>
      </c>
      <c r="G208">
        <v>36.6</v>
      </c>
      <c r="H208">
        <v>26</v>
      </c>
      <c r="I208">
        <v>253</v>
      </c>
      <c r="J208">
        <v>13.788500000000001</v>
      </c>
      <c r="K208" s="64">
        <v>45538</v>
      </c>
      <c r="L208">
        <v>39.893999999999998</v>
      </c>
      <c r="M208">
        <v>26.105499999999999</v>
      </c>
      <c r="N208">
        <v>28.067499999999999</v>
      </c>
      <c r="O208">
        <v>14.279</v>
      </c>
      <c r="P208" t="s">
        <v>851</v>
      </c>
      <c r="Q208" t="s">
        <v>859</v>
      </c>
      <c r="R208" t="s">
        <v>874</v>
      </c>
      <c r="S208">
        <v>35.553600000000003</v>
      </c>
      <c r="T208">
        <v>21.7651</v>
      </c>
      <c r="U208" t="s">
        <v>902</v>
      </c>
      <c r="V208" t="s">
        <v>894</v>
      </c>
      <c r="W208">
        <v>112.5</v>
      </c>
      <c r="X208">
        <v>98.711500000000001</v>
      </c>
      <c r="Y208">
        <v>21</v>
      </c>
      <c r="AA208">
        <f>VLOOKUP(A208,Cover!A:R,18,0)</f>
        <v>7.2</v>
      </c>
      <c r="AB208" s="77">
        <f t="shared" si="130"/>
        <v>18.9055</v>
      </c>
      <c r="AC208" s="77">
        <f t="shared" si="131"/>
        <v>7.0789999999999997</v>
      </c>
      <c r="AD208" s="77">
        <f t="shared" si="132"/>
        <v>47.389331729082073</v>
      </c>
      <c r="AE208" s="77">
        <f t="shared" si="133"/>
        <v>25.221341409103054</v>
      </c>
      <c r="AF208" s="77">
        <f t="shared" si="134"/>
        <v>14.565100000000001</v>
      </c>
      <c r="AG208" s="77">
        <f t="shared" si="135"/>
        <v>40.966596912830205</v>
      </c>
      <c r="AH208" s="77">
        <f t="shared" si="136"/>
        <v>112.5</v>
      </c>
      <c r="AI208" s="77">
        <f t="shared" si="137"/>
        <v>13.788500000000001</v>
      </c>
      <c r="AJ208" s="77">
        <f t="shared" si="138"/>
        <v>98.711500000000001</v>
      </c>
      <c r="AK208" s="77">
        <f t="shared" si="139"/>
        <v>7.2</v>
      </c>
      <c r="AL208" s="77">
        <f t="shared" si="140"/>
        <v>91.511499999999998</v>
      </c>
      <c r="AM208" s="77">
        <f t="shared" si="141"/>
        <v>81.343555555555554</v>
      </c>
      <c r="AN208" t="str">
        <f t="shared" si="173"/>
        <v/>
      </c>
      <c r="AO208" t="s">
        <v>853</v>
      </c>
      <c r="AP208" t="str">
        <f t="shared" si="129"/>
        <v>DDm125-33</v>
      </c>
      <c r="AQ208">
        <f>_xlfn.XLOOKUP(A208,'SYS Allocations'!A:A,'SYS Allocations'!B:B)</f>
        <v>0</v>
      </c>
      <c r="AR208" t="str">
        <f>_xlfn.XLOOKUP(A208,'SYS Allocations'!A:A,'SYS Allocations'!C:C)</f>
        <v>RA</v>
      </c>
      <c r="AS208">
        <f>_xlfn.XLOOKUP(A208,'SYS Allocations'!A:A,'SYS Allocations'!D:D)</f>
        <v>0</v>
      </c>
      <c r="AT208">
        <f>_xlfn.XLOOKUP(A208,'SYS Allocations'!A:A,'SYS Allocations'!E:E)</f>
        <v>0</v>
      </c>
      <c r="AU208">
        <f>_xlfn.XLOOKUP(A208,'SYS Allocations'!A:A,'SYS Allocations'!F:F)</f>
        <v>0</v>
      </c>
      <c r="BA208" t="str">
        <f t="shared" si="174"/>
        <v>DDm125-33</v>
      </c>
    </row>
    <row r="209" spans="1:53">
      <c r="A209" s="35" t="s">
        <v>225</v>
      </c>
      <c r="B209" t="s">
        <v>963</v>
      </c>
      <c r="C209" t="s">
        <v>1283</v>
      </c>
      <c r="D209" t="s">
        <v>845</v>
      </c>
      <c r="E209" t="s">
        <v>1284</v>
      </c>
      <c r="F209" t="s">
        <v>847</v>
      </c>
      <c r="G209">
        <v>36.6</v>
      </c>
      <c r="H209">
        <v>37</v>
      </c>
      <c r="I209">
        <v>465</v>
      </c>
      <c r="J209">
        <v>25.342500000000001</v>
      </c>
      <c r="K209" s="64">
        <v>45538</v>
      </c>
      <c r="L209">
        <v>57.447360000000003</v>
      </c>
      <c r="M209">
        <v>32.104860000000002</v>
      </c>
      <c r="N209">
        <v>39.109200000000001</v>
      </c>
      <c r="O209">
        <v>13.7667</v>
      </c>
      <c r="P209" t="s">
        <v>848</v>
      </c>
      <c r="Q209" t="s">
        <v>859</v>
      </c>
      <c r="R209" t="s">
        <v>874</v>
      </c>
      <c r="S209">
        <v>53.330399999999997</v>
      </c>
      <c r="T209">
        <v>27.9879</v>
      </c>
      <c r="U209" t="s">
        <v>955</v>
      </c>
      <c r="V209" t="s">
        <v>1285</v>
      </c>
      <c r="W209">
        <v>84.375</v>
      </c>
      <c r="X209">
        <v>59.032499999999999</v>
      </c>
      <c r="Y209">
        <v>69</v>
      </c>
      <c r="AA209">
        <f>VLOOKUP(A209,Cover!A:R,18,0)</f>
        <v>7.9</v>
      </c>
      <c r="AB209" s="77">
        <f t="shared" si="130"/>
        <v>24.204860000000004</v>
      </c>
      <c r="AC209" s="77">
        <f t="shared" si="131"/>
        <v>5.8666999999999998</v>
      </c>
      <c r="AD209" s="77">
        <f t="shared" si="132"/>
        <v>42.133981439704108</v>
      </c>
      <c r="AE209" s="77">
        <f t="shared" si="133"/>
        <v>15.000818221799474</v>
      </c>
      <c r="AF209" s="77">
        <f t="shared" si="134"/>
        <v>20.087899999999998</v>
      </c>
      <c r="AG209" s="77">
        <f t="shared" si="135"/>
        <v>37.666884178629822</v>
      </c>
      <c r="AH209" s="77">
        <f t="shared" si="136"/>
        <v>84.375</v>
      </c>
      <c r="AI209" s="77">
        <f t="shared" si="137"/>
        <v>25.342500000000001</v>
      </c>
      <c r="AJ209" s="77">
        <f t="shared" si="138"/>
        <v>59.032499999999999</v>
      </c>
      <c r="AK209" s="77">
        <f t="shared" si="139"/>
        <v>7.9</v>
      </c>
      <c r="AL209" s="77">
        <f t="shared" si="140"/>
        <v>51.1325</v>
      </c>
      <c r="AM209" s="77">
        <f t="shared" si="141"/>
        <v>60.601481481481478</v>
      </c>
      <c r="AN209" t="str">
        <f t="shared" si="173"/>
        <v/>
      </c>
      <c r="AO209" t="s">
        <v>853</v>
      </c>
      <c r="AP209" t="str">
        <f t="shared" ref="AP209:AP254" si="175">TRIM(BA209)</f>
        <v>DDm125-33</v>
      </c>
      <c r="AQ209">
        <f>_xlfn.XLOOKUP(A209,'SYS Allocations'!A:A,'SYS Allocations'!B:B)</f>
        <v>0</v>
      </c>
      <c r="AR209" t="str">
        <f>_xlfn.XLOOKUP(A209,'SYS Allocations'!A:A,'SYS Allocations'!C:C)</f>
        <v>RA</v>
      </c>
      <c r="AS209">
        <f>_xlfn.XLOOKUP(A209,'SYS Allocations'!A:A,'SYS Allocations'!D:D)</f>
        <v>0</v>
      </c>
      <c r="AT209">
        <f>_xlfn.XLOOKUP(A209,'SYS Allocations'!A:A,'SYS Allocations'!E:E)</f>
        <v>0</v>
      </c>
      <c r="AU209">
        <f>_xlfn.XLOOKUP(A209,'SYS Allocations'!A:A,'SYS Allocations'!F:F)</f>
        <v>0</v>
      </c>
      <c r="BA209" t="str">
        <f t="shared" si="174"/>
        <v>DDm125-33</v>
      </c>
    </row>
    <row r="210" spans="1:53">
      <c r="A210" s="35" t="s">
        <v>226</v>
      </c>
      <c r="B210" t="s">
        <v>890</v>
      </c>
      <c r="C210" t="s">
        <v>1286</v>
      </c>
      <c r="D210" t="s">
        <v>918</v>
      </c>
      <c r="E210" t="s">
        <v>1287</v>
      </c>
      <c r="F210" t="s">
        <v>847</v>
      </c>
      <c r="G210">
        <v>36.6</v>
      </c>
      <c r="H210">
        <v>35</v>
      </c>
      <c r="I210">
        <v>505</v>
      </c>
      <c r="J210">
        <v>27.522500000000001</v>
      </c>
      <c r="K210" s="64">
        <v>45538</v>
      </c>
      <c r="L210">
        <v>54.255839999999999</v>
      </c>
      <c r="M210">
        <v>26.733339999999998</v>
      </c>
      <c r="N210">
        <v>35.119799999999998</v>
      </c>
      <c r="O210">
        <v>7.5972999999999997</v>
      </c>
      <c r="P210" t="s">
        <v>848</v>
      </c>
      <c r="Q210" t="s">
        <v>859</v>
      </c>
      <c r="R210" t="s">
        <v>874</v>
      </c>
      <c r="S210">
        <v>53.330399999999997</v>
      </c>
      <c r="T210">
        <v>25.8079</v>
      </c>
      <c r="U210" t="s">
        <v>972</v>
      </c>
      <c r="V210" t="s">
        <v>1123</v>
      </c>
      <c r="W210">
        <v>63</v>
      </c>
      <c r="X210">
        <v>35.477499999999999</v>
      </c>
      <c r="Y210">
        <v>13</v>
      </c>
      <c r="Z210" t="s">
        <v>1144</v>
      </c>
      <c r="AA210">
        <f>VLOOKUP(A210,Cover!A:R,18,0)</f>
        <v>3.5</v>
      </c>
      <c r="AB210" s="77">
        <f t="shared" si="130"/>
        <v>23.233339999999998</v>
      </c>
      <c r="AC210" s="77">
        <f t="shared" si="131"/>
        <v>4.0972999999999997</v>
      </c>
      <c r="AD210" s="77">
        <f t="shared" si="132"/>
        <v>42.821823420299083</v>
      </c>
      <c r="AE210" s="77">
        <f t="shared" si="133"/>
        <v>11.666638192700415</v>
      </c>
      <c r="AF210" s="77">
        <f t="shared" si="134"/>
        <v>22.3079</v>
      </c>
      <c r="AG210" s="77">
        <f t="shared" si="135"/>
        <v>41.82961312872208</v>
      </c>
      <c r="AH210" s="77">
        <f t="shared" si="136"/>
        <v>63</v>
      </c>
      <c r="AI210" s="77">
        <f t="shared" si="137"/>
        <v>27.522500000000001</v>
      </c>
      <c r="AJ210" s="77">
        <f t="shared" si="138"/>
        <v>35.477499999999999</v>
      </c>
      <c r="AK210" s="77">
        <f t="shared" si="139"/>
        <v>3.5</v>
      </c>
      <c r="AL210" s="77">
        <f t="shared" si="140"/>
        <v>31.977499999999999</v>
      </c>
      <c r="AM210" s="77">
        <f t="shared" si="141"/>
        <v>50.757936507936506</v>
      </c>
      <c r="AN210" t="str">
        <f t="shared" si="173"/>
        <v>Capped</v>
      </c>
      <c r="AO210" t="s">
        <v>853</v>
      </c>
      <c r="AP210" t="str">
        <f t="shared" si="175"/>
        <v>DDm125-33</v>
      </c>
      <c r="AQ210">
        <f>_xlfn.XLOOKUP(A210,'SYS Allocations'!A:A,'SYS Allocations'!B:B)</f>
        <v>0</v>
      </c>
      <c r="AR210">
        <f>_xlfn.XLOOKUP(A210,'SYS Allocations'!A:A,'SYS Allocations'!C:C)</f>
        <v>0</v>
      </c>
      <c r="AS210">
        <f>_xlfn.XLOOKUP(A210,'SYS Allocations'!A:A,'SYS Allocations'!D:D)</f>
        <v>0</v>
      </c>
      <c r="AT210">
        <f>_xlfn.XLOOKUP(A210,'SYS Allocations'!A:A,'SYS Allocations'!E:E)</f>
        <v>0</v>
      </c>
      <c r="AU210">
        <f>_xlfn.XLOOKUP(A210,'SYS Allocations'!A:A,'SYS Allocations'!F:F)</f>
        <v>0</v>
      </c>
      <c r="BA210" t="str">
        <f t="shared" si="174"/>
        <v>DDm125-33</v>
      </c>
    </row>
    <row r="211" spans="1:53">
      <c r="A211" s="35" t="s">
        <v>227</v>
      </c>
      <c r="B211" t="s">
        <v>871</v>
      </c>
      <c r="C211" t="s">
        <v>871</v>
      </c>
      <c r="D211" t="s">
        <v>840</v>
      </c>
      <c r="E211" t="s">
        <v>1288</v>
      </c>
      <c r="F211" t="s">
        <v>858</v>
      </c>
      <c r="G211">
        <v>75</v>
      </c>
      <c r="H211">
        <v>18</v>
      </c>
      <c r="I211">
        <v>461</v>
      </c>
      <c r="J211">
        <v>25.124500000000001</v>
      </c>
      <c r="K211" s="64">
        <v>45538</v>
      </c>
      <c r="L211">
        <v>55.59</v>
      </c>
      <c r="M211">
        <v>30.465499999999999</v>
      </c>
      <c r="N211">
        <v>48.232500000000002</v>
      </c>
      <c r="O211">
        <v>23.108000000000001</v>
      </c>
      <c r="P211" t="s">
        <v>848</v>
      </c>
      <c r="Q211" t="s">
        <v>859</v>
      </c>
      <c r="R211" t="s">
        <v>869</v>
      </c>
      <c r="S211">
        <v>34.279200000000003</v>
      </c>
      <c r="T211">
        <v>9.1547000000000001</v>
      </c>
      <c r="U211" t="s">
        <v>848</v>
      </c>
      <c r="V211" t="s">
        <v>1097</v>
      </c>
      <c r="W211">
        <v>105</v>
      </c>
      <c r="X211">
        <v>79.875500000000002</v>
      </c>
      <c r="Y211">
        <v>3</v>
      </c>
      <c r="Z211" t="s">
        <v>8</v>
      </c>
      <c r="AA211">
        <f>VLOOKUP(A211,Cover!A:R,18,0)</f>
        <v>0</v>
      </c>
      <c r="AB211" s="77">
        <f t="shared" si="130"/>
        <v>30.465499999999999</v>
      </c>
      <c r="AC211" s="77">
        <f t="shared" si="131"/>
        <v>23.108000000000001</v>
      </c>
      <c r="AD211" s="77">
        <f t="shared" si="132"/>
        <v>54.803921568627445</v>
      </c>
      <c r="AE211" s="77">
        <f t="shared" si="133"/>
        <v>47.909604519774014</v>
      </c>
      <c r="AF211" s="77">
        <f t="shared" si="134"/>
        <v>9.1547000000000001</v>
      </c>
      <c r="AG211" s="77">
        <f t="shared" si="135"/>
        <v>26.706282527013464</v>
      </c>
      <c r="AH211" s="77">
        <f t="shared" si="136"/>
        <v>105</v>
      </c>
      <c r="AI211" s="77">
        <f t="shared" si="137"/>
        <v>25.124500000000001</v>
      </c>
      <c r="AJ211" s="77">
        <f t="shared" si="138"/>
        <v>79.875500000000002</v>
      </c>
      <c r="AK211" s="77">
        <f t="shared" si="139"/>
        <v>0</v>
      </c>
      <c r="AL211" s="77">
        <f t="shared" si="140"/>
        <v>79.875500000000002</v>
      </c>
      <c r="AM211" s="77">
        <f t="shared" si="141"/>
        <v>76.071904761904761</v>
      </c>
      <c r="AN211" t="str">
        <f t="shared" si="173"/>
        <v>Capped</v>
      </c>
      <c r="AO211" t="s">
        <v>853</v>
      </c>
      <c r="AP211" t="str">
        <f t="shared" si="175"/>
        <v>DDm100-27</v>
      </c>
      <c r="AQ211">
        <f>_xlfn.XLOOKUP(A211,'SYS Allocations'!A:A,'SYS Allocations'!B:B)</f>
        <v>0</v>
      </c>
      <c r="AR211">
        <f>_xlfn.XLOOKUP(A211,'SYS Allocations'!A:A,'SYS Allocations'!C:C)</f>
        <v>0</v>
      </c>
      <c r="AS211">
        <f>_xlfn.XLOOKUP(A211,'SYS Allocations'!A:A,'SYS Allocations'!D:D)</f>
        <v>0</v>
      </c>
      <c r="AT211">
        <f>_xlfn.XLOOKUP(A211,'SYS Allocations'!A:A,'SYS Allocations'!E:E)</f>
        <v>0</v>
      </c>
      <c r="AU211">
        <f>_xlfn.XLOOKUP(A211,'SYS Allocations'!A:A,'SYS Allocations'!F:F)</f>
        <v>0</v>
      </c>
      <c r="BA211" t="str">
        <f t="shared" si="174"/>
        <v>DDm100-27</v>
      </c>
    </row>
    <row r="212" spans="1:53">
      <c r="A212" s="35" t="s">
        <v>228</v>
      </c>
      <c r="B212" t="s">
        <v>922</v>
      </c>
      <c r="C212" t="s">
        <v>1289</v>
      </c>
      <c r="D212" t="s">
        <v>845</v>
      </c>
      <c r="E212" t="s">
        <v>1290</v>
      </c>
      <c r="F212" t="s">
        <v>1225</v>
      </c>
      <c r="G212">
        <v>60.4</v>
      </c>
      <c r="H212">
        <v>6</v>
      </c>
      <c r="I212">
        <v>92</v>
      </c>
      <c r="J212">
        <v>5.0140000000000002</v>
      </c>
      <c r="K212" s="64">
        <v>45356</v>
      </c>
      <c r="L212">
        <v>13.167199999999999</v>
      </c>
      <c r="M212">
        <v>8.1532</v>
      </c>
      <c r="N212">
        <v>13.189</v>
      </c>
      <c r="O212">
        <v>8.1750000000000007</v>
      </c>
      <c r="P212" t="s">
        <v>851</v>
      </c>
      <c r="Q212" t="s">
        <v>859</v>
      </c>
      <c r="R212" t="s">
        <v>926</v>
      </c>
      <c r="S212">
        <v>5.2271999999999998</v>
      </c>
      <c r="T212">
        <v>0.2132</v>
      </c>
      <c r="U212" t="s">
        <v>848</v>
      </c>
      <c r="V212" t="s">
        <v>870</v>
      </c>
      <c r="W212">
        <v>45</v>
      </c>
      <c r="X212">
        <v>39.985999999999997</v>
      </c>
      <c r="Y212">
        <v>9</v>
      </c>
      <c r="AA212">
        <f>VLOOKUP(A212,Cover!A:R,18,0)</f>
        <v>0</v>
      </c>
      <c r="AB212" s="77">
        <f t="shared" si="130"/>
        <v>8.1532</v>
      </c>
      <c r="AC212" s="77">
        <f t="shared" si="131"/>
        <v>8.1750000000000007</v>
      </c>
      <c r="AD212" s="77">
        <f t="shared" si="132"/>
        <v>61.920529801324513</v>
      </c>
      <c r="AE212" s="77">
        <f t="shared" si="133"/>
        <v>61.983471074380169</v>
      </c>
      <c r="AF212" s="77">
        <f t="shared" si="134"/>
        <v>0.2132</v>
      </c>
      <c r="AG212" s="77">
        <f t="shared" si="135"/>
        <v>4.0786654423018058</v>
      </c>
      <c r="AH212" s="77">
        <f t="shared" si="136"/>
        <v>45</v>
      </c>
      <c r="AI212" s="77">
        <f t="shared" si="137"/>
        <v>5.0140000000000002</v>
      </c>
      <c r="AJ212" s="77">
        <f t="shared" si="138"/>
        <v>39.985999999999997</v>
      </c>
      <c r="AK212" s="77">
        <f t="shared" si="139"/>
        <v>0</v>
      </c>
      <c r="AL212" s="77">
        <f t="shared" si="140"/>
        <v>39.985999999999997</v>
      </c>
      <c r="AM212" s="77">
        <f t="shared" si="141"/>
        <v>88.85777777777777</v>
      </c>
      <c r="AN212" t="str">
        <f t="shared" si="173"/>
        <v/>
      </c>
      <c r="AO212" t="s">
        <v>853</v>
      </c>
      <c r="AP212" t="str">
        <f t="shared" si="175"/>
        <v>2DDm50-13</v>
      </c>
      <c r="AQ212">
        <f>_xlfn.XLOOKUP(A212,'SYS Allocations'!A:A,'SYS Allocations'!B:B)</f>
        <v>0</v>
      </c>
      <c r="AR212">
        <f>_xlfn.XLOOKUP(A212,'SYS Allocations'!A:A,'SYS Allocations'!C:C)</f>
        <v>0</v>
      </c>
      <c r="AS212">
        <f>_xlfn.XLOOKUP(A212,'SYS Allocations'!A:A,'SYS Allocations'!D:D)</f>
        <v>0</v>
      </c>
      <c r="AT212">
        <f>_xlfn.XLOOKUP(A212,'SYS Allocations'!A:A,'SYS Allocations'!E:E)</f>
        <v>0</v>
      </c>
      <c r="AU212">
        <f>_xlfn.XLOOKUP(A212,'SYS Allocations'!A:A,'SYS Allocations'!F:F)</f>
        <v>0</v>
      </c>
      <c r="BA212" t="str">
        <f t="shared" si="174"/>
        <v>2DDm50-13</v>
      </c>
    </row>
    <row r="213" spans="1:53">
      <c r="A213" s="35" t="s">
        <v>229</v>
      </c>
      <c r="B213" t="s">
        <v>904</v>
      </c>
      <c r="C213" t="s">
        <v>1291</v>
      </c>
      <c r="D213" t="s">
        <v>856</v>
      </c>
      <c r="E213" t="s">
        <v>1292</v>
      </c>
      <c r="F213" t="s">
        <v>959</v>
      </c>
      <c r="G213">
        <v>55</v>
      </c>
      <c r="H213">
        <v>15</v>
      </c>
      <c r="I213">
        <v>240</v>
      </c>
      <c r="J213">
        <v>13.08</v>
      </c>
      <c r="K213" s="64">
        <v>45538</v>
      </c>
      <c r="L213">
        <v>33.572000000000003</v>
      </c>
      <c r="M213">
        <v>20.492000000000001</v>
      </c>
      <c r="N213">
        <v>20.164999999999999</v>
      </c>
      <c r="O213">
        <v>7.085</v>
      </c>
      <c r="P213" t="s">
        <v>851</v>
      </c>
      <c r="Q213" t="s">
        <v>859</v>
      </c>
      <c r="R213" t="s">
        <v>874</v>
      </c>
      <c r="S213">
        <v>35.553600000000003</v>
      </c>
      <c r="T213">
        <v>22.473600000000001</v>
      </c>
      <c r="U213" t="s">
        <v>848</v>
      </c>
      <c r="V213" t="s">
        <v>870</v>
      </c>
      <c r="W213">
        <v>45</v>
      </c>
      <c r="X213">
        <v>31.92</v>
      </c>
      <c r="Y213">
        <v>38</v>
      </c>
      <c r="AA213">
        <f>VLOOKUP(A213,Cover!A:R,18,0)</f>
        <v>2</v>
      </c>
      <c r="AB213" s="77">
        <f t="shared" ref="AB213:AB267" si="176">M213-AA213</f>
        <v>18.492000000000001</v>
      </c>
      <c r="AC213" s="77">
        <f t="shared" ref="AC213:AC267" si="177">O213-AA213</f>
        <v>5.085</v>
      </c>
      <c r="AD213" s="77">
        <f t="shared" ref="AD213:AD267" si="178">AB213/L213%</f>
        <v>55.081615632074346</v>
      </c>
      <c r="AE213" s="77">
        <f t="shared" ref="AE213:AE267" si="179">AC213/N213%</f>
        <v>25.216960079345402</v>
      </c>
      <c r="AF213" s="77">
        <f t="shared" ref="AF213:AF267" si="180">T213-AA213</f>
        <v>20.473600000000001</v>
      </c>
      <c r="AG213" s="77">
        <f t="shared" ref="AG213:AG267" si="181">AF213/S213%</f>
        <v>57.585167184195129</v>
      </c>
      <c r="AH213" s="77">
        <f t="shared" ref="AH213:AH267" si="182">W213</f>
        <v>45</v>
      </c>
      <c r="AI213" s="77">
        <f t="shared" ref="AI213:AI267" si="183">J213</f>
        <v>13.08</v>
      </c>
      <c r="AJ213" s="77">
        <f t="shared" ref="AJ213:AJ267" si="184">AH213-AI213</f>
        <v>31.92</v>
      </c>
      <c r="AK213" s="77">
        <f t="shared" ref="AK213:AK267" si="185">AA213</f>
        <v>2</v>
      </c>
      <c r="AL213" s="77">
        <f t="shared" ref="AL213:AL267" si="186">AJ213-AK213</f>
        <v>29.92</v>
      </c>
      <c r="AM213" s="77">
        <f t="shared" ref="AM213:AM267" si="187">AL213/AH213%</f>
        <v>66.488888888888894</v>
      </c>
      <c r="AN213" t="str">
        <f t="shared" si="173"/>
        <v/>
      </c>
      <c r="AO213" t="s">
        <v>853</v>
      </c>
      <c r="AP213" t="str">
        <f t="shared" si="175"/>
        <v>DDm125-33</v>
      </c>
      <c r="AQ213">
        <f>_xlfn.XLOOKUP(A213,'SYS Allocations'!A:A,'SYS Allocations'!B:B)</f>
        <v>0</v>
      </c>
      <c r="AR213">
        <f>_xlfn.XLOOKUP(A213,'SYS Allocations'!A:A,'SYS Allocations'!C:C)</f>
        <v>0</v>
      </c>
      <c r="AS213">
        <f>_xlfn.XLOOKUP(A213,'SYS Allocations'!A:A,'SYS Allocations'!D:D)</f>
        <v>0</v>
      </c>
      <c r="AT213">
        <f>_xlfn.XLOOKUP(A213,'SYS Allocations'!A:A,'SYS Allocations'!E:E)</f>
        <v>0</v>
      </c>
      <c r="AU213">
        <f>_xlfn.XLOOKUP(A213,'SYS Allocations'!A:A,'SYS Allocations'!F:F)</f>
        <v>0</v>
      </c>
      <c r="BA213" t="str">
        <f t="shared" si="174"/>
        <v>DDm125-33</v>
      </c>
    </row>
    <row r="214" spans="1:53">
      <c r="A214" s="35" t="s">
        <v>230</v>
      </c>
      <c r="B214" t="s">
        <v>843</v>
      </c>
      <c r="C214" t="s">
        <v>1293</v>
      </c>
      <c r="D214" t="s">
        <v>862</v>
      </c>
      <c r="E214" t="s">
        <v>1294</v>
      </c>
      <c r="F214" t="s">
        <v>847</v>
      </c>
      <c r="G214">
        <v>36.6</v>
      </c>
      <c r="H214">
        <v>10</v>
      </c>
      <c r="I214">
        <v>130</v>
      </c>
      <c r="J214">
        <v>7.085</v>
      </c>
      <c r="K214" s="64">
        <v>44231</v>
      </c>
      <c r="L214">
        <v>14.361840000000001</v>
      </c>
      <c r="M214">
        <v>7.27684</v>
      </c>
      <c r="N214">
        <v>8.6873000000000005</v>
      </c>
      <c r="O214">
        <v>1.6023000000000001</v>
      </c>
      <c r="P214" t="s">
        <v>851</v>
      </c>
      <c r="Q214" t="s">
        <v>859</v>
      </c>
      <c r="R214" t="s">
        <v>1095</v>
      </c>
      <c r="S214">
        <v>14.428800000000001</v>
      </c>
      <c r="T214">
        <v>7.3437999999999999</v>
      </c>
      <c r="U214" t="s">
        <v>848</v>
      </c>
      <c r="V214" t="s">
        <v>1081</v>
      </c>
      <c r="W214">
        <v>19.5</v>
      </c>
      <c r="X214">
        <v>12.414999999999999</v>
      </c>
      <c r="Y214">
        <v>30</v>
      </c>
      <c r="AA214">
        <f>VLOOKUP(A214,Cover!A:R,18,0)</f>
        <v>1</v>
      </c>
      <c r="AB214" s="77">
        <f t="shared" si="176"/>
        <v>6.27684</v>
      </c>
      <c r="AC214" s="77">
        <f t="shared" si="177"/>
        <v>0.60230000000000006</v>
      </c>
      <c r="AD214" s="77">
        <f t="shared" si="178"/>
        <v>43.704984876589627</v>
      </c>
      <c r="AE214" s="77">
        <f t="shared" si="179"/>
        <v>6.9331092514360044</v>
      </c>
      <c r="AF214" s="77">
        <f t="shared" si="180"/>
        <v>6.3437999999999999</v>
      </c>
      <c r="AG214" s="77">
        <f t="shared" si="181"/>
        <v>43.966234198270129</v>
      </c>
      <c r="AH214" s="77">
        <f t="shared" si="182"/>
        <v>19.5</v>
      </c>
      <c r="AI214" s="77">
        <f t="shared" si="183"/>
        <v>7.085</v>
      </c>
      <c r="AJ214" s="77">
        <f t="shared" si="184"/>
        <v>12.414999999999999</v>
      </c>
      <c r="AK214" s="77">
        <f t="shared" si="185"/>
        <v>1</v>
      </c>
      <c r="AL214" s="77">
        <f t="shared" si="186"/>
        <v>11.414999999999999</v>
      </c>
      <c r="AM214" s="77">
        <f t="shared" si="187"/>
        <v>58.538461538461533</v>
      </c>
      <c r="AN214" t="str">
        <f t="shared" si="173"/>
        <v/>
      </c>
      <c r="AO214" t="s">
        <v>853</v>
      </c>
      <c r="AP214" t="str">
        <f t="shared" si="175"/>
        <v>DDm85-21</v>
      </c>
      <c r="AQ214">
        <f>_xlfn.XLOOKUP(A214,'SYS Allocations'!A:A,'SYS Allocations'!B:B)</f>
        <v>0</v>
      </c>
      <c r="AR214">
        <f>_xlfn.XLOOKUP(A214,'SYS Allocations'!A:A,'SYS Allocations'!C:C)</f>
        <v>0</v>
      </c>
      <c r="AS214">
        <f>_xlfn.XLOOKUP(A214,'SYS Allocations'!A:A,'SYS Allocations'!D:D)</f>
        <v>0</v>
      </c>
      <c r="AT214">
        <f>_xlfn.XLOOKUP(A214,'SYS Allocations'!A:A,'SYS Allocations'!E:E)</f>
        <v>0</v>
      </c>
      <c r="AU214">
        <f>_xlfn.XLOOKUP(A214,'SYS Allocations'!A:A,'SYS Allocations'!F:F)</f>
        <v>0</v>
      </c>
      <c r="BA214" t="str">
        <f t="shared" si="174"/>
        <v>DDm85-21</v>
      </c>
    </row>
    <row r="215" spans="1:53">
      <c r="A215" s="35" t="s">
        <v>231</v>
      </c>
      <c r="B215" t="s">
        <v>904</v>
      </c>
      <c r="C215" t="s">
        <v>1295</v>
      </c>
      <c r="D215" t="s">
        <v>856</v>
      </c>
      <c r="E215" t="s">
        <v>1296</v>
      </c>
      <c r="F215" t="s">
        <v>847</v>
      </c>
      <c r="G215">
        <v>36.6</v>
      </c>
      <c r="H215">
        <v>12</v>
      </c>
      <c r="I215">
        <v>192</v>
      </c>
      <c r="J215">
        <v>10.464</v>
      </c>
      <c r="K215" s="64">
        <v>45538</v>
      </c>
      <c r="L215">
        <v>17.553360000000001</v>
      </c>
      <c r="M215">
        <v>7.0893600000000001</v>
      </c>
      <c r="N215">
        <v>8.8617000000000008</v>
      </c>
      <c r="O215">
        <v>-1.6023000000000001</v>
      </c>
      <c r="P215" t="s">
        <v>851</v>
      </c>
      <c r="Q215" t="s">
        <v>859</v>
      </c>
      <c r="R215" t="s">
        <v>865</v>
      </c>
      <c r="S215">
        <v>21.1248</v>
      </c>
      <c r="T215">
        <v>10.6608</v>
      </c>
      <c r="U215" t="s">
        <v>873</v>
      </c>
      <c r="V215" t="s">
        <v>1297</v>
      </c>
      <c r="W215">
        <v>18</v>
      </c>
      <c r="X215">
        <v>7.5359999999999996</v>
      </c>
      <c r="Y215">
        <v>22</v>
      </c>
      <c r="AA215">
        <f>VLOOKUP(A215,Cover!A:R,18,0)</f>
        <v>1</v>
      </c>
      <c r="AB215" s="77">
        <f t="shared" si="176"/>
        <v>6.0893600000000001</v>
      </c>
      <c r="AC215" s="77">
        <f t="shared" si="177"/>
        <v>-2.6023000000000001</v>
      </c>
      <c r="AD215" s="77">
        <f t="shared" si="178"/>
        <v>34.690566364502295</v>
      </c>
      <c r="AE215" s="77">
        <f t="shared" si="179"/>
        <v>-29.365697326698037</v>
      </c>
      <c r="AF215" s="77">
        <f t="shared" si="180"/>
        <v>9.6608000000000001</v>
      </c>
      <c r="AG215" s="77">
        <f t="shared" si="181"/>
        <v>45.732030599106267</v>
      </c>
      <c r="AH215" s="77">
        <f t="shared" si="182"/>
        <v>18</v>
      </c>
      <c r="AI215" s="77">
        <f t="shared" si="183"/>
        <v>10.464</v>
      </c>
      <c r="AJ215" s="77">
        <f t="shared" si="184"/>
        <v>7.5359999999999996</v>
      </c>
      <c r="AK215" s="77">
        <f t="shared" si="185"/>
        <v>1</v>
      </c>
      <c r="AL215" s="77">
        <f t="shared" si="186"/>
        <v>6.5359999999999996</v>
      </c>
      <c r="AM215" s="77">
        <f t="shared" si="187"/>
        <v>36.31111111111111</v>
      </c>
      <c r="AN215" t="str">
        <f t="shared" si="173"/>
        <v/>
      </c>
      <c r="AO215" t="s">
        <v>853</v>
      </c>
      <c r="AP215" t="str">
        <f t="shared" si="175"/>
        <v>DDm100-25</v>
      </c>
      <c r="AQ215">
        <f>_xlfn.XLOOKUP(A215,'SYS Allocations'!A:A,'SYS Allocations'!B:B)</f>
        <v>0</v>
      </c>
      <c r="AR215">
        <f>_xlfn.XLOOKUP(A215,'SYS Allocations'!A:A,'SYS Allocations'!C:C)</f>
        <v>0</v>
      </c>
      <c r="AS215">
        <f>_xlfn.XLOOKUP(A215,'SYS Allocations'!A:A,'SYS Allocations'!D:D)</f>
        <v>0</v>
      </c>
      <c r="AT215">
        <f>_xlfn.XLOOKUP(A215,'SYS Allocations'!A:A,'SYS Allocations'!E:E)</f>
        <v>0</v>
      </c>
      <c r="AU215">
        <f>_xlfn.XLOOKUP(A215,'SYS Allocations'!A:A,'SYS Allocations'!F:F)</f>
        <v>0</v>
      </c>
      <c r="BA215" t="str">
        <f t="shared" si="174"/>
        <v>DDm100-25</v>
      </c>
    </row>
    <row r="216" spans="1:53">
      <c r="A216" s="35" t="s">
        <v>232</v>
      </c>
      <c r="B216" t="s">
        <v>871</v>
      </c>
      <c r="C216" t="s">
        <v>871</v>
      </c>
      <c r="D216" t="s">
        <v>845</v>
      </c>
      <c r="E216" t="s">
        <v>1298</v>
      </c>
      <c r="F216" t="s">
        <v>847</v>
      </c>
      <c r="G216">
        <v>36.6</v>
      </c>
      <c r="H216">
        <v>29</v>
      </c>
      <c r="I216">
        <v>144</v>
      </c>
      <c r="J216">
        <v>7.8479999999999999</v>
      </c>
      <c r="K216" s="64">
        <v>45538</v>
      </c>
      <c r="L216">
        <v>44.681280000000001</v>
      </c>
      <c r="M216">
        <v>36.833280000000002</v>
      </c>
      <c r="N216">
        <v>31.326599999999999</v>
      </c>
      <c r="O216">
        <v>23.4786</v>
      </c>
      <c r="P216" t="s">
        <v>848</v>
      </c>
      <c r="Q216" t="s">
        <v>859</v>
      </c>
      <c r="R216" t="s">
        <v>1109</v>
      </c>
      <c r="S216">
        <v>39.9816</v>
      </c>
      <c r="T216">
        <v>32.133600000000001</v>
      </c>
      <c r="U216" t="s">
        <v>902</v>
      </c>
      <c r="V216" t="s">
        <v>1299</v>
      </c>
      <c r="W216">
        <v>187.5</v>
      </c>
      <c r="X216">
        <v>179.65199999999999</v>
      </c>
      <c r="Y216">
        <v>104</v>
      </c>
      <c r="AA216">
        <f>VLOOKUP(A216,Cover!A:R,18,0)</f>
        <v>4</v>
      </c>
      <c r="AB216" s="77">
        <f t="shared" si="176"/>
        <v>32.833280000000002</v>
      </c>
      <c r="AC216" s="77">
        <f t="shared" si="177"/>
        <v>19.4786</v>
      </c>
      <c r="AD216" s="77">
        <f t="shared" si="178"/>
        <v>73.483302179346694</v>
      </c>
      <c r="AE216" s="77">
        <f t="shared" si="179"/>
        <v>62.179106573965896</v>
      </c>
      <c r="AF216" s="77">
        <f t="shared" si="180"/>
        <v>28.133600000000001</v>
      </c>
      <c r="AG216" s="77">
        <f t="shared" si="181"/>
        <v>70.366368529523584</v>
      </c>
      <c r="AH216" s="347">
        <f>AVERAGE(W216:W218)</f>
        <v>187.5</v>
      </c>
      <c r="AI216" s="347">
        <f>SUM(J216:J218)</f>
        <v>91.233000000000004</v>
      </c>
      <c r="AJ216" s="347">
        <f t="shared" si="184"/>
        <v>96.266999999999996</v>
      </c>
      <c r="AK216" s="347">
        <f t="shared" si="185"/>
        <v>4</v>
      </c>
      <c r="AL216" s="347">
        <f t="shared" si="186"/>
        <v>92.266999999999996</v>
      </c>
      <c r="AM216" s="348">
        <f t="shared" si="187"/>
        <v>49.209066666666665</v>
      </c>
      <c r="AN216" t="str">
        <f t="shared" si="173"/>
        <v/>
      </c>
      <c r="AO216" t="s">
        <v>853</v>
      </c>
      <c r="AP216" t="str">
        <f t="shared" si="175"/>
        <v>DDm125-25</v>
      </c>
      <c r="AQ216">
        <f>_xlfn.XLOOKUP(A216,'SYS Allocations'!A:A,'SYS Allocations'!B:B)</f>
        <v>0</v>
      </c>
      <c r="AR216">
        <f>_xlfn.XLOOKUP(A216,'SYS Allocations'!A:A,'SYS Allocations'!C:C)</f>
        <v>0</v>
      </c>
      <c r="AS216">
        <f>_xlfn.XLOOKUP(A216,'SYS Allocations'!A:A,'SYS Allocations'!D:D)</f>
        <v>0</v>
      </c>
      <c r="AT216">
        <f>_xlfn.XLOOKUP(A216,'SYS Allocations'!A:A,'SYS Allocations'!E:E)</f>
        <v>0</v>
      </c>
      <c r="AU216">
        <f>_xlfn.XLOOKUP(A216,'SYS Allocations'!A:A,'SYS Allocations'!F:F)</f>
        <v>0</v>
      </c>
      <c r="BA216" t="str">
        <f t="shared" si="174"/>
        <v>DDm125-25</v>
      </c>
    </row>
    <row r="217" spans="1:53">
      <c r="A217" s="35" t="s">
        <v>233</v>
      </c>
      <c r="B217" t="s">
        <v>871</v>
      </c>
      <c r="C217" t="s">
        <v>871</v>
      </c>
      <c r="D217" t="s">
        <v>845</v>
      </c>
      <c r="E217" t="s">
        <v>1298</v>
      </c>
      <c r="F217" t="s">
        <v>847</v>
      </c>
      <c r="G217">
        <v>36.6</v>
      </c>
      <c r="H217">
        <v>45</v>
      </c>
      <c r="I217">
        <v>776</v>
      </c>
      <c r="J217">
        <v>42.292000000000002</v>
      </c>
      <c r="K217" s="64">
        <v>45538</v>
      </c>
      <c r="L217">
        <v>70.213440000000006</v>
      </c>
      <c r="M217">
        <v>27.92144</v>
      </c>
      <c r="N217">
        <v>52.886800000000001</v>
      </c>
      <c r="O217">
        <v>10.594799999999999</v>
      </c>
      <c r="P217" t="s">
        <v>866</v>
      </c>
      <c r="Q217" t="s">
        <v>859</v>
      </c>
      <c r="R217" t="s">
        <v>931</v>
      </c>
      <c r="S217">
        <v>56.246400000000101</v>
      </c>
      <c r="T217">
        <v>13.954400000000099</v>
      </c>
      <c r="U217" t="s">
        <v>902</v>
      </c>
      <c r="V217" t="s">
        <v>1299</v>
      </c>
      <c r="W217">
        <v>187.5</v>
      </c>
      <c r="X217">
        <v>145.208</v>
      </c>
      <c r="Y217">
        <v>104</v>
      </c>
      <c r="AA217">
        <f>VLOOKUP(A217,Cover!A:R,18,0)</f>
        <v>0</v>
      </c>
      <c r="AB217" s="77">
        <f t="shared" si="176"/>
        <v>27.92144</v>
      </c>
      <c r="AC217" s="77">
        <f t="shared" si="177"/>
        <v>10.594799999999999</v>
      </c>
      <c r="AD217" s="77">
        <f t="shared" si="178"/>
        <v>39.766517635370093</v>
      </c>
      <c r="AE217" s="77">
        <f t="shared" si="179"/>
        <v>20.032976092333058</v>
      </c>
      <c r="AF217" s="77">
        <f t="shared" si="180"/>
        <v>13.954400000000099</v>
      </c>
      <c r="AG217" s="77">
        <f t="shared" si="181"/>
        <v>24.809410024463922</v>
      </c>
      <c r="AH217" s="347"/>
      <c r="AI217" s="347"/>
      <c r="AJ217" s="347"/>
      <c r="AK217" s="347"/>
      <c r="AL217" s="347"/>
      <c r="AM217" s="348"/>
      <c r="AN217" t="str">
        <f t="shared" si="173"/>
        <v/>
      </c>
      <c r="AO217" t="s">
        <v>853</v>
      </c>
      <c r="AP217" t="str">
        <f t="shared" si="175"/>
        <v>DDm100-33</v>
      </c>
      <c r="AQ217">
        <f>_xlfn.XLOOKUP(A217,'SYS Allocations'!A:A,'SYS Allocations'!B:B)</f>
        <v>0</v>
      </c>
      <c r="AR217">
        <f>_xlfn.XLOOKUP(A217,'SYS Allocations'!A:A,'SYS Allocations'!C:C)</f>
        <v>0</v>
      </c>
      <c r="AS217">
        <f>_xlfn.XLOOKUP(A217,'SYS Allocations'!A:A,'SYS Allocations'!D:D)</f>
        <v>0</v>
      </c>
      <c r="AT217">
        <f>_xlfn.XLOOKUP(A217,'SYS Allocations'!A:A,'SYS Allocations'!E:E)</f>
        <v>0</v>
      </c>
      <c r="AU217">
        <f>_xlfn.XLOOKUP(A217,'SYS Allocations'!A:A,'SYS Allocations'!F:F)</f>
        <v>0</v>
      </c>
      <c r="BA217" t="str">
        <f t="shared" si="174"/>
        <v>DDm100-33</v>
      </c>
    </row>
    <row r="218" spans="1:53">
      <c r="A218" s="35" t="s">
        <v>234</v>
      </c>
      <c r="B218" t="s">
        <v>871</v>
      </c>
      <c r="C218" t="s">
        <v>871</v>
      </c>
      <c r="D218" t="s">
        <v>845</v>
      </c>
      <c r="E218" t="s">
        <v>1298</v>
      </c>
      <c r="F218" t="s">
        <v>847</v>
      </c>
      <c r="G218">
        <v>36.6</v>
      </c>
      <c r="H218">
        <v>63</v>
      </c>
      <c r="I218">
        <v>754</v>
      </c>
      <c r="J218">
        <v>41.093000000000004</v>
      </c>
      <c r="K218" s="64">
        <v>45538</v>
      </c>
      <c r="L218">
        <v>98.937119999999993</v>
      </c>
      <c r="M218">
        <v>57.844119999999997</v>
      </c>
      <c r="N218">
        <v>90.971400000000003</v>
      </c>
      <c r="O218">
        <v>49.878399999999999</v>
      </c>
      <c r="P218" t="s">
        <v>848</v>
      </c>
      <c r="Q218" t="s">
        <v>859</v>
      </c>
      <c r="R218" t="s">
        <v>874</v>
      </c>
      <c r="S218">
        <v>53.330399999999997</v>
      </c>
      <c r="T218">
        <v>12.237399999999999</v>
      </c>
      <c r="U218" t="s">
        <v>902</v>
      </c>
      <c r="V218" t="s">
        <v>1299</v>
      </c>
      <c r="W218">
        <v>187.5</v>
      </c>
      <c r="X218">
        <v>146.40700000000001</v>
      </c>
      <c r="Y218">
        <v>104</v>
      </c>
      <c r="AA218">
        <f>VLOOKUP(A218,Cover!A:R,18,0)</f>
        <v>0</v>
      </c>
      <c r="AB218" s="77">
        <f t="shared" si="176"/>
        <v>57.844119999999997</v>
      </c>
      <c r="AC218" s="77">
        <f t="shared" si="177"/>
        <v>49.878399999999999</v>
      </c>
      <c r="AD218" s="77">
        <f t="shared" si="178"/>
        <v>58.465538515776487</v>
      </c>
      <c r="AE218" s="77">
        <f t="shared" si="179"/>
        <v>54.828660436137071</v>
      </c>
      <c r="AF218" s="77">
        <f t="shared" si="180"/>
        <v>12.237399999999999</v>
      </c>
      <c r="AG218" s="77">
        <f t="shared" si="181"/>
        <v>22.946387051287818</v>
      </c>
      <c r="AH218" s="347"/>
      <c r="AI218" s="347"/>
      <c r="AJ218" s="347"/>
      <c r="AK218" s="347"/>
      <c r="AL218" s="347"/>
      <c r="AM218" s="348"/>
      <c r="AN218" t="str">
        <f t="shared" si="173"/>
        <v/>
      </c>
      <c r="AO218" t="s">
        <v>853</v>
      </c>
      <c r="AP218" t="str">
        <f t="shared" si="175"/>
        <v>DDm125-33</v>
      </c>
      <c r="AQ218">
        <f>_xlfn.XLOOKUP(A218,'SYS Allocations'!A:A,'SYS Allocations'!B:B)</f>
        <v>0</v>
      </c>
      <c r="AR218">
        <f>_xlfn.XLOOKUP(A218,'SYS Allocations'!A:A,'SYS Allocations'!C:C)</f>
        <v>0</v>
      </c>
      <c r="AS218">
        <f>_xlfn.XLOOKUP(A218,'SYS Allocations'!A:A,'SYS Allocations'!D:D)</f>
        <v>0</v>
      </c>
      <c r="AT218">
        <f>_xlfn.XLOOKUP(A218,'SYS Allocations'!A:A,'SYS Allocations'!E:E)</f>
        <v>0</v>
      </c>
      <c r="AU218">
        <f>_xlfn.XLOOKUP(A218,'SYS Allocations'!A:A,'SYS Allocations'!F:F)</f>
        <v>0</v>
      </c>
      <c r="BA218" t="str">
        <f t="shared" si="174"/>
        <v>DDm125-33</v>
      </c>
    </row>
    <row r="219" spans="1:53">
      <c r="A219" s="35" t="s">
        <v>235</v>
      </c>
      <c r="B219" t="s">
        <v>871</v>
      </c>
      <c r="C219" t="s">
        <v>871</v>
      </c>
      <c r="D219" t="s">
        <v>845</v>
      </c>
      <c r="E219" t="s">
        <v>1300</v>
      </c>
      <c r="F219" t="s">
        <v>847</v>
      </c>
      <c r="G219">
        <v>36.6</v>
      </c>
      <c r="H219">
        <v>63</v>
      </c>
      <c r="I219">
        <v>781</v>
      </c>
      <c r="J219">
        <v>42.564500000000002</v>
      </c>
      <c r="K219" s="64">
        <v>45538</v>
      </c>
      <c r="L219">
        <v>98.937119999999993</v>
      </c>
      <c r="M219">
        <v>56.372619999999998</v>
      </c>
      <c r="N219">
        <v>79.390150000000006</v>
      </c>
      <c r="O219">
        <v>36.825650000000003</v>
      </c>
      <c r="P219" t="s">
        <v>873</v>
      </c>
      <c r="Q219" t="s">
        <v>859</v>
      </c>
      <c r="R219" t="s">
        <v>1099</v>
      </c>
      <c r="S219">
        <v>72.144000000000005</v>
      </c>
      <c r="T219">
        <v>29.579499999999999</v>
      </c>
      <c r="U219" t="s">
        <v>907</v>
      </c>
      <c r="V219" t="s">
        <v>1301</v>
      </c>
      <c r="W219">
        <v>373.5</v>
      </c>
      <c r="X219">
        <v>330.93549999999999</v>
      </c>
      <c r="Y219">
        <v>94</v>
      </c>
      <c r="AA219">
        <f>VLOOKUP(A219,Cover!A:R,18,0)</f>
        <v>16.45</v>
      </c>
      <c r="AB219" s="77">
        <f t="shared" si="176"/>
        <v>39.922619999999995</v>
      </c>
      <c r="AC219" s="77">
        <f t="shared" si="177"/>
        <v>20.375650000000004</v>
      </c>
      <c r="AD219" s="77">
        <f t="shared" si="178"/>
        <v>40.351508109393116</v>
      </c>
      <c r="AE219" s="77">
        <f t="shared" si="179"/>
        <v>25.665211616302528</v>
      </c>
      <c r="AF219" s="77">
        <f t="shared" si="180"/>
        <v>13.1295</v>
      </c>
      <c r="AG219" s="77">
        <f t="shared" si="181"/>
        <v>18.199018629407849</v>
      </c>
      <c r="AH219" s="347">
        <f>AVERAGE(W219:W222)</f>
        <v>373.5</v>
      </c>
      <c r="AI219" s="347">
        <f>SUM(J219:J222)</f>
        <v>183.22900000000001</v>
      </c>
      <c r="AJ219" s="347">
        <f t="shared" si="184"/>
        <v>190.27099999999999</v>
      </c>
      <c r="AK219" s="347">
        <f>SUM(AA219:AA222)</f>
        <v>44.1</v>
      </c>
      <c r="AL219" s="347">
        <f t="shared" si="186"/>
        <v>146.17099999999999</v>
      </c>
      <c r="AM219" s="348">
        <f t="shared" si="187"/>
        <v>39.135475234270416</v>
      </c>
      <c r="AN219" t="str">
        <f t="shared" si="173"/>
        <v/>
      </c>
      <c r="AO219" s="52" t="s">
        <v>921</v>
      </c>
      <c r="AP219" t="str">
        <f t="shared" si="175"/>
        <v>DDm125-27</v>
      </c>
      <c r="AQ219" t="str">
        <f>_xlfn.XLOOKUP(A219,'SYS Allocations'!A:A,'SYS Allocations'!B:B)</f>
        <v>P-Core</v>
      </c>
      <c r="AR219">
        <f>_xlfn.XLOOKUP(A219,'SYS Allocations'!A:A,'SYS Allocations'!C:C)</f>
        <v>0</v>
      </c>
      <c r="AS219">
        <f>_xlfn.XLOOKUP(A219,'SYS Allocations'!A:A,'SYS Allocations'!D:D)</f>
        <v>0</v>
      </c>
      <c r="AT219">
        <f>_xlfn.XLOOKUP(A219,'SYS Allocations'!A:A,'SYS Allocations'!E:E)</f>
        <v>0</v>
      </c>
      <c r="AU219">
        <f>_xlfn.XLOOKUP(A219,'SYS Allocations'!A:A,'SYS Allocations'!F:F)</f>
        <v>0</v>
      </c>
      <c r="BA219" t="str">
        <f t="shared" si="174"/>
        <v>DDm125-27</v>
      </c>
    </row>
    <row r="220" spans="1:53">
      <c r="A220" s="35" t="s">
        <v>236</v>
      </c>
      <c r="B220" t="s">
        <v>871</v>
      </c>
      <c r="C220" t="s">
        <v>871</v>
      </c>
      <c r="D220" t="s">
        <v>845</v>
      </c>
      <c r="E220" t="s">
        <v>1300</v>
      </c>
      <c r="F220" t="s">
        <v>847</v>
      </c>
      <c r="G220">
        <v>36.6</v>
      </c>
      <c r="H220">
        <v>64</v>
      </c>
      <c r="I220">
        <v>754</v>
      </c>
      <c r="J220">
        <v>41.093000000000004</v>
      </c>
      <c r="K220" s="64">
        <v>45538</v>
      </c>
      <c r="L220">
        <v>100.53288000000001</v>
      </c>
      <c r="M220">
        <v>59.439880000000002</v>
      </c>
      <c r="N220">
        <v>71.1661</v>
      </c>
      <c r="O220">
        <v>30.0731</v>
      </c>
      <c r="P220" t="s">
        <v>873</v>
      </c>
      <c r="Q220" t="s">
        <v>859</v>
      </c>
      <c r="R220" t="s">
        <v>874</v>
      </c>
      <c r="S220">
        <v>88.884000000000199</v>
      </c>
      <c r="T220">
        <v>47.791000000000203</v>
      </c>
      <c r="U220" t="s">
        <v>907</v>
      </c>
      <c r="V220" t="s">
        <v>1301</v>
      </c>
      <c r="W220">
        <v>373.5</v>
      </c>
      <c r="X220">
        <v>332.40699999999998</v>
      </c>
      <c r="Y220">
        <v>94</v>
      </c>
      <c r="AA220">
        <f>VLOOKUP(A220,Cover!A:R,18,0)</f>
        <v>16.150000000000002</v>
      </c>
      <c r="AB220" s="77">
        <f t="shared" si="176"/>
        <v>43.289879999999997</v>
      </c>
      <c r="AC220" s="77">
        <f t="shared" si="177"/>
        <v>13.923099999999998</v>
      </c>
      <c r="AD220" s="77">
        <f t="shared" si="178"/>
        <v>43.060419635844511</v>
      </c>
      <c r="AE220" s="77">
        <f t="shared" si="179"/>
        <v>19.564230722211835</v>
      </c>
      <c r="AF220" s="77">
        <f t="shared" si="180"/>
        <v>31.641000000000201</v>
      </c>
      <c r="AG220" s="77">
        <f t="shared" si="181"/>
        <v>35.598082894559347</v>
      </c>
      <c r="AH220" s="347"/>
      <c r="AI220" s="347"/>
      <c r="AJ220" s="347"/>
      <c r="AK220" s="347"/>
      <c r="AL220" s="347"/>
      <c r="AM220" s="348"/>
      <c r="AN220" t="str">
        <f t="shared" si="173"/>
        <v/>
      </c>
      <c r="AO220" s="52" t="s">
        <v>921</v>
      </c>
      <c r="AP220" t="str">
        <f t="shared" si="175"/>
        <v>DDm125-33</v>
      </c>
      <c r="AQ220" t="str">
        <f>_xlfn.XLOOKUP(A220,'SYS Allocations'!A:A,'SYS Allocations'!B:B)</f>
        <v>P-Core</v>
      </c>
      <c r="AR220" t="str">
        <f>_xlfn.XLOOKUP(A220,'SYS Allocations'!A:A,'SYS Allocations'!C:C)</f>
        <v>RA</v>
      </c>
      <c r="AS220" t="str">
        <f>_xlfn.XLOOKUP(A220,'SYS Allocations'!A:A,'SYS Allocations'!D:D)</f>
        <v>PX</v>
      </c>
      <c r="AT220">
        <f>_xlfn.XLOOKUP(A220,'SYS Allocations'!A:A,'SYS Allocations'!E:E)</f>
        <v>0</v>
      </c>
      <c r="AU220" t="str">
        <f>_xlfn.XLOOKUP(A220,'SYS Allocations'!A:A,'SYS Allocations'!F:F)</f>
        <v>OPEX</v>
      </c>
      <c r="BA220" t="str">
        <f t="shared" si="174"/>
        <v>DDm125-33</v>
      </c>
    </row>
    <row r="221" spans="1:53">
      <c r="A221" s="35" t="s">
        <v>237</v>
      </c>
      <c r="B221" t="s">
        <v>871</v>
      </c>
      <c r="C221" t="s">
        <v>871</v>
      </c>
      <c r="D221" t="s">
        <v>845</v>
      </c>
      <c r="E221" t="s">
        <v>1300</v>
      </c>
      <c r="F221" t="s">
        <v>847</v>
      </c>
      <c r="G221">
        <v>36.6</v>
      </c>
      <c r="H221">
        <v>72</v>
      </c>
      <c r="I221">
        <v>950</v>
      </c>
      <c r="J221">
        <v>51.774999999999999</v>
      </c>
      <c r="K221" s="64">
        <v>45538</v>
      </c>
      <c r="L221">
        <v>113.29895999999999</v>
      </c>
      <c r="M221">
        <v>61.523960000000002</v>
      </c>
      <c r="N221">
        <v>76.223699999999994</v>
      </c>
      <c r="O221">
        <v>24.448699999999999</v>
      </c>
      <c r="P221" t="s">
        <v>902</v>
      </c>
      <c r="Q221" t="s">
        <v>859</v>
      </c>
      <c r="R221" t="s">
        <v>874</v>
      </c>
      <c r="S221">
        <v>106.66079999999999</v>
      </c>
      <c r="T221">
        <v>54.885800000000103</v>
      </c>
      <c r="U221" t="s">
        <v>907</v>
      </c>
      <c r="V221" t="s">
        <v>1301</v>
      </c>
      <c r="W221">
        <v>373.5</v>
      </c>
      <c r="X221">
        <v>321.72500000000002</v>
      </c>
      <c r="Y221">
        <v>94</v>
      </c>
      <c r="AA221">
        <f>VLOOKUP(A221,Cover!A:R,18,0)</f>
        <v>5.75</v>
      </c>
      <c r="AB221" s="77">
        <f t="shared" si="176"/>
        <v>55.773960000000002</v>
      </c>
      <c r="AC221" s="77">
        <f t="shared" si="177"/>
        <v>18.698699999999999</v>
      </c>
      <c r="AD221" s="77">
        <f t="shared" si="178"/>
        <v>49.227247981799664</v>
      </c>
      <c r="AE221" s="77">
        <f t="shared" si="179"/>
        <v>24.531346549695172</v>
      </c>
      <c r="AF221" s="77">
        <f t="shared" si="180"/>
        <v>49.135800000000103</v>
      </c>
      <c r="AG221" s="77">
        <f t="shared" si="181"/>
        <v>46.067346204041321</v>
      </c>
      <c r="AH221" s="347">
        <f>AVERAGE(W221:W222)</f>
        <v>373.5</v>
      </c>
      <c r="AI221" s="347">
        <f>SUM(J221:J222)</f>
        <v>99.5715</v>
      </c>
      <c r="AJ221" s="347">
        <f>AH221-AI221</f>
        <v>273.92849999999999</v>
      </c>
      <c r="AK221" s="347">
        <f>SUM(AA221:AA222)</f>
        <v>11.5</v>
      </c>
      <c r="AL221" s="347">
        <f>AJ221-AK221</f>
        <v>262.42849999999999</v>
      </c>
      <c r="AM221" s="348">
        <f t="shared" si="187"/>
        <v>70.261981258366802</v>
      </c>
      <c r="AN221" t="str">
        <f t="shared" si="173"/>
        <v/>
      </c>
      <c r="AO221" t="s">
        <v>853</v>
      </c>
      <c r="AP221" t="str">
        <f t="shared" si="175"/>
        <v>DDm125-33</v>
      </c>
      <c r="AQ221" t="str">
        <f>_xlfn.XLOOKUP(A221,'SYS Allocations'!A:A,'SYS Allocations'!B:B)</f>
        <v>P-Core</v>
      </c>
      <c r="AR221">
        <f>_xlfn.XLOOKUP(A221,'SYS Allocations'!A:A,'SYS Allocations'!C:C)</f>
        <v>0</v>
      </c>
      <c r="AS221">
        <f>_xlfn.XLOOKUP(A221,'SYS Allocations'!A:A,'SYS Allocations'!D:D)</f>
        <v>0</v>
      </c>
      <c r="AT221">
        <f>_xlfn.XLOOKUP(A221,'SYS Allocations'!A:A,'SYS Allocations'!E:E)</f>
        <v>0</v>
      </c>
      <c r="AU221">
        <f>_xlfn.XLOOKUP(A221,'SYS Allocations'!A:A,'SYS Allocations'!F:F)</f>
        <v>0</v>
      </c>
      <c r="BA221" t="str">
        <f t="shared" si="174"/>
        <v>DDm125-33</v>
      </c>
    </row>
    <row r="222" spans="1:53">
      <c r="A222" s="35" t="s">
        <v>238</v>
      </c>
      <c r="B222" t="s">
        <v>871</v>
      </c>
      <c r="C222" t="s">
        <v>871</v>
      </c>
      <c r="D222" t="s">
        <v>845</v>
      </c>
      <c r="E222" t="s">
        <v>1300</v>
      </c>
      <c r="F222" t="s">
        <v>847</v>
      </c>
      <c r="G222">
        <v>36.6</v>
      </c>
      <c r="H222">
        <v>72</v>
      </c>
      <c r="I222">
        <v>877</v>
      </c>
      <c r="J222">
        <v>47.796500000000002</v>
      </c>
      <c r="K222" s="64">
        <v>45538</v>
      </c>
      <c r="L222">
        <v>113.29895999999999</v>
      </c>
      <c r="M222">
        <v>65.502459999999999</v>
      </c>
      <c r="N222">
        <v>76.223699999999994</v>
      </c>
      <c r="O222">
        <v>28.427199999999999</v>
      </c>
      <c r="P222" t="s">
        <v>902</v>
      </c>
      <c r="Q222" t="s">
        <v>859</v>
      </c>
      <c r="R222" t="s">
        <v>874</v>
      </c>
      <c r="S222">
        <v>106.66079999999999</v>
      </c>
      <c r="T222">
        <v>58.8643000000001</v>
      </c>
      <c r="U222" t="s">
        <v>907</v>
      </c>
      <c r="V222" t="s">
        <v>1301</v>
      </c>
      <c r="W222">
        <v>373.5</v>
      </c>
      <c r="X222">
        <v>325.70350000000002</v>
      </c>
      <c r="Y222">
        <v>94</v>
      </c>
      <c r="AA222">
        <f>VLOOKUP(A222,Cover!A:R,18,0)</f>
        <v>5.75</v>
      </c>
      <c r="AB222" s="77">
        <f t="shared" si="176"/>
        <v>59.752459999999999</v>
      </c>
      <c r="AC222" s="77">
        <f t="shared" si="177"/>
        <v>22.677199999999999</v>
      </c>
      <c r="AD222" s="77">
        <f t="shared" si="178"/>
        <v>52.738754177443468</v>
      </c>
      <c r="AE222" s="77">
        <f t="shared" si="179"/>
        <v>29.750851769200395</v>
      </c>
      <c r="AF222" s="77">
        <f t="shared" si="180"/>
        <v>53.1143000000001</v>
      </c>
      <c r="AG222" s="77">
        <f t="shared" si="181"/>
        <v>49.797395106730967</v>
      </c>
      <c r="AH222" s="347"/>
      <c r="AI222" s="347"/>
      <c r="AJ222" s="347"/>
      <c r="AK222" s="347"/>
      <c r="AL222" s="347"/>
      <c r="AM222" s="348"/>
      <c r="AN222" t="str">
        <f t="shared" si="173"/>
        <v/>
      </c>
      <c r="AO222" t="s">
        <v>853</v>
      </c>
      <c r="AP222" t="str">
        <f t="shared" si="175"/>
        <v>DDm125-33</v>
      </c>
      <c r="AQ222" t="str">
        <f>_xlfn.XLOOKUP(A222,'SYS Allocations'!A:A,'SYS Allocations'!B:B)</f>
        <v>P-Core</v>
      </c>
      <c r="AR222">
        <f>_xlfn.XLOOKUP(A222,'SYS Allocations'!A:A,'SYS Allocations'!C:C)</f>
        <v>0</v>
      </c>
      <c r="AS222">
        <f>_xlfn.XLOOKUP(A222,'SYS Allocations'!A:A,'SYS Allocations'!D:D)</f>
        <v>0</v>
      </c>
      <c r="AT222">
        <f>_xlfn.XLOOKUP(A222,'SYS Allocations'!A:A,'SYS Allocations'!E:E)</f>
        <v>0</v>
      </c>
      <c r="AU222">
        <f>_xlfn.XLOOKUP(A222,'SYS Allocations'!A:A,'SYS Allocations'!F:F)</f>
        <v>0</v>
      </c>
      <c r="BA222" t="str">
        <f t="shared" si="174"/>
        <v>DDm125-33</v>
      </c>
    </row>
    <row r="223" spans="1:53">
      <c r="A223" s="35" t="s">
        <v>239</v>
      </c>
      <c r="B223" t="s">
        <v>916</v>
      </c>
      <c r="C223" t="s">
        <v>1302</v>
      </c>
      <c r="D223" t="s">
        <v>918</v>
      </c>
      <c r="E223" t="s">
        <v>1303</v>
      </c>
      <c r="F223" t="s">
        <v>847</v>
      </c>
      <c r="G223">
        <v>36.6</v>
      </c>
      <c r="H223">
        <v>12</v>
      </c>
      <c r="I223">
        <v>99</v>
      </c>
      <c r="J223">
        <v>5.3955000000000002</v>
      </c>
      <c r="K223" s="64">
        <v>45538</v>
      </c>
      <c r="L223">
        <v>17.553360000000001</v>
      </c>
      <c r="M223">
        <v>12.157859999999999</v>
      </c>
      <c r="N223">
        <v>21.1569</v>
      </c>
      <c r="O223">
        <v>15.7614</v>
      </c>
      <c r="P223" t="s">
        <v>848</v>
      </c>
      <c r="Q223" t="s">
        <v>881</v>
      </c>
      <c r="R223" t="s">
        <v>1304</v>
      </c>
      <c r="S223">
        <v>12.9276</v>
      </c>
      <c r="T223">
        <v>7.5321000000000202</v>
      </c>
      <c r="U223" t="s">
        <v>851</v>
      </c>
      <c r="V223" t="s">
        <v>968</v>
      </c>
      <c r="W223">
        <v>11.25</v>
      </c>
      <c r="X223">
        <v>5.8544999999999998</v>
      </c>
      <c r="Y223">
        <v>1</v>
      </c>
      <c r="Z223" t="s">
        <v>8</v>
      </c>
      <c r="AA223">
        <f>VLOOKUP(A223,Cover!A:R,18,0)</f>
        <v>0</v>
      </c>
      <c r="AB223" s="77">
        <f t="shared" si="176"/>
        <v>12.157859999999999</v>
      </c>
      <c r="AC223" s="77">
        <f t="shared" si="177"/>
        <v>15.7614</v>
      </c>
      <c r="AD223" s="77">
        <f t="shared" si="178"/>
        <v>69.26229508196721</v>
      </c>
      <c r="AE223" s="77">
        <f t="shared" si="179"/>
        <v>74.497681607418855</v>
      </c>
      <c r="AF223" s="77">
        <f t="shared" si="180"/>
        <v>7.5321000000000202</v>
      </c>
      <c r="AG223" s="77">
        <f t="shared" si="181"/>
        <v>58.263714842662367</v>
      </c>
      <c r="AH223" s="77">
        <f t="shared" si="182"/>
        <v>11.25</v>
      </c>
      <c r="AI223" s="77">
        <f t="shared" si="183"/>
        <v>5.3955000000000002</v>
      </c>
      <c r="AJ223" s="77">
        <f t="shared" si="184"/>
        <v>5.8544999999999998</v>
      </c>
      <c r="AK223" s="77">
        <f t="shared" si="185"/>
        <v>0</v>
      </c>
      <c r="AL223" s="77">
        <f t="shared" si="186"/>
        <v>5.8544999999999998</v>
      </c>
      <c r="AM223" s="77">
        <f t="shared" si="187"/>
        <v>52.04</v>
      </c>
      <c r="AN223" t="str">
        <f t="shared" si="173"/>
        <v>Capped</v>
      </c>
      <c r="AO223" t="s">
        <v>853</v>
      </c>
      <c r="AP223" t="str">
        <f t="shared" si="175"/>
        <v>SBS480 EON</v>
      </c>
      <c r="AQ223">
        <f>_xlfn.XLOOKUP(A223,'SYS Allocations'!A:A,'SYS Allocations'!B:B)</f>
        <v>0</v>
      </c>
      <c r="AR223">
        <f>_xlfn.XLOOKUP(A223,'SYS Allocations'!A:A,'SYS Allocations'!C:C)</f>
        <v>0</v>
      </c>
      <c r="AS223">
        <f>_xlfn.XLOOKUP(A223,'SYS Allocations'!A:A,'SYS Allocations'!D:D)</f>
        <v>0</v>
      </c>
      <c r="AT223">
        <f>_xlfn.XLOOKUP(A223,'SYS Allocations'!A:A,'SYS Allocations'!E:E)</f>
        <v>0</v>
      </c>
      <c r="AU223">
        <f>_xlfn.XLOOKUP(A223,'SYS Allocations'!A:A,'SYS Allocations'!F:F)</f>
        <v>0</v>
      </c>
      <c r="BA223" t="str">
        <f t="shared" si="174"/>
        <v>SBS480 EON</v>
      </c>
    </row>
    <row r="224" spans="1:53">
      <c r="A224" s="35" t="s">
        <v>240</v>
      </c>
      <c r="B224" t="s">
        <v>854</v>
      </c>
      <c r="C224" t="s">
        <v>1305</v>
      </c>
      <c r="D224" t="s">
        <v>856</v>
      </c>
      <c r="E224" t="s">
        <v>1306</v>
      </c>
      <c r="F224" t="s">
        <v>858</v>
      </c>
      <c r="G224">
        <v>75</v>
      </c>
      <c r="H224">
        <v>6</v>
      </c>
      <c r="I224">
        <v>125</v>
      </c>
      <c r="J224">
        <v>6.8125</v>
      </c>
      <c r="K224" s="64">
        <v>44873</v>
      </c>
      <c r="L224">
        <v>16.350000000000001</v>
      </c>
      <c r="M224">
        <v>9.5374999999999996</v>
      </c>
      <c r="N224">
        <v>13.952</v>
      </c>
      <c r="O224">
        <v>7.1395</v>
      </c>
      <c r="P224" t="s">
        <v>851</v>
      </c>
      <c r="Q224" t="s">
        <v>859</v>
      </c>
      <c r="R224" t="s">
        <v>893</v>
      </c>
      <c r="S224">
        <v>10.1088</v>
      </c>
      <c r="T224">
        <v>3.29629999999998</v>
      </c>
      <c r="U224" t="s">
        <v>851</v>
      </c>
      <c r="V224" t="s">
        <v>898</v>
      </c>
      <c r="W224">
        <v>15</v>
      </c>
      <c r="X224">
        <v>8.1875</v>
      </c>
      <c r="Y224">
        <v>13</v>
      </c>
      <c r="AA224">
        <f>VLOOKUP(A224,Cover!A:R,18,0)</f>
        <v>3</v>
      </c>
      <c r="AB224" s="77">
        <f t="shared" si="176"/>
        <v>6.5374999999999996</v>
      </c>
      <c r="AC224" s="77">
        <f t="shared" si="177"/>
        <v>4.1395</v>
      </c>
      <c r="AD224" s="77">
        <f t="shared" si="178"/>
        <v>39.984709480122319</v>
      </c>
      <c r="AE224" s="77">
        <f t="shared" si="179"/>
        <v>29.669581422018346</v>
      </c>
      <c r="AF224" s="77">
        <f t="shared" si="180"/>
        <v>0.29629999999998002</v>
      </c>
      <c r="AG224" s="77">
        <f t="shared" si="181"/>
        <v>2.9311095283315525</v>
      </c>
      <c r="AH224" s="77">
        <f t="shared" si="182"/>
        <v>15</v>
      </c>
      <c r="AI224" s="77">
        <f t="shared" si="183"/>
        <v>6.8125</v>
      </c>
      <c r="AJ224" s="77">
        <f t="shared" si="184"/>
        <v>8.1875</v>
      </c>
      <c r="AK224" s="77">
        <f t="shared" si="185"/>
        <v>3</v>
      </c>
      <c r="AL224" s="77">
        <f t="shared" si="186"/>
        <v>5.1875</v>
      </c>
      <c r="AM224" s="77">
        <f t="shared" si="187"/>
        <v>34.583333333333336</v>
      </c>
      <c r="AN224" t="str">
        <f t="shared" si="173"/>
        <v/>
      </c>
      <c r="AO224" t="s">
        <v>853</v>
      </c>
      <c r="AP224" t="str">
        <f t="shared" si="175"/>
        <v>2DDm85-15</v>
      </c>
      <c r="AQ224">
        <f>_xlfn.XLOOKUP(A224,'SYS Allocations'!A:A,'SYS Allocations'!B:B)</f>
        <v>0</v>
      </c>
      <c r="AR224">
        <f>_xlfn.XLOOKUP(A224,'SYS Allocations'!A:A,'SYS Allocations'!C:C)</f>
        <v>0</v>
      </c>
      <c r="AS224">
        <f>_xlfn.XLOOKUP(A224,'SYS Allocations'!A:A,'SYS Allocations'!D:D)</f>
        <v>0</v>
      </c>
      <c r="AT224">
        <f>_xlfn.XLOOKUP(A224,'SYS Allocations'!A:A,'SYS Allocations'!E:E)</f>
        <v>0</v>
      </c>
      <c r="AU224">
        <f>_xlfn.XLOOKUP(A224,'SYS Allocations'!A:A,'SYS Allocations'!F:F)</f>
        <v>0</v>
      </c>
      <c r="BA224" t="str">
        <f t="shared" si="174"/>
        <v>2DDm85-15</v>
      </c>
    </row>
    <row r="225" spans="1:53">
      <c r="A225" s="35" t="s">
        <v>241</v>
      </c>
      <c r="B225" t="s">
        <v>1015</v>
      </c>
      <c r="C225" t="s">
        <v>1229</v>
      </c>
      <c r="D225" t="s">
        <v>845</v>
      </c>
      <c r="E225" t="s">
        <v>1307</v>
      </c>
      <c r="F225" t="s">
        <v>847</v>
      </c>
      <c r="G225">
        <v>36.6</v>
      </c>
      <c r="H225">
        <v>10</v>
      </c>
      <c r="I225">
        <v>184</v>
      </c>
      <c r="J225">
        <v>10.028</v>
      </c>
      <c r="K225" s="64">
        <v>45538</v>
      </c>
      <c r="L225">
        <v>14.361840000000001</v>
      </c>
      <c r="M225">
        <v>4.3338400000000004</v>
      </c>
      <c r="N225">
        <v>6.8342999999999998</v>
      </c>
      <c r="O225">
        <v>-3.1937000000000002</v>
      </c>
      <c r="P225" t="s">
        <v>851</v>
      </c>
      <c r="Q225" t="s">
        <v>859</v>
      </c>
      <c r="R225" t="s">
        <v>860</v>
      </c>
      <c r="S225">
        <v>17.409600000000001</v>
      </c>
      <c r="T225">
        <v>7.3815999999999802</v>
      </c>
      <c r="U225" t="s">
        <v>851</v>
      </c>
      <c r="V225" t="s">
        <v>1042</v>
      </c>
      <c r="W225">
        <v>30</v>
      </c>
      <c r="X225">
        <v>19.972000000000001</v>
      </c>
      <c r="Y225">
        <v>5</v>
      </c>
      <c r="AA225">
        <f>VLOOKUP(A225,Cover!A:R,18,0)</f>
        <v>3.4</v>
      </c>
      <c r="AB225" s="77">
        <f t="shared" si="176"/>
        <v>0.93384000000000045</v>
      </c>
      <c r="AC225" s="77">
        <f t="shared" si="177"/>
        <v>-6.5937000000000001</v>
      </c>
      <c r="AD225" s="77">
        <f t="shared" si="178"/>
        <v>6.5022309119165813</v>
      </c>
      <c r="AE225" s="77">
        <f t="shared" si="179"/>
        <v>-96.479522409025066</v>
      </c>
      <c r="AF225" s="77">
        <f t="shared" si="180"/>
        <v>3.9815999999999803</v>
      </c>
      <c r="AG225" s="77">
        <f t="shared" si="181"/>
        <v>22.870140612075982</v>
      </c>
      <c r="AH225" s="77">
        <f t="shared" si="182"/>
        <v>30</v>
      </c>
      <c r="AI225" s="77">
        <f t="shared" si="183"/>
        <v>10.028</v>
      </c>
      <c r="AJ225" s="77">
        <f t="shared" si="184"/>
        <v>19.972000000000001</v>
      </c>
      <c r="AK225" s="77">
        <f t="shared" si="185"/>
        <v>3.4</v>
      </c>
      <c r="AL225" s="77">
        <f t="shared" si="186"/>
        <v>16.572000000000003</v>
      </c>
      <c r="AM225" s="77">
        <f t="shared" si="187"/>
        <v>55.240000000000009</v>
      </c>
      <c r="AN225" t="str">
        <f t="shared" si="173"/>
        <v/>
      </c>
      <c r="AO225" t="s">
        <v>853</v>
      </c>
      <c r="AP225" t="str">
        <f t="shared" si="175"/>
        <v>DDm85-25</v>
      </c>
      <c r="AQ225">
        <f>_xlfn.XLOOKUP(A225,'SYS Allocations'!A:A,'SYS Allocations'!B:B)</f>
        <v>0</v>
      </c>
      <c r="AR225" t="str">
        <f>_xlfn.XLOOKUP(A225,'SYS Allocations'!A:A,'SYS Allocations'!C:C)</f>
        <v>RA</v>
      </c>
      <c r="AS225">
        <f>_xlfn.XLOOKUP(A225,'SYS Allocations'!A:A,'SYS Allocations'!D:D)</f>
        <v>0</v>
      </c>
      <c r="AT225">
        <f>_xlfn.XLOOKUP(A225,'SYS Allocations'!A:A,'SYS Allocations'!E:E)</f>
        <v>0</v>
      </c>
      <c r="AU225">
        <f>_xlfn.XLOOKUP(A225,'SYS Allocations'!A:A,'SYS Allocations'!F:F)</f>
        <v>0</v>
      </c>
      <c r="BA225" t="str">
        <f t="shared" si="174"/>
        <v>DDm85-25</v>
      </c>
    </row>
    <row r="226" spans="1:53">
      <c r="A226" s="35" t="s">
        <v>242</v>
      </c>
      <c r="B226" t="s">
        <v>904</v>
      </c>
      <c r="C226" t="s">
        <v>1308</v>
      </c>
      <c r="D226" t="s">
        <v>856</v>
      </c>
      <c r="E226" t="s">
        <v>1309</v>
      </c>
      <c r="F226" t="s">
        <v>847</v>
      </c>
      <c r="G226">
        <v>36.6</v>
      </c>
      <c r="H226">
        <v>26</v>
      </c>
      <c r="I226">
        <v>341</v>
      </c>
      <c r="J226">
        <v>18.584499999999998</v>
      </c>
      <c r="K226" s="64">
        <v>44502.416666666701</v>
      </c>
      <c r="L226">
        <v>39.893999999999998</v>
      </c>
      <c r="M226">
        <v>21.3095</v>
      </c>
      <c r="N226">
        <v>33.648299999999999</v>
      </c>
      <c r="O226">
        <v>15.063800000000001</v>
      </c>
      <c r="P226" t="s">
        <v>851</v>
      </c>
      <c r="Q226" t="s">
        <v>913</v>
      </c>
      <c r="R226" t="s">
        <v>1310</v>
      </c>
      <c r="S226">
        <v>33.393599999999999</v>
      </c>
      <c r="T226">
        <v>14.809100000000001</v>
      </c>
      <c r="U226" t="s">
        <v>851</v>
      </c>
      <c r="V226" t="s">
        <v>1311</v>
      </c>
      <c r="W226">
        <v>45.5625</v>
      </c>
      <c r="X226">
        <v>26.978000000000002</v>
      </c>
      <c r="Y226">
        <v>13</v>
      </c>
      <c r="AA226">
        <f>VLOOKUP(A226,Cover!A:R,18,0)</f>
        <v>3</v>
      </c>
      <c r="AB226" s="77">
        <f t="shared" si="176"/>
        <v>18.3095</v>
      </c>
      <c r="AC226" s="77">
        <f t="shared" si="177"/>
        <v>12.063800000000001</v>
      </c>
      <c r="AD226" s="77">
        <f t="shared" si="178"/>
        <v>45.895372737755054</v>
      </c>
      <c r="AE226" s="77">
        <f t="shared" si="179"/>
        <v>35.852628513178978</v>
      </c>
      <c r="AF226" s="77">
        <f t="shared" si="180"/>
        <v>11.809100000000001</v>
      </c>
      <c r="AG226" s="77">
        <f t="shared" si="181"/>
        <v>35.36336303962436</v>
      </c>
      <c r="AH226" s="77">
        <f t="shared" si="182"/>
        <v>45.5625</v>
      </c>
      <c r="AI226" s="77">
        <f t="shared" si="183"/>
        <v>18.584499999999998</v>
      </c>
      <c r="AJ226" s="77">
        <f t="shared" si="184"/>
        <v>26.978000000000002</v>
      </c>
      <c r="AK226" s="77">
        <f t="shared" si="185"/>
        <v>3</v>
      </c>
      <c r="AL226" s="77">
        <f t="shared" si="186"/>
        <v>23.978000000000002</v>
      </c>
      <c r="AM226" s="77">
        <f t="shared" si="187"/>
        <v>52.626611796982168</v>
      </c>
      <c r="AN226" t="str">
        <f t="shared" si="173"/>
        <v/>
      </c>
      <c r="AO226" t="s">
        <v>853</v>
      </c>
      <c r="AP226" t="str">
        <f t="shared" si="175"/>
        <v>2SLA2000</v>
      </c>
      <c r="AQ226">
        <f>_xlfn.XLOOKUP(A226,'SYS Allocations'!A:A,'SYS Allocations'!B:B)</f>
        <v>0</v>
      </c>
      <c r="AR226">
        <f>_xlfn.XLOOKUP(A226,'SYS Allocations'!A:A,'SYS Allocations'!C:C)</f>
        <v>0</v>
      </c>
      <c r="AS226">
        <f>_xlfn.XLOOKUP(A226,'SYS Allocations'!A:A,'SYS Allocations'!D:D)</f>
        <v>0</v>
      </c>
      <c r="AT226">
        <f>_xlfn.XLOOKUP(A226,'SYS Allocations'!A:A,'SYS Allocations'!E:E)</f>
        <v>0</v>
      </c>
      <c r="AU226">
        <f>_xlfn.XLOOKUP(A226,'SYS Allocations'!A:A,'SYS Allocations'!F:F)</f>
        <v>0</v>
      </c>
      <c r="BA226" t="str">
        <f t="shared" si="174"/>
        <v>2SLA2000</v>
      </c>
    </row>
    <row r="227" spans="1:53">
      <c r="A227" s="35" t="s">
        <v>243</v>
      </c>
      <c r="B227" t="s">
        <v>871</v>
      </c>
      <c r="C227" t="s">
        <v>871</v>
      </c>
      <c r="D227" t="s">
        <v>856</v>
      </c>
      <c r="E227" t="s">
        <v>1312</v>
      </c>
      <c r="F227" t="s">
        <v>1313</v>
      </c>
      <c r="G227">
        <v>50</v>
      </c>
      <c r="H227">
        <v>6</v>
      </c>
      <c r="I227">
        <v>159</v>
      </c>
      <c r="J227">
        <v>8.6654999999999998</v>
      </c>
      <c r="K227" s="64">
        <v>44587.444444444402</v>
      </c>
      <c r="L227">
        <v>10.9</v>
      </c>
      <c r="M227">
        <v>2.2345000000000002</v>
      </c>
      <c r="N227">
        <v>6.5944994550000002</v>
      </c>
      <c r="O227">
        <v>-2.071000545</v>
      </c>
      <c r="P227" t="s">
        <v>852</v>
      </c>
      <c r="Q227" t="s">
        <v>881</v>
      </c>
      <c r="R227" t="s">
        <v>888</v>
      </c>
      <c r="S227">
        <v>14.04</v>
      </c>
      <c r="T227">
        <v>5.3745000000000198</v>
      </c>
      <c r="U227" t="s">
        <v>866</v>
      </c>
      <c r="V227" t="s">
        <v>1314</v>
      </c>
      <c r="W227">
        <v>25.5</v>
      </c>
      <c r="X227">
        <v>16.834499999999998</v>
      </c>
      <c r="Y227">
        <v>2</v>
      </c>
      <c r="AA227">
        <f>VLOOKUP(A227,Cover!A:R,18,0)</f>
        <v>1.1000000000000001</v>
      </c>
      <c r="AB227" s="77">
        <f t="shared" si="176"/>
        <v>1.1345000000000001</v>
      </c>
      <c r="AC227" s="77">
        <f t="shared" si="177"/>
        <v>-3.1710005450000001</v>
      </c>
      <c r="AD227" s="77">
        <f t="shared" si="178"/>
        <v>10.408256880733946</v>
      </c>
      <c r="AE227" s="77">
        <f t="shared" si="179"/>
        <v>-48.08553805544291</v>
      </c>
      <c r="AF227" s="77">
        <f t="shared" si="180"/>
        <v>4.2745000000000193</v>
      </c>
      <c r="AG227" s="77">
        <f t="shared" si="181"/>
        <v>30.445156695156832</v>
      </c>
      <c r="AH227" s="347">
        <f>AVERAGE(W227:W230)</f>
        <v>25.5</v>
      </c>
      <c r="AI227" s="347">
        <f>SUM(J227:J230)</f>
        <v>19.919750000000001</v>
      </c>
      <c r="AJ227" s="347">
        <f>AH227-AI227</f>
        <v>5.5802499999999995</v>
      </c>
      <c r="AK227" s="347">
        <f>SUM(AA227:AA230)</f>
        <v>1.1000000000000001</v>
      </c>
      <c r="AL227" s="347">
        <f t="shared" si="186"/>
        <v>4.4802499999999998</v>
      </c>
      <c r="AM227" s="348">
        <f t="shared" si="187"/>
        <v>17.569607843137256</v>
      </c>
      <c r="AN227" t="str">
        <f t="shared" si="173"/>
        <v/>
      </c>
      <c r="AO227" t="s">
        <v>853</v>
      </c>
      <c r="AP227" t="str">
        <f t="shared" si="175"/>
        <v>12V155F</v>
      </c>
      <c r="AQ227">
        <f>_xlfn.XLOOKUP(A227,'SYS Allocations'!A:A,'SYS Allocations'!B:B)</f>
        <v>0</v>
      </c>
      <c r="AR227">
        <f>_xlfn.XLOOKUP(A227,'SYS Allocations'!A:A,'SYS Allocations'!C:C)</f>
        <v>0</v>
      </c>
      <c r="AS227">
        <f>_xlfn.XLOOKUP(A227,'SYS Allocations'!A:A,'SYS Allocations'!D:D)</f>
        <v>0</v>
      </c>
      <c r="AT227">
        <f>_xlfn.XLOOKUP(A227,'SYS Allocations'!A:A,'SYS Allocations'!E:E)</f>
        <v>0</v>
      </c>
      <c r="AU227">
        <f>_xlfn.XLOOKUP(A227,'SYS Allocations'!A:A,'SYS Allocations'!F:F)</f>
        <v>0</v>
      </c>
      <c r="BA227" t="str">
        <f t="shared" si="174"/>
        <v>12V155F</v>
      </c>
    </row>
    <row r="228" spans="1:53">
      <c r="A228" s="35" t="s">
        <v>244</v>
      </c>
      <c r="B228" t="s">
        <v>871</v>
      </c>
      <c r="C228" t="s">
        <v>871</v>
      </c>
      <c r="D228" t="s">
        <v>856</v>
      </c>
      <c r="E228" t="s">
        <v>1312</v>
      </c>
      <c r="F228" t="s">
        <v>1313</v>
      </c>
      <c r="G228">
        <v>50</v>
      </c>
      <c r="H228">
        <v>6</v>
      </c>
      <c r="I228">
        <v>131.5</v>
      </c>
      <c r="J228">
        <v>7.1667500000000004</v>
      </c>
      <c r="K228" s="64">
        <v>44504.541666666701</v>
      </c>
      <c r="L228">
        <v>10.9</v>
      </c>
      <c r="M228">
        <v>3.73325</v>
      </c>
      <c r="N228">
        <v>6.5944994550000002</v>
      </c>
      <c r="O228">
        <v>-0.57225054500000005</v>
      </c>
      <c r="P228" t="s">
        <v>852</v>
      </c>
      <c r="Q228" t="s">
        <v>881</v>
      </c>
      <c r="R228" t="s">
        <v>888</v>
      </c>
      <c r="S228">
        <v>14.04</v>
      </c>
      <c r="T228">
        <v>6.8732500000000201</v>
      </c>
      <c r="U228" t="s">
        <v>866</v>
      </c>
      <c r="V228" t="s">
        <v>1314</v>
      </c>
      <c r="W228">
        <v>25.5</v>
      </c>
      <c r="X228">
        <v>18.33325</v>
      </c>
      <c r="Y228">
        <v>2</v>
      </c>
      <c r="AA228">
        <f>VLOOKUP(A228,Cover!A:R,18,0)</f>
        <v>0</v>
      </c>
      <c r="AB228" s="77">
        <f t="shared" si="176"/>
        <v>3.73325</v>
      </c>
      <c r="AC228" s="77">
        <f t="shared" si="177"/>
        <v>-0.57225054500000005</v>
      </c>
      <c r="AD228" s="77">
        <f t="shared" si="178"/>
        <v>34.25</v>
      </c>
      <c r="AE228" s="77">
        <f t="shared" si="179"/>
        <v>-8.6776949320409056</v>
      </c>
      <c r="AF228" s="77">
        <f t="shared" si="180"/>
        <v>6.8732500000000201</v>
      </c>
      <c r="AG228" s="77">
        <f t="shared" si="181"/>
        <v>48.954772079772226</v>
      </c>
      <c r="AH228" s="347"/>
      <c r="AI228" s="347"/>
      <c r="AJ228" s="347"/>
      <c r="AK228" s="347"/>
      <c r="AL228" s="347"/>
      <c r="AM228" s="348"/>
      <c r="AN228" t="str">
        <f t="shared" si="173"/>
        <v/>
      </c>
      <c r="AO228" t="s">
        <v>853</v>
      </c>
      <c r="AP228" t="str">
        <f t="shared" si="175"/>
        <v>12V155F</v>
      </c>
      <c r="AQ228">
        <f>_xlfn.XLOOKUP(A228,'SYS Allocations'!A:A,'SYS Allocations'!B:B)</f>
        <v>0</v>
      </c>
      <c r="AR228">
        <f>_xlfn.XLOOKUP(A228,'SYS Allocations'!A:A,'SYS Allocations'!C:C)</f>
        <v>0</v>
      </c>
      <c r="AS228">
        <f>_xlfn.XLOOKUP(A228,'SYS Allocations'!A:A,'SYS Allocations'!D:D)</f>
        <v>0</v>
      </c>
      <c r="AT228">
        <f>_xlfn.XLOOKUP(A228,'SYS Allocations'!A:A,'SYS Allocations'!E:E)</f>
        <v>0</v>
      </c>
      <c r="AU228">
        <f>_xlfn.XLOOKUP(A228,'SYS Allocations'!A:A,'SYS Allocations'!F:F)</f>
        <v>0</v>
      </c>
      <c r="BA228" t="str">
        <f t="shared" si="174"/>
        <v>12V155F</v>
      </c>
    </row>
    <row r="229" spans="1:53">
      <c r="A229" s="35" t="s">
        <v>245</v>
      </c>
      <c r="B229" t="s">
        <v>871</v>
      </c>
      <c r="C229" t="s">
        <v>871</v>
      </c>
      <c r="D229" t="s">
        <v>856</v>
      </c>
      <c r="E229" t="s">
        <v>1312</v>
      </c>
      <c r="F229" t="s">
        <v>1260</v>
      </c>
      <c r="G229">
        <v>50</v>
      </c>
      <c r="H229">
        <v>6</v>
      </c>
      <c r="I229">
        <v>53</v>
      </c>
      <c r="J229">
        <v>2.8885000000000001</v>
      </c>
      <c r="K229" s="64">
        <v>45058</v>
      </c>
      <c r="L229">
        <v>10.9</v>
      </c>
      <c r="M229">
        <v>8.0114999999999998</v>
      </c>
      <c r="N229">
        <v>5.1883993459999997</v>
      </c>
      <c r="O229">
        <v>2.2998993460000001</v>
      </c>
      <c r="P229" t="s">
        <v>955</v>
      </c>
      <c r="Q229" t="s">
        <v>881</v>
      </c>
      <c r="R229" t="s">
        <v>888</v>
      </c>
      <c r="S229">
        <v>16.847999999999999</v>
      </c>
      <c r="T229">
        <v>13.9595</v>
      </c>
      <c r="U229" t="s">
        <v>866</v>
      </c>
      <c r="V229" t="s">
        <v>1314</v>
      </c>
      <c r="W229">
        <v>25.5</v>
      </c>
      <c r="X229">
        <v>22.611499999999999</v>
      </c>
      <c r="Y229">
        <v>2</v>
      </c>
      <c r="AA229">
        <f>VLOOKUP(A229,Cover!A:R,18,0)</f>
        <v>0</v>
      </c>
      <c r="AB229" s="77">
        <f t="shared" si="176"/>
        <v>8.0114999999999998</v>
      </c>
      <c r="AC229" s="77">
        <f t="shared" si="177"/>
        <v>2.2998993460000001</v>
      </c>
      <c r="AD229" s="77">
        <f t="shared" si="178"/>
        <v>73.5</v>
      </c>
      <c r="AE229" s="77">
        <f t="shared" si="179"/>
        <v>44.327724074923204</v>
      </c>
      <c r="AF229" s="77">
        <f t="shared" si="180"/>
        <v>13.9595</v>
      </c>
      <c r="AG229" s="77">
        <f t="shared" si="181"/>
        <v>82.855531813865156</v>
      </c>
      <c r="AH229" s="347"/>
      <c r="AI229" s="347"/>
      <c r="AJ229" s="347"/>
      <c r="AK229" s="347"/>
      <c r="AL229" s="347"/>
      <c r="AM229" s="348"/>
      <c r="AN229" t="str">
        <f t="shared" si="173"/>
        <v/>
      </c>
      <c r="AO229" t="s">
        <v>853</v>
      </c>
      <c r="AP229" t="str">
        <f t="shared" si="175"/>
        <v>12V155F</v>
      </c>
      <c r="AQ229">
        <f>_xlfn.XLOOKUP(A229,'SYS Allocations'!A:A,'SYS Allocations'!B:B)</f>
        <v>0</v>
      </c>
      <c r="AR229">
        <f>_xlfn.XLOOKUP(A229,'SYS Allocations'!A:A,'SYS Allocations'!C:C)</f>
        <v>0</v>
      </c>
      <c r="AS229">
        <f>_xlfn.XLOOKUP(A229,'SYS Allocations'!A:A,'SYS Allocations'!D:D)</f>
        <v>0</v>
      </c>
      <c r="AT229">
        <f>_xlfn.XLOOKUP(A229,'SYS Allocations'!A:A,'SYS Allocations'!E:E)</f>
        <v>0</v>
      </c>
      <c r="AU229">
        <f>_xlfn.XLOOKUP(A229,'SYS Allocations'!A:A,'SYS Allocations'!F:F)</f>
        <v>0</v>
      </c>
      <c r="BA229" t="str">
        <f t="shared" si="174"/>
        <v>12V155F</v>
      </c>
    </row>
    <row r="230" spans="1:53">
      <c r="A230" s="35" t="s">
        <v>246</v>
      </c>
      <c r="B230" t="s">
        <v>871</v>
      </c>
      <c r="C230" t="s">
        <v>871</v>
      </c>
      <c r="D230" t="s">
        <v>856</v>
      </c>
      <c r="E230" t="s">
        <v>1312</v>
      </c>
      <c r="F230" t="s">
        <v>1260</v>
      </c>
      <c r="G230">
        <v>50</v>
      </c>
      <c r="H230">
        <v>4</v>
      </c>
      <c r="I230">
        <v>22</v>
      </c>
      <c r="J230">
        <v>1.1990000000000001</v>
      </c>
      <c r="K230" s="64">
        <v>45058</v>
      </c>
      <c r="L230">
        <v>6.54</v>
      </c>
      <c r="M230">
        <v>5.3410000000000002</v>
      </c>
      <c r="N230">
        <v>2.5505995640000001</v>
      </c>
      <c r="O230">
        <v>1.351599564</v>
      </c>
      <c r="P230" t="s">
        <v>972</v>
      </c>
      <c r="Q230" t="s">
        <v>881</v>
      </c>
      <c r="R230" t="s">
        <v>888</v>
      </c>
      <c r="S230">
        <v>11.231999999999999</v>
      </c>
      <c r="T230">
        <v>10.032999999999999</v>
      </c>
      <c r="U230" t="s">
        <v>866</v>
      </c>
      <c r="V230" t="s">
        <v>1314</v>
      </c>
      <c r="W230">
        <v>25.5</v>
      </c>
      <c r="X230">
        <v>24.300999999999998</v>
      </c>
      <c r="Y230">
        <v>2</v>
      </c>
      <c r="AA230">
        <f>VLOOKUP(A230,Cover!A:R,18,0)</f>
        <v>0</v>
      </c>
      <c r="AB230" s="77">
        <f t="shared" si="176"/>
        <v>5.3410000000000002</v>
      </c>
      <c r="AC230" s="77">
        <f t="shared" si="177"/>
        <v>1.351599564</v>
      </c>
      <c r="AD230" s="77">
        <f t="shared" si="178"/>
        <v>81.666666666666671</v>
      </c>
      <c r="AE230" s="77">
        <f t="shared" si="179"/>
        <v>52.991444955802557</v>
      </c>
      <c r="AF230" s="77">
        <f t="shared" si="180"/>
        <v>10.032999999999999</v>
      </c>
      <c r="AG230" s="77">
        <f t="shared" si="181"/>
        <v>89.325142450142451</v>
      </c>
      <c r="AH230" s="347"/>
      <c r="AI230" s="347"/>
      <c r="AJ230" s="347"/>
      <c r="AK230" s="347"/>
      <c r="AL230" s="347"/>
      <c r="AM230" s="348"/>
      <c r="AN230" t="str">
        <f t="shared" si="173"/>
        <v/>
      </c>
      <c r="AO230" t="s">
        <v>853</v>
      </c>
      <c r="AP230" t="str">
        <f t="shared" si="175"/>
        <v>12V155F</v>
      </c>
      <c r="AQ230">
        <f>_xlfn.XLOOKUP(A230,'SYS Allocations'!A:A,'SYS Allocations'!B:B)</f>
        <v>0</v>
      </c>
      <c r="AR230">
        <f>_xlfn.XLOOKUP(A230,'SYS Allocations'!A:A,'SYS Allocations'!C:C)</f>
        <v>0</v>
      </c>
      <c r="AS230">
        <f>_xlfn.XLOOKUP(A230,'SYS Allocations'!A:A,'SYS Allocations'!D:D)</f>
        <v>0</v>
      </c>
      <c r="AT230">
        <f>_xlfn.XLOOKUP(A230,'SYS Allocations'!A:A,'SYS Allocations'!E:E)</f>
        <v>0</v>
      </c>
      <c r="AU230">
        <f>_xlfn.XLOOKUP(A230,'SYS Allocations'!A:A,'SYS Allocations'!F:F)</f>
        <v>0</v>
      </c>
      <c r="BA230" t="str">
        <f t="shared" si="174"/>
        <v>12V155F</v>
      </c>
    </row>
    <row r="231" spans="1:53">
      <c r="A231" s="35" t="s">
        <v>247</v>
      </c>
      <c r="B231" t="s">
        <v>871</v>
      </c>
      <c r="C231" t="s">
        <v>871</v>
      </c>
      <c r="D231" t="s">
        <v>840</v>
      </c>
      <c r="E231" t="s">
        <v>1315</v>
      </c>
      <c r="F231" t="s">
        <v>1037</v>
      </c>
      <c r="G231">
        <v>37.5</v>
      </c>
      <c r="H231">
        <v>10</v>
      </c>
      <c r="I231">
        <v>18</v>
      </c>
      <c r="J231">
        <v>0.98099999999999998</v>
      </c>
      <c r="K231" s="64">
        <v>44602.708333333299</v>
      </c>
      <c r="L231">
        <v>14.715</v>
      </c>
      <c r="M231">
        <v>13.734</v>
      </c>
      <c r="N231">
        <v>11.41775</v>
      </c>
      <c r="O231">
        <v>10.43675</v>
      </c>
      <c r="P231" t="s">
        <v>972</v>
      </c>
      <c r="Q231" t="s">
        <v>913</v>
      </c>
      <c r="R231" t="s">
        <v>1316</v>
      </c>
      <c r="S231">
        <v>9.4867200000000107</v>
      </c>
      <c r="T231">
        <v>8.5057200000000108</v>
      </c>
      <c r="U231" t="s">
        <v>851</v>
      </c>
      <c r="V231" t="s">
        <v>1317</v>
      </c>
      <c r="W231">
        <v>13.5</v>
      </c>
      <c r="X231">
        <v>12.519</v>
      </c>
      <c r="Y231">
        <v>0</v>
      </c>
      <c r="Z231" t="s">
        <v>8</v>
      </c>
      <c r="AA231">
        <f>VLOOKUP(A231,Cover!A:R,18,0)</f>
        <v>0</v>
      </c>
      <c r="AB231" s="77">
        <f t="shared" si="176"/>
        <v>13.734</v>
      </c>
      <c r="AC231" s="77">
        <f t="shared" si="177"/>
        <v>10.43675</v>
      </c>
      <c r="AD231" s="77">
        <f t="shared" si="178"/>
        <v>93.333333333333329</v>
      </c>
      <c r="AE231" s="77">
        <f t="shared" si="179"/>
        <v>91.408114558472548</v>
      </c>
      <c r="AF231" s="77">
        <f t="shared" si="180"/>
        <v>8.5057200000000108</v>
      </c>
      <c r="AG231" s="77">
        <f t="shared" si="181"/>
        <v>89.659228901032193</v>
      </c>
      <c r="AH231" s="77">
        <f t="shared" si="182"/>
        <v>13.5</v>
      </c>
      <c r="AI231" s="77">
        <f t="shared" si="183"/>
        <v>0.98099999999999998</v>
      </c>
      <c r="AJ231" s="77">
        <f t="shared" si="184"/>
        <v>12.519</v>
      </c>
      <c r="AK231" s="77">
        <f t="shared" si="185"/>
        <v>0</v>
      </c>
      <c r="AL231" s="77">
        <f t="shared" si="186"/>
        <v>12.519</v>
      </c>
      <c r="AM231" s="77">
        <f t="shared" si="187"/>
        <v>92.733333333333334</v>
      </c>
      <c r="AN231" t="str">
        <f t="shared" si="173"/>
        <v>Capped</v>
      </c>
      <c r="AO231" t="s">
        <v>853</v>
      </c>
      <c r="AP231" t="str">
        <f t="shared" si="175"/>
        <v>12UMTB160</v>
      </c>
      <c r="AQ231">
        <f>_xlfn.XLOOKUP(A231,'SYS Allocations'!A:A,'SYS Allocations'!B:B)</f>
        <v>0</v>
      </c>
      <c r="AR231">
        <f>_xlfn.XLOOKUP(A231,'SYS Allocations'!A:A,'SYS Allocations'!C:C)</f>
        <v>0</v>
      </c>
      <c r="AS231">
        <f>_xlfn.XLOOKUP(A231,'SYS Allocations'!A:A,'SYS Allocations'!D:D)</f>
        <v>0</v>
      </c>
      <c r="AT231">
        <f>_xlfn.XLOOKUP(A231,'SYS Allocations'!A:A,'SYS Allocations'!E:E)</f>
        <v>0</v>
      </c>
      <c r="AU231">
        <f>_xlfn.XLOOKUP(A231,'SYS Allocations'!A:A,'SYS Allocations'!F:F)</f>
        <v>0</v>
      </c>
      <c r="BA231" t="str">
        <f t="shared" si="174"/>
        <v>12UMTB160</v>
      </c>
    </row>
    <row r="232" spans="1:53">
      <c r="A232" s="35" t="s">
        <v>248</v>
      </c>
      <c r="B232" t="s">
        <v>922</v>
      </c>
      <c r="C232" t="s">
        <v>1166</v>
      </c>
      <c r="D232" t="s">
        <v>918</v>
      </c>
      <c r="E232" t="s">
        <v>1318</v>
      </c>
      <c r="F232" t="s">
        <v>847</v>
      </c>
      <c r="G232">
        <v>36.6</v>
      </c>
      <c r="H232">
        <v>51</v>
      </c>
      <c r="I232">
        <v>540</v>
      </c>
      <c r="J232">
        <v>29.43</v>
      </c>
      <c r="K232" s="64">
        <v>45538</v>
      </c>
      <c r="L232">
        <v>79.787999999999997</v>
      </c>
      <c r="M232">
        <v>50.357999999999997</v>
      </c>
      <c r="N232">
        <v>67.034999999999997</v>
      </c>
      <c r="O232">
        <v>37.604999999999997</v>
      </c>
      <c r="P232" t="s">
        <v>848</v>
      </c>
      <c r="Q232" t="s">
        <v>859</v>
      </c>
      <c r="R232" t="s">
        <v>874</v>
      </c>
      <c r="S232">
        <v>53.330399999999997</v>
      </c>
      <c r="T232">
        <v>23.900400000000001</v>
      </c>
      <c r="U232" t="s">
        <v>866</v>
      </c>
      <c r="V232" t="s">
        <v>1319</v>
      </c>
      <c r="W232">
        <v>16.649999999999999</v>
      </c>
      <c r="X232">
        <v>-12.78</v>
      </c>
      <c r="Y232">
        <v>6</v>
      </c>
      <c r="Z232" t="s">
        <v>1320</v>
      </c>
      <c r="AA232">
        <f>VLOOKUP(A232,Cover!A:R,18,0)</f>
        <v>8.2050000000000001</v>
      </c>
      <c r="AB232" s="77">
        <f t="shared" si="176"/>
        <v>42.152999999999999</v>
      </c>
      <c r="AC232" s="77">
        <f t="shared" si="177"/>
        <v>29.4</v>
      </c>
      <c r="AD232" s="77">
        <f t="shared" si="178"/>
        <v>52.831252819972931</v>
      </c>
      <c r="AE232" s="77">
        <f t="shared" si="179"/>
        <v>43.857686283284849</v>
      </c>
      <c r="AF232" s="77">
        <f t="shared" si="180"/>
        <v>15.695400000000001</v>
      </c>
      <c r="AG232" s="77">
        <f t="shared" si="181"/>
        <v>29.430493677152246</v>
      </c>
      <c r="AH232" s="347">
        <f>'Multiroom cooling'!F2</f>
        <v>91.350000000000009</v>
      </c>
      <c r="AI232" s="347">
        <f>SUM(J232:J233)</f>
        <v>64.418999999999997</v>
      </c>
      <c r="AJ232" s="347">
        <f t="shared" si="184"/>
        <v>26.931000000000012</v>
      </c>
      <c r="AK232" s="347">
        <f>SUM(AA232:AA233)</f>
        <v>16.41</v>
      </c>
      <c r="AL232" s="347">
        <f t="shared" si="186"/>
        <v>10.521000000000011</v>
      </c>
      <c r="AM232" s="348">
        <f t="shared" si="187"/>
        <v>11.517241379310356</v>
      </c>
      <c r="AN232" t="str">
        <f t="shared" si="173"/>
        <v>Capped</v>
      </c>
      <c r="AO232" t="s">
        <v>921</v>
      </c>
      <c r="AP232" t="str">
        <f t="shared" si="175"/>
        <v>DDm125-33</v>
      </c>
      <c r="AQ232" t="str">
        <f>_xlfn.XLOOKUP(A232,'SYS Allocations'!A:A,'SYS Allocations'!B:B)</f>
        <v>P-Core</v>
      </c>
      <c r="AR232">
        <f>_xlfn.XLOOKUP(A232,'SYS Allocations'!A:A,'SYS Allocations'!C:C)</f>
        <v>0</v>
      </c>
      <c r="AS232" t="str">
        <f>_xlfn.XLOOKUP(A232,'SYS Allocations'!A:A,'SYS Allocations'!D:D)</f>
        <v>PX</v>
      </c>
      <c r="AT232">
        <f>_xlfn.XLOOKUP(A232,'SYS Allocations'!A:A,'SYS Allocations'!E:E)</f>
        <v>0</v>
      </c>
      <c r="AU232" t="str">
        <f>_xlfn.XLOOKUP(A232,'SYS Allocations'!A:A,'SYS Allocations'!F:F)</f>
        <v>OPEX</v>
      </c>
      <c r="BA232" t="str">
        <f t="shared" si="174"/>
        <v>DDm125-33</v>
      </c>
    </row>
    <row r="233" spans="1:53">
      <c r="A233" s="35" t="s">
        <v>249</v>
      </c>
      <c r="B233" t="s">
        <v>922</v>
      </c>
      <c r="C233" t="s">
        <v>1166</v>
      </c>
      <c r="D233" t="s">
        <v>918</v>
      </c>
      <c r="E233" t="s">
        <v>1318</v>
      </c>
      <c r="F233" t="s">
        <v>847</v>
      </c>
      <c r="G233">
        <v>36.6</v>
      </c>
      <c r="H233">
        <v>51</v>
      </c>
      <c r="I233">
        <v>642</v>
      </c>
      <c r="J233">
        <v>34.988999999999997</v>
      </c>
      <c r="K233" s="64">
        <v>45538</v>
      </c>
      <c r="L233">
        <v>79.787999999999997</v>
      </c>
      <c r="M233">
        <v>44.798999999999999</v>
      </c>
      <c r="N233">
        <v>67.034999999999997</v>
      </c>
      <c r="O233">
        <v>32.045999999999999</v>
      </c>
      <c r="P233" t="s">
        <v>848</v>
      </c>
      <c r="Q233" t="s">
        <v>859</v>
      </c>
      <c r="R233" t="s">
        <v>874</v>
      </c>
      <c r="S233">
        <v>53.330399999999997</v>
      </c>
      <c r="T233">
        <v>18.3414</v>
      </c>
      <c r="U233" t="s">
        <v>866</v>
      </c>
      <c r="V233" t="s">
        <v>1319</v>
      </c>
      <c r="W233">
        <v>16.649999999999999</v>
      </c>
      <c r="X233">
        <v>-18.338999999999999</v>
      </c>
      <c r="Y233">
        <v>6</v>
      </c>
      <c r="Z233" t="s">
        <v>1320</v>
      </c>
      <c r="AA233">
        <f>VLOOKUP(A233,Cover!A:R,18,0)</f>
        <v>8.2050000000000001</v>
      </c>
      <c r="AB233" s="77">
        <f t="shared" si="176"/>
        <v>36.594000000000001</v>
      </c>
      <c r="AC233" s="77">
        <f t="shared" si="177"/>
        <v>23.841000000000001</v>
      </c>
      <c r="AD233" s="77">
        <f t="shared" si="178"/>
        <v>45.864039705218836</v>
      </c>
      <c r="AE233" s="77">
        <f t="shared" si="179"/>
        <v>35.565003356455584</v>
      </c>
      <c r="AF233" s="77">
        <f t="shared" si="180"/>
        <v>10.1364</v>
      </c>
      <c r="AG233" s="77">
        <f t="shared" si="181"/>
        <v>19.006795373745557</v>
      </c>
      <c r="AH233" s="347"/>
      <c r="AI233" s="347"/>
      <c r="AJ233" s="347"/>
      <c r="AK233" s="347"/>
      <c r="AL233" s="347"/>
      <c r="AM233" s="348"/>
      <c r="AN233" t="str">
        <f t="shared" si="173"/>
        <v>Capped</v>
      </c>
      <c r="AO233" t="s">
        <v>921</v>
      </c>
      <c r="AP233" t="str">
        <f t="shared" si="175"/>
        <v>DDm125-33</v>
      </c>
      <c r="AQ233">
        <f>_xlfn.XLOOKUP(A233,'SYS Allocations'!A:A,'SYS Allocations'!B:B)</f>
        <v>0</v>
      </c>
      <c r="AR233">
        <f>_xlfn.XLOOKUP(A233,'SYS Allocations'!A:A,'SYS Allocations'!C:C)</f>
        <v>0</v>
      </c>
      <c r="AS233">
        <f>_xlfn.XLOOKUP(A233,'SYS Allocations'!A:A,'SYS Allocations'!D:D)</f>
        <v>0</v>
      </c>
      <c r="AT233">
        <f>_xlfn.XLOOKUP(A233,'SYS Allocations'!A:A,'SYS Allocations'!E:E)</f>
        <v>0</v>
      </c>
      <c r="AU233">
        <f>_xlfn.XLOOKUP(A233,'SYS Allocations'!A:A,'SYS Allocations'!F:F)</f>
        <v>0</v>
      </c>
      <c r="BA233" t="str">
        <f t="shared" si="174"/>
        <v>DDm125-33</v>
      </c>
    </row>
    <row r="234" spans="1:53">
      <c r="A234" s="35" t="s">
        <v>250</v>
      </c>
      <c r="B234" t="s">
        <v>877</v>
      </c>
      <c r="C234" t="s">
        <v>1321</v>
      </c>
      <c r="D234" t="s">
        <v>845</v>
      </c>
      <c r="E234" t="s">
        <v>1322</v>
      </c>
      <c r="F234" t="s">
        <v>1087</v>
      </c>
      <c r="G234">
        <v>37.5</v>
      </c>
      <c r="H234">
        <v>3</v>
      </c>
      <c r="I234">
        <v>8</v>
      </c>
      <c r="J234">
        <v>0.436</v>
      </c>
      <c r="K234" s="64">
        <v>44481.701388888898</v>
      </c>
      <c r="L234">
        <v>3.27</v>
      </c>
      <c r="M234">
        <v>2.8340000000000001</v>
      </c>
      <c r="N234">
        <v>2.7795000000000001</v>
      </c>
      <c r="O234">
        <v>2.3435000000000001</v>
      </c>
      <c r="P234" t="s">
        <v>848</v>
      </c>
      <c r="Q234" t="s">
        <v>881</v>
      </c>
      <c r="R234" t="s">
        <v>976</v>
      </c>
      <c r="S234">
        <v>2.92896</v>
      </c>
      <c r="T234">
        <v>2.4929600000000001</v>
      </c>
      <c r="U234" t="s">
        <v>851</v>
      </c>
      <c r="V234" t="s">
        <v>873</v>
      </c>
      <c r="W234">
        <v>3.75</v>
      </c>
      <c r="X234">
        <v>3.3140000000000001</v>
      </c>
      <c r="Y234">
        <v>0</v>
      </c>
      <c r="AA234">
        <f>VLOOKUP(A234,Cover!A:R,18,0)</f>
        <v>0</v>
      </c>
      <c r="AB234" s="77">
        <f t="shared" ref="AB234" si="188">M234-AA234</f>
        <v>2.8340000000000001</v>
      </c>
      <c r="AC234" s="77">
        <f t="shared" ref="AC234" si="189">O234-AA234</f>
        <v>2.3435000000000001</v>
      </c>
      <c r="AD234" s="77">
        <f t="shared" ref="AD234" si="190">AB234/L234%</f>
        <v>86.666666666666671</v>
      </c>
      <c r="AE234" s="77">
        <f t="shared" ref="AE234" si="191">AC234/N234%</f>
        <v>84.313725490196077</v>
      </c>
      <c r="AF234" s="77">
        <f t="shared" ref="AF234" si="192">T234-AA234</f>
        <v>2.4929600000000001</v>
      </c>
      <c r="AG234" s="77">
        <f t="shared" ref="AG234" si="193">AF234/S234%</f>
        <v>85.114170217415065</v>
      </c>
      <c r="AH234" s="77">
        <f t="shared" ref="AH234" si="194">W234</f>
        <v>3.75</v>
      </c>
      <c r="AI234" s="77">
        <f t="shared" ref="AI234" si="195">J234</f>
        <v>0.436</v>
      </c>
      <c r="AJ234" s="77">
        <f t="shared" ref="AJ234" si="196">AH234-AI234</f>
        <v>3.3140000000000001</v>
      </c>
      <c r="AK234" s="77">
        <f t="shared" ref="AK234" si="197">AA234</f>
        <v>0</v>
      </c>
      <c r="AL234" s="77">
        <f t="shared" ref="AL234" si="198">AJ234-AK234</f>
        <v>3.3140000000000001</v>
      </c>
      <c r="AM234" s="77">
        <f t="shared" ref="AM234" si="199">AL234/AH234%</f>
        <v>88.373333333333335</v>
      </c>
      <c r="AN234" t="str">
        <f t="shared" si="173"/>
        <v/>
      </c>
      <c r="AO234" t="s">
        <v>853</v>
      </c>
      <c r="AP234" t="str">
        <f t="shared" si="175"/>
        <v>12V100F</v>
      </c>
      <c r="AQ234">
        <f>_xlfn.XLOOKUP(A234,'SYS Allocations'!A:A,'SYS Allocations'!B:B)</f>
        <v>0</v>
      </c>
      <c r="AR234">
        <f>_xlfn.XLOOKUP(A234,'SYS Allocations'!A:A,'SYS Allocations'!C:C)</f>
        <v>0</v>
      </c>
      <c r="AS234">
        <f>_xlfn.XLOOKUP(A234,'SYS Allocations'!A:A,'SYS Allocations'!D:D)</f>
        <v>0</v>
      </c>
      <c r="AT234">
        <f>_xlfn.XLOOKUP(A234,'SYS Allocations'!A:A,'SYS Allocations'!E:E)</f>
        <v>0</v>
      </c>
      <c r="AU234">
        <f>_xlfn.XLOOKUP(A234,'SYS Allocations'!A:A,'SYS Allocations'!F:F)</f>
        <v>0</v>
      </c>
      <c r="BA234" t="str">
        <f t="shared" si="174"/>
        <v>12V100F</v>
      </c>
    </row>
    <row r="235" spans="1:53">
      <c r="A235" s="35" t="s">
        <v>251</v>
      </c>
      <c r="B235" t="s">
        <v>899</v>
      </c>
      <c r="C235" t="s">
        <v>1323</v>
      </c>
      <c r="D235" t="s">
        <v>845</v>
      </c>
      <c r="E235" t="s">
        <v>1324</v>
      </c>
      <c r="F235" t="s">
        <v>847</v>
      </c>
      <c r="G235">
        <v>36.6</v>
      </c>
      <c r="H235">
        <v>22</v>
      </c>
      <c r="I235">
        <v>127</v>
      </c>
      <c r="J235">
        <v>6.9215</v>
      </c>
      <c r="K235" s="64">
        <v>45538</v>
      </c>
      <c r="L235">
        <v>33.510959999999997</v>
      </c>
      <c r="M235">
        <v>26.589459999999999</v>
      </c>
      <c r="N235">
        <v>27.064699999999998</v>
      </c>
      <c r="O235">
        <v>20.1432</v>
      </c>
      <c r="P235" t="s">
        <v>851</v>
      </c>
      <c r="Q235" t="s">
        <v>859</v>
      </c>
      <c r="R235" t="s">
        <v>999</v>
      </c>
      <c r="S235">
        <v>22.982399999999998</v>
      </c>
      <c r="T235">
        <v>16.0609</v>
      </c>
      <c r="U235" t="s">
        <v>848</v>
      </c>
      <c r="V235" t="s">
        <v>867</v>
      </c>
      <c r="W235">
        <v>33.75</v>
      </c>
      <c r="X235">
        <v>26.828499999999998</v>
      </c>
      <c r="Y235">
        <v>55</v>
      </c>
      <c r="AA235">
        <f>VLOOKUP(A235,Cover!A:R,18,0)</f>
        <v>7.3</v>
      </c>
      <c r="AB235" s="77">
        <f t="shared" si="176"/>
        <v>19.289459999999998</v>
      </c>
      <c r="AC235" s="77">
        <f t="shared" si="177"/>
        <v>12.8432</v>
      </c>
      <c r="AD235" s="77">
        <f t="shared" si="178"/>
        <v>57.561645503441262</v>
      </c>
      <c r="AE235" s="77">
        <f t="shared" si="179"/>
        <v>47.453694295521473</v>
      </c>
      <c r="AF235" s="77">
        <f t="shared" si="180"/>
        <v>8.7608999999999995</v>
      </c>
      <c r="AG235" s="77">
        <f t="shared" si="181"/>
        <v>38.120039682539684</v>
      </c>
      <c r="AH235" s="77">
        <f t="shared" si="182"/>
        <v>33.75</v>
      </c>
      <c r="AI235" s="77">
        <f t="shared" si="183"/>
        <v>6.9215</v>
      </c>
      <c r="AJ235" s="77">
        <f t="shared" si="184"/>
        <v>26.828499999999998</v>
      </c>
      <c r="AK235" s="77">
        <f t="shared" si="185"/>
        <v>7.3</v>
      </c>
      <c r="AL235" s="77">
        <f t="shared" si="186"/>
        <v>19.528499999999998</v>
      </c>
      <c r="AM235" s="77">
        <f t="shared" si="187"/>
        <v>57.862222222222208</v>
      </c>
      <c r="AN235" t="str">
        <f t="shared" si="173"/>
        <v/>
      </c>
      <c r="AO235" t="s">
        <v>921</v>
      </c>
      <c r="AP235" t="str">
        <f t="shared" si="175"/>
        <v>DDm85-33</v>
      </c>
      <c r="AQ235">
        <f>_xlfn.XLOOKUP(A235,'SYS Allocations'!A:A,'SYS Allocations'!B:B)</f>
        <v>0</v>
      </c>
      <c r="AR235">
        <f>_xlfn.XLOOKUP(A235,'SYS Allocations'!A:A,'SYS Allocations'!C:C)</f>
        <v>0</v>
      </c>
      <c r="AS235">
        <f>_xlfn.XLOOKUP(A235,'SYS Allocations'!A:A,'SYS Allocations'!D:D)</f>
        <v>0</v>
      </c>
      <c r="AT235">
        <f>_xlfn.XLOOKUP(A235,'SYS Allocations'!A:A,'SYS Allocations'!E:E)</f>
        <v>0</v>
      </c>
      <c r="AU235">
        <f>_xlfn.XLOOKUP(A235,'SYS Allocations'!A:A,'SYS Allocations'!F:F)</f>
        <v>0</v>
      </c>
      <c r="BA235" t="str">
        <f t="shared" si="174"/>
        <v>DDm85-33</v>
      </c>
    </row>
    <row r="236" spans="1:53">
      <c r="A236" s="35" t="s">
        <v>252</v>
      </c>
      <c r="B236" t="s">
        <v>899</v>
      </c>
      <c r="C236" t="s">
        <v>1323</v>
      </c>
      <c r="D236" t="s">
        <v>845</v>
      </c>
      <c r="E236" t="s">
        <v>1324</v>
      </c>
      <c r="F236" t="s">
        <v>847</v>
      </c>
      <c r="G236">
        <v>36.6</v>
      </c>
      <c r="H236">
        <v>22</v>
      </c>
      <c r="I236">
        <v>57</v>
      </c>
      <c r="J236">
        <v>3.1065</v>
      </c>
      <c r="K236" s="64">
        <v>45538</v>
      </c>
      <c r="L236">
        <v>33.510959999999997</v>
      </c>
      <c r="M236">
        <v>30.40446</v>
      </c>
      <c r="N236">
        <v>27.064699999999998</v>
      </c>
      <c r="O236">
        <v>23.958200000000001</v>
      </c>
      <c r="P236" t="s">
        <v>851</v>
      </c>
      <c r="Q236" t="s">
        <v>859</v>
      </c>
      <c r="R236" t="s">
        <v>999</v>
      </c>
      <c r="S236">
        <v>22.982399999999998</v>
      </c>
      <c r="T236">
        <v>19.875900000000001</v>
      </c>
      <c r="U236" t="s">
        <v>848</v>
      </c>
      <c r="V236" t="s">
        <v>867</v>
      </c>
      <c r="W236">
        <v>33.75</v>
      </c>
      <c r="X236">
        <v>30.6435</v>
      </c>
      <c r="Y236">
        <v>55</v>
      </c>
      <c r="AA236">
        <f>VLOOKUP(A236,Cover!A:R,18,0)</f>
        <v>7.7</v>
      </c>
      <c r="AB236" s="77">
        <f t="shared" ref="AB236" si="200">M236-AA236</f>
        <v>22.704460000000001</v>
      </c>
      <c r="AC236" s="77">
        <f t="shared" ref="AC236" si="201">O236-AA236</f>
        <v>16.258200000000002</v>
      </c>
      <c r="AD236" s="77">
        <f t="shared" ref="AD236" si="202">AB236/L236%</f>
        <v>67.752341323555058</v>
      </c>
      <c r="AE236" s="77">
        <f t="shared" ref="AE236" si="203">AC236/N236%</f>
        <v>60.071606188134375</v>
      </c>
      <c r="AF236" s="77">
        <f t="shared" ref="AF236" si="204">T236-AA236</f>
        <v>12.175900000000002</v>
      </c>
      <c r="AG236" s="77">
        <f t="shared" ref="AG236" si="205">AF236/S236%</f>
        <v>52.979236285157356</v>
      </c>
      <c r="AH236" s="77">
        <f t="shared" ref="AH236" si="206">W236</f>
        <v>33.75</v>
      </c>
      <c r="AI236" s="77">
        <f t="shared" ref="AI236" si="207">J236</f>
        <v>3.1065</v>
      </c>
      <c r="AJ236" s="77">
        <f t="shared" ref="AJ236" si="208">AH236-AI236</f>
        <v>30.6435</v>
      </c>
      <c r="AK236" s="77">
        <f t="shared" ref="AK236" si="209">AA236</f>
        <v>7.7</v>
      </c>
      <c r="AL236" s="77">
        <f t="shared" ref="AL236" si="210">AJ236-AK236</f>
        <v>22.9435</v>
      </c>
      <c r="AM236" s="77">
        <f t="shared" ref="AM236" si="211">AL236/AH236%</f>
        <v>67.980740740740742</v>
      </c>
      <c r="AN236" t="str">
        <f t="shared" si="173"/>
        <v/>
      </c>
      <c r="AO236" t="s">
        <v>921</v>
      </c>
      <c r="AP236" t="str">
        <f t="shared" si="175"/>
        <v>DDm85-33</v>
      </c>
      <c r="AQ236">
        <f>_xlfn.XLOOKUP(A236,'SYS Allocations'!A:A,'SYS Allocations'!B:B)</f>
        <v>0</v>
      </c>
      <c r="AR236">
        <f>_xlfn.XLOOKUP(A236,'SYS Allocations'!A:A,'SYS Allocations'!C:C)</f>
        <v>0</v>
      </c>
      <c r="AS236">
        <f>_xlfn.XLOOKUP(A236,'SYS Allocations'!A:A,'SYS Allocations'!D:D)</f>
        <v>0</v>
      </c>
      <c r="AT236">
        <f>_xlfn.XLOOKUP(A236,'SYS Allocations'!A:A,'SYS Allocations'!E:E)</f>
        <v>0</v>
      </c>
      <c r="AU236">
        <f>_xlfn.XLOOKUP(A236,'SYS Allocations'!A:A,'SYS Allocations'!F:F)</f>
        <v>0</v>
      </c>
      <c r="BA236" t="str">
        <f t="shared" si="174"/>
        <v>DDm85-33</v>
      </c>
    </row>
    <row r="237" spans="1:53">
      <c r="A237" s="35" t="s">
        <v>253</v>
      </c>
      <c r="B237" t="s">
        <v>899</v>
      </c>
      <c r="C237" t="s">
        <v>1325</v>
      </c>
      <c r="D237" t="s">
        <v>856</v>
      </c>
      <c r="E237" t="s">
        <v>1326</v>
      </c>
      <c r="F237" t="s">
        <v>847</v>
      </c>
      <c r="G237">
        <v>36.6</v>
      </c>
      <c r="H237">
        <v>6</v>
      </c>
      <c r="I237">
        <v>47</v>
      </c>
      <c r="J237">
        <v>2.5615000000000001</v>
      </c>
      <c r="K237" s="64">
        <v>45538</v>
      </c>
      <c r="L237">
        <v>7.9787999999999997</v>
      </c>
      <c r="M237">
        <v>5.4173</v>
      </c>
      <c r="N237">
        <v>6.867</v>
      </c>
      <c r="O237">
        <v>4.3055000000000003</v>
      </c>
      <c r="P237" t="s">
        <v>848</v>
      </c>
      <c r="Q237" t="s">
        <v>881</v>
      </c>
      <c r="R237" t="s">
        <v>1084</v>
      </c>
      <c r="S237">
        <v>5.5922400000000101</v>
      </c>
      <c r="T237">
        <v>3.03074000000001</v>
      </c>
      <c r="U237" t="s">
        <v>866</v>
      </c>
      <c r="V237" t="s">
        <v>1297</v>
      </c>
      <c r="W237">
        <v>18</v>
      </c>
      <c r="X237">
        <v>15.438499999999999</v>
      </c>
      <c r="Y237">
        <v>65</v>
      </c>
      <c r="AA237">
        <f>VLOOKUP(A237,Cover!A:R,18,0)</f>
        <v>0</v>
      </c>
      <c r="AB237" s="77">
        <f t="shared" si="176"/>
        <v>5.4173</v>
      </c>
      <c r="AC237" s="77">
        <f t="shared" si="177"/>
        <v>4.3055000000000003</v>
      </c>
      <c r="AD237" s="77">
        <f t="shared" si="178"/>
        <v>67.896174863387984</v>
      </c>
      <c r="AE237" s="77">
        <f t="shared" si="179"/>
        <v>62.69841269841271</v>
      </c>
      <c r="AF237" s="77">
        <f t="shared" si="180"/>
        <v>3.03074000000001</v>
      </c>
      <c r="AG237" s="77">
        <f t="shared" si="181"/>
        <v>54.195456561234934</v>
      </c>
      <c r="AH237" s="77">
        <f t="shared" si="182"/>
        <v>18</v>
      </c>
      <c r="AI237" s="77">
        <f t="shared" si="183"/>
        <v>2.5615000000000001</v>
      </c>
      <c r="AJ237" s="77">
        <f t="shared" si="184"/>
        <v>15.438499999999999</v>
      </c>
      <c r="AK237" s="77">
        <f t="shared" si="185"/>
        <v>0</v>
      </c>
      <c r="AL237" s="77">
        <f t="shared" si="186"/>
        <v>15.438499999999999</v>
      </c>
      <c r="AM237" s="77">
        <f t="shared" si="187"/>
        <v>85.769444444444446</v>
      </c>
      <c r="AN237" t="str">
        <f t="shared" si="173"/>
        <v/>
      </c>
      <c r="AO237" t="s">
        <v>853</v>
      </c>
      <c r="AP237" t="str">
        <f t="shared" si="175"/>
        <v>12V190F</v>
      </c>
      <c r="AQ237">
        <f>_xlfn.XLOOKUP(A237,'SYS Allocations'!A:A,'SYS Allocations'!B:B)</f>
        <v>0</v>
      </c>
      <c r="AR237">
        <f>_xlfn.XLOOKUP(A237,'SYS Allocations'!A:A,'SYS Allocations'!C:C)</f>
        <v>0</v>
      </c>
      <c r="AS237">
        <f>_xlfn.XLOOKUP(A237,'SYS Allocations'!A:A,'SYS Allocations'!D:D)</f>
        <v>0</v>
      </c>
      <c r="AT237">
        <f>_xlfn.XLOOKUP(A237,'SYS Allocations'!A:A,'SYS Allocations'!E:E)</f>
        <v>0</v>
      </c>
      <c r="AU237">
        <f>_xlfn.XLOOKUP(A237,'SYS Allocations'!A:A,'SYS Allocations'!F:F)</f>
        <v>0</v>
      </c>
      <c r="BA237" t="str">
        <f t="shared" si="174"/>
        <v>12V190F</v>
      </c>
    </row>
    <row r="238" spans="1:53">
      <c r="A238" s="35" t="s">
        <v>254</v>
      </c>
      <c r="B238" t="s">
        <v>871</v>
      </c>
      <c r="C238" t="s">
        <v>1327</v>
      </c>
      <c r="D238" t="s">
        <v>845</v>
      </c>
      <c r="E238" t="s">
        <v>1328</v>
      </c>
      <c r="F238" t="s">
        <v>847</v>
      </c>
      <c r="G238">
        <v>36.6</v>
      </c>
      <c r="H238">
        <v>44</v>
      </c>
      <c r="I238">
        <v>721</v>
      </c>
      <c r="J238">
        <v>39.294499999999999</v>
      </c>
      <c r="K238" s="64">
        <v>45448</v>
      </c>
      <c r="L238">
        <v>68.617679999999993</v>
      </c>
      <c r="M238">
        <v>29.323180000000001</v>
      </c>
      <c r="N238">
        <v>42.1721</v>
      </c>
      <c r="O238">
        <v>2.8776000000000002</v>
      </c>
      <c r="P238" t="s">
        <v>866</v>
      </c>
      <c r="Q238" t="s">
        <v>859</v>
      </c>
      <c r="R238" t="s">
        <v>874</v>
      </c>
      <c r="S238">
        <v>71.107200000000205</v>
      </c>
      <c r="T238">
        <v>31.812700000000198</v>
      </c>
      <c r="U238" t="s">
        <v>866</v>
      </c>
      <c r="V238" t="s">
        <v>962</v>
      </c>
      <c r="W238">
        <v>67.5</v>
      </c>
      <c r="X238">
        <v>28.205500000000001</v>
      </c>
      <c r="Y238">
        <v>1</v>
      </c>
      <c r="AA238">
        <f>VLOOKUP(A238,Cover!A:R,18,0)</f>
        <v>7.4</v>
      </c>
      <c r="AB238" s="77">
        <f t="shared" si="176"/>
        <v>21.923180000000002</v>
      </c>
      <c r="AC238" s="77">
        <f t="shared" si="177"/>
        <v>-4.5224000000000002</v>
      </c>
      <c r="AD238" s="77">
        <f t="shared" si="178"/>
        <v>31.949754057554852</v>
      </c>
      <c r="AE238" s="77">
        <f t="shared" si="179"/>
        <v>-10.723677502424589</v>
      </c>
      <c r="AF238" s="77">
        <f t="shared" si="180"/>
        <v>24.4127000000002</v>
      </c>
      <c r="AG238" s="77">
        <f t="shared" si="181"/>
        <v>34.332247648620857</v>
      </c>
      <c r="AH238" s="77">
        <f t="shared" si="182"/>
        <v>67.5</v>
      </c>
      <c r="AI238" s="77">
        <f t="shared" si="183"/>
        <v>39.294499999999999</v>
      </c>
      <c r="AJ238" s="77">
        <f t="shared" si="184"/>
        <v>28.205500000000001</v>
      </c>
      <c r="AK238" s="77">
        <f t="shared" si="185"/>
        <v>7.4</v>
      </c>
      <c r="AL238" s="77">
        <f t="shared" si="186"/>
        <v>20.805500000000002</v>
      </c>
      <c r="AM238" s="77">
        <f t="shared" si="187"/>
        <v>30.822962962962965</v>
      </c>
      <c r="AN238" t="str">
        <f t="shared" si="173"/>
        <v/>
      </c>
      <c r="AO238" t="s">
        <v>853</v>
      </c>
      <c r="AP238" t="str">
        <f t="shared" si="175"/>
        <v>DDm125-33</v>
      </c>
      <c r="AQ238">
        <f>_xlfn.XLOOKUP(A238,'SYS Allocations'!A:A,'SYS Allocations'!B:B)</f>
        <v>0</v>
      </c>
      <c r="AR238" t="str">
        <f>_xlfn.XLOOKUP(A238,'SYS Allocations'!A:A,'SYS Allocations'!C:C)</f>
        <v>RA</v>
      </c>
      <c r="AS238">
        <f>_xlfn.XLOOKUP(A238,'SYS Allocations'!A:A,'SYS Allocations'!D:D)</f>
        <v>0</v>
      </c>
      <c r="AT238">
        <f>_xlfn.XLOOKUP(A238,'SYS Allocations'!A:A,'SYS Allocations'!E:E)</f>
        <v>0</v>
      </c>
      <c r="AU238">
        <f>_xlfn.XLOOKUP(A238,'SYS Allocations'!A:A,'SYS Allocations'!F:F)</f>
        <v>0</v>
      </c>
      <c r="BA238" t="str">
        <f t="shared" si="174"/>
        <v>DDm125-33</v>
      </c>
    </row>
    <row r="239" spans="1:53">
      <c r="A239" s="35" t="s">
        <v>255</v>
      </c>
      <c r="B239" t="s">
        <v>871</v>
      </c>
      <c r="C239" t="s">
        <v>1050</v>
      </c>
      <c r="D239" t="s">
        <v>840</v>
      </c>
      <c r="E239" t="s">
        <v>1329</v>
      </c>
      <c r="F239" t="s">
        <v>847</v>
      </c>
      <c r="G239">
        <v>36.6</v>
      </c>
      <c r="H239">
        <v>81</v>
      </c>
      <c r="I239">
        <v>195</v>
      </c>
      <c r="J239">
        <v>10.6275</v>
      </c>
      <c r="K239" s="64">
        <v>45498</v>
      </c>
      <c r="L239">
        <v>127.66079999999999</v>
      </c>
      <c r="M239">
        <v>117.0333</v>
      </c>
      <c r="N239">
        <v>145.40600000000001</v>
      </c>
      <c r="O239">
        <v>134.77850000000001</v>
      </c>
      <c r="P239" t="s">
        <v>851</v>
      </c>
      <c r="Q239" t="s">
        <v>859</v>
      </c>
      <c r="R239" t="s">
        <v>869</v>
      </c>
      <c r="S239">
        <v>22.852799999999998</v>
      </c>
      <c r="T239">
        <v>12.225300000000001</v>
      </c>
      <c r="U239" t="s">
        <v>866</v>
      </c>
      <c r="V239" t="s">
        <v>944</v>
      </c>
      <c r="W239">
        <v>90</v>
      </c>
      <c r="X239">
        <v>79.372500000000002</v>
      </c>
      <c r="Y239">
        <v>8</v>
      </c>
      <c r="Z239" t="s">
        <v>1330</v>
      </c>
      <c r="AA239">
        <f>VLOOKUP(A239,Cover!A:R,18,0)</f>
        <v>0</v>
      </c>
      <c r="AB239" s="77">
        <f t="shared" si="176"/>
        <v>117.0333</v>
      </c>
      <c r="AC239" s="77">
        <f t="shared" si="177"/>
        <v>134.77850000000001</v>
      </c>
      <c r="AD239" s="77">
        <f t="shared" si="178"/>
        <v>91.67520491803279</v>
      </c>
      <c r="AE239" s="77">
        <f t="shared" si="179"/>
        <v>92.6911544227886</v>
      </c>
      <c r="AF239" s="77">
        <f t="shared" si="180"/>
        <v>12.225300000000001</v>
      </c>
      <c r="AG239" s="77">
        <f t="shared" si="181"/>
        <v>53.495851711825253</v>
      </c>
      <c r="AH239" s="77">
        <f t="shared" si="182"/>
        <v>90</v>
      </c>
      <c r="AI239" s="77">
        <f t="shared" si="183"/>
        <v>10.6275</v>
      </c>
      <c r="AJ239" s="77">
        <f t="shared" si="184"/>
        <v>79.372500000000002</v>
      </c>
      <c r="AK239" s="77">
        <f t="shared" si="185"/>
        <v>0</v>
      </c>
      <c r="AL239" s="77">
        <f t="shared" si="186"/>
        <v>79.372500000000002</v>
      </c>
      <c r="AM239" s="77">
        <f t="shared" si="187"/>
        <v>88.191666666666663</v>
      </c>
      <c r="AN239" t="str">
        <f t="shared" si="173"/>
        <v>Capped</v>
      </c>
      <c r="AO239" t="s">
        <v>853</v>
      </c>
      <c r="AP239" t="str">
        <f t="shared" si="175"/>
        <v>DDm100-27</v>
      </c>
      <c r="AQ239">
        <f>_xlfn.XLOOKUP(A239,'SYS Allocations'!A:A,'SYS Allocations'!B:B)</f>
        <v>0</v>
      </c>
      <c r="AR239">
        <f>_xlfn.XLOOKUP(A239,'SYS Allocations'!A:A,'SYS Allocations'!C:C)</f>
        <v>0</v>
      </c>
      <c r="AS239">
        <f>_xlfn.XLOOKUP(A239,'SYS Allocations'!A:A,'SYS Allocations'!D:D)</f>
        <v>0</v>
      </c>
      <c r="AT239">
        <f>_xlfn.XLOOKUP(A239,'SYS Allocations'!A:A,'SYS Allocations'!E:E)</f>
        <v>0</v>
      </c>
      <c r="AU239">
        <f>_xlfn.XLOOKUP(A239,'SYS Allocations'!A:A,'SYS Allocations'!F:F)</f>
        <v>0</v>
      </c>
      <c r="BA239" t="str">
        <f t="shared" si="174"/>
        <v>DDm100-27</v>
      </c>
    </row>
    <row r="240" spans="1:53">
      <c r="A240" s="35" t="s">
        <v>256</v>
      </c>
      <c r="B240" t="s">
        <v>871</v>
      </c>
      <c r="C240" t="s">
        <v>1331</v>
      </c>
      <c r="D240" t="s">
        <v>918</v>
      </c>
      <c r="E240" t="s">
        <v>1332</v>
      </c>
      <c r="F240" t="s">
        <v>847</v>
      </c>
      <c r="G240">
        <v>36.6</v>
      </c>
      <c r="H240">
        <v>67</v>
      </c>
      <c r="I240">
        <v>971</v>
      </c>
      <c r="J240">
        <v>52.919499999999999</v>
      </c>
      <c r="K240" s="64">
        <v>45538</v>
      </c>
      <c r="L240">
        <v>105.32016</v>
      </c>
      <c r="M240">
        <v>52.400660000000002</v>
      </c>
      <c r="N240">
        <v>77.150199999999998</v>
      </c>
      <c r="O240">
        <v>24.230699999999999</v>
      </c>
      <c r="P240" t="s">
        <v>873</v>
      </c>
      <c r="Q240" t="s">
        <v>859</v>
      </c>
      <c r="R240" t="s">
        <v>874</v>
      </c>
      <c r="S240">
        <v>88.884000000000199</v>
      </c>
      <c r="T240">
        <v>35.9645000000002</v>
      </c>
      <c r="U240" t="s">
        <v>866</v>
      </c>
      <c r="V240" t="s">
        <v>894</v>
      </c>
      <c r="W240">
        <v>112.5</v>
      </c>
      <c r="X240">
        <v>59.580500000000001</v>
      </c>
      <c r="Y240">
        <v>9</v>
      </c>
      <c r="Z240" t="s">
        <v>1333</v>
      </c>
      <c r="AA240">
        <f>VLOOKUP(A240,Cover!A:R,18,0)</f>
        <v>9.4749999999999996</v>
      </c>
      <c r="AB240" s="77">
        <f t="shared" si="176"/>
        <v>42.925660000000001</v>
      </c>
      <c r="AC240" s="77">
        <f t="shared" si="177"/>
        <v>14.755699999999999</v>
      </c>
      <c r="AD240" s="77">
        <f t="shared" si="178"/>
        <v>40.757306103598779</v>
      </c>
      <c r="AE240" s="77">
        <f t="shared" si="179"/>
        <v>19.12593875323719</v>
      </c>
      <c r="AF240" s="77">
        <f t="shared" si="180"/>
        <v>26.489500000000199</v>
      </c>
      <c r="AG240" s="77">
        <f t="shared" si="181"/>
        <v>29.802326627964696</v>
      </c>
      <c r="AH240" s="347">
        <f>AVERAGE(W240:W241)</f>
        <v>112.5</v>
      </c>
      <c r="AI240" s="347">
        <f>SUM(J240:J241)</f>
        <v>98.426999999999992</v>
      </c>
      <c r="AJ240" s="347">
        <f t="shared" si="184"/>
        <v>14.073000000000008</v>
      </c>
      <c r="AK240" s="347">
        <f>SUM(AA240:AA241)</f>
        <v>19.799999999999997</v>
      </c>
      <c r="AL240" s="347">
        <f t="shared" si="186"/>
        <v>-5.7269999999999897</v>
      </c>
      <c r="AM240" s="348">
        <f t="shared" si="187"/>
        <v>-5.0906666666666576</v>
      </c>
      <c r="AN240" t="str">
        <f t="shared" si="173"/>
        <v>Capped</v>
      </c>
      <c r="AO240" t="s">
        <v>921</v>
      </c>
      <c r="AP240" t="str">
        <f t="shared" si="175"/>
        <v>DDm125-33</v>
      </c>
      <c r="AQ240" t="str">
        <f>_xlfn.XLOOKUP(A240,'SYS Allocations'!A:A,'SYS Allocations'!B:B)</f>
        <v>P-Core</v>
      </c>
      <c r="AR240" t="str">
        <f>_xlfn.XLOOKUP(A240,'SYS Allocations'!A:A,'SYS Allocations'!C:C)</f>
        <v>RA</v>
      </c>
      <c r="AS240" t="str">
        <f>_xlfn.XLOOKUP(A240,'SYS Allocations'!A:A,'SYS Allocations'!D:D)</f>
        <v>PX</v>
      </c>
      <c r="AT240">
        <f>_xlfn.XLOOKUP(A240,'SYS Allocations'!A:A,'SYS Allocations'!E:E)</f>
        <v>0</v>
      </c>
      <c r="AU240" t="str">
        <f>_xlfn.XLOOKUP(A240,'SYS Allocations'!A:A,'SYS Allocations'!F:F)</f>
        <v>OPEX</v>
      </c>
      <c r="BA240" t="str">
        <f t="shared" si="174"/>
        <v>DDm125-33</v>
      </c>
    </row>
    <row r="241" spans="1:53">
      <c r="A241" s="35" t="s">
        <v>257</v>
      </c>
      <c r="B241" t="s">
        <v>871</v>
      </c>
      <c r="C241" t="s">
        <v>1331</v>
      </c>
      <c r="D241" t="s">
        <v>918</v>
      </c>
      <c r="E241" t="s">
        <v>1332</v>
      </c>
      <c r="F241" t="s">
        <v>847</v>
      </c>
      <c r="G241">
        <v>36.6</v>
      </c>
      <c r="H241">
        <v>67</v>
      </c>
      <c r="I241">
        <v>835</v>
      </c>
      <c r="J241">
        <v>45.5075</v>
      </c>
      <c r="K241" s="64">
        <v>45538</v>
      </c>
      <c r="L241">
        <v>105.32016</v>
      </c>
      <c r="M241">
        <v>59.812660000000001</v>
      </c>
      <c r="N241">
        <v>77.150199999999998</v>
      </c>
      <c r="O241">
        <v>31.642700000000001</v>
      </c>
      <c r="P241" t="s">
        <v>873</v>
      </c>
      <c r="Q241" t="s">
        <v>859</v>
      </c>
      <c r="R241" t="s">
        <v>874</v>
      </c>
      <c r="S241">
        <v>88.884000000000199</v>
      </c>
      <c r="T241">
        <v>43.376500000000199</v>
      </c>
      <c r="U241" t="s">
        <v>866</v>
      </c>
      <c r="V241" t="s">
        <v>894</v>
      </c>
      <c r="W241">
        <v>112.5</v>
      </c>
      <c r="X241">
        <v>66.992500000000007</v>
      </c>
      <c r="Y241">
        <v>9</v>
      </c>
      <c r="Z241" t="s">
        <v>1333</v>
      </c>
      <c r="AA241">
        <f>VLOOKUP(A241,Cover!A:R,18,0)</f>
        <v>10.324999999999999</v>
      </c>
      <c r="AB241" s="77">
        <f t="shared" ref="AB241" si="212">M241-AA241</f>
        <v>49.487660000000005</v>
      </c>
      <c r="AC241" s="77">
        <f t="shared" ref="AC241" si="213">O241-AA241</f>
        <v>21.317700000000002</v>
      </c>
      <c r="AD241" s="77">
        <f t="shared" ref="AD241" si="214">AB241/L241%</f>
        <v>46.987832149134604</v>
      </c>
      <c r="AE241" s="77">
        <f t="shared" ref="AE241" si="215">AC241/N241%</f>
        <v>27.631425453206862</v>
      </c>
      <c r="AF241" s="77">
        <f t="shared" ref="AF241" si="216">T241-AA241</f>
        <v>33.051500000000203</v>
      </c>
      <c r="AG241" s="77">
        <f t="shared" ref="AG241" si="217">AF241/S241%</f>
        <v>37.18498267404722</v>
      </c>
      <c r="AH241" s="347"/>
      <c r="AI241" s="347"/>
      <c r="AJ241" s="347"/>
      <c r="AK241" s="347"/>
      <c r="AL241" s="347"/>
      <c r="AM241" s="348"/>
      <c r="AN241" t="str">
        <f t="shared" si="173"/>
        <v>Capped</v>
      </c>
      <c r="AO241" t="s">
        <v>921</v>
      </c>
      <c r="AP241" t="str">
        <f t="shared" si="175"/>
        <v>DDm125-33</v>
      </c>
      <c r="AQ241">
        <f>_xlfn.XLOOKUP(A241,'SYS Allocations'!A:A,'SYS Allocations'!B:B)</f>
        <v>0</v>
      </c>
      <c r="AR241">
        <f>_xlfn.XLOOKUP(A241,'SYS Allocations'!A:A,'SYS Allocations'!C:C)</f>
        <v>0</v>
      </c>
      <c r="AS241">
        <f>_xlfn.XLOOKUP(A241,'SYS Allocations'!A:A,'SYS Allocations'!D:D)</f>
        <v>0</v>
      </c>
      <c r="AT241">
        <f>_xlfn.XLOOKUP(A241,'SYS Allocations'!A:A,'SYS Allocations'!E:E)</f>
        <v>0</v>
      </c>
      <c r="AU241">
        <f>_xlfn.XLOOKUP(A241,'SYS Allocations'!A:A,'SYS Allocations'!F:F)</f>
        <v>0</v>
      </c>
      <c r="BA241" t="str">
        <f t="shared" si="174"/>
        <v>DDm125-33</v>
      </c>
    </row>
    <row r="242" spans="1:53">
      <c r="A242" s="35" t="s">
        <v>258</v>
      </c>
      <c r="B242" t="s">
        <v>871</v>
      </c>
      <c r="C242" t="s">
        <v>1331</v>
      </c>
      <c r="D242" t="s">
        <v>845</v>
      </c>
      <c r="E242" t="s">
        <v>1334</v>
      </c>
      <c r="F242" t="s">
        <v>847</v>
      </c>
      <c r="G242">
        <v>36.6</v>
      </c>
      <c r="H242">
        <v>60</v>
      </c>
      <c r="I242">
        <v>353</v>
      </c>
      <c r="J242">
        <v>19.238499999999998</v>
      </c>
      <c r="K242" s="64">
        <v>45538</v>
      </c>
      <c r="L242">
        <v>94.149839999999998</v>
      </c>
      <c r="M242">
        <v>74.911339999999996</v>
      </c>
      <c r="N242">
        <v>96.432299999999998</v>
      </c>
      <c r="O242">
        <v>77.193799999999996</v>
      </c>
      <c r="P242" t="s">
        <v>848</v>
      </c>
      <c r="Q242" t="s">
        <v>859</v>
      </c>
      <c r="R242" t="s">
        <v>869</v>
      </c>
      <c r="S242">
        <v>34.279200000000003</v>
      </c>
      <c r="T242">
        <v>15.040699999999999</v>
      </c>
      <c r="U242" t="s">
        <v>873</v>
      </c>
      <c r="V242" t="s">
        <v>944</v>
      </c>
      <c r="W242">
        <v>90</v>
      </c>
      <c r="X242">
        <v>70.761499999999998</v>
      </c>
      <c r="Y242">
        <v>64</v>
      </c>
      <c r="AA242">
        <f>VLOOKUP(A242,Cover!A:R,18,0)</f>
        <v>11.83</v>
      </c>
      <c r="AB242" s="77">
        <f t="shared" si="176"/>
        <v>63.081339999999997</v>
      </c>
      <c r="AC242" s="77">
        <f t="shared" si="177"/>
        <v>65.363799999999998</v>
      </c>
      <c r="AD242" s="77">
        <f t="shared" si="178"/>
        <v>67.001006055878591</v>
      </c>
      <c r="AE242" s="77">
        <f t="shared" si="179"/>
        <v>67.782060575139241</v>
      </c>
      <c r="AF242" s="77">
        <f t="shared" si="180"/>
        <v>3.2106999999999992</v>
      </c>
      <c r="AG242" s="77">
        <f t="shared" si="181"/>
        <v>9.3663212677075283</v>
      </c>
      <c r="AH242" s="347">
        <f>AVERAGE(W242:W243)</f>
        <v>90</v>
      </c>
      <c r="AI242" s="347">
        <f>SUM(J242:J243)</f>
        <v>38.204499999999996</v>
      </c>
      <c r="AJ242" s="347">
        <f t="shared" si="184"/>
        <v>51.795500000000004</v>
      </c>
      <c r="AK242" s="347">
        <f>SUM(AA242:AA243)</f>
        <v>23.66</v>
      </c>
      <c r="AL242" s="347">
        <f t="shared" si="186"/>
        <v>28.135500000000004</v>
      </c>
      <c r="AM242" s="348">
        <f t="shared" si="187"/>
        <v>31.26166666666667</v>
      </c>
      <c r="AN242" t="str">
        <f t="shared" si="173"/>
        <v/>
      </c>
      <c r="AO242" t="s">
        <v>921</v>
      </c>
      <c r="AP242" t="str">
        <f t="shared" si="175"/>
        <v>DDm100-27</v>
      </c>
      <c r="AQ242">
        <f>_xlfn.XLOOKUP(A242,'SYS Allocations'!A:A,'SYS Allocations'!B:B)</f>
        <v>0</v>
      </c>
      <c r="AR242">
        <f>_xlfn.XLOOKUP(A242,'SYS Allocations'!A:A,'SYS Allocations'!C:C)</f>
        <v>0</v>
      </c>
      <c r="AS242">
        <f>_xlfn.XLOOKUP(A242,'SYS Allocations'!A:A,'SYS Allocations'!D:D)</f>
        <v>0</v>
      </c>
      <c r="AT242">
        <f>_xlfn.XLOOKUP(A242,'SYS Allocations'!A:A,'SYS Allocations'!E:E)</f>
        <v>0</v>
      </c>
      <c r="AU242">
        <f>_xlfn.XLOOKUP(A242,'SYS Allocations'!A:A,'SYS Allocations'!F:F)</f>
        <v>0</v>
      </c>
      <c r="BA242" t="str">
        <f t="shared" si="174"/>
        <v>DDm100-27</v>
      </c>
    </row>
    <row r="243" spans="1:53">
      <c r="A243" s="35" t="s">
        <v>259</v>
      </c>
      <c r="B243" t="s">
        <v>871</v>
      </c>
      <c r="C243" t="s">
        <v>1331</v>
      </c>
      <c r="D243" t="s">
        <v>845</v>
      </c>
      <c r="E243" t="s">
        <v>1334</v>
      </c>
      <c r="F243" t="s">
        <v>847</v>
      </c>
      <c r="G243">
        <v>36.6</v>
      </c>
      <c r="H243">
        <v>60</v>
      </c>
      <c r="I243">
        <v>348</v>
      </c>
      <c r="J243">
        <v>18.966000000000001</v>
      </c>
      <c r="K243" s="64">
        <v>45538</v>
      </c>
      <c r="L243">
        <v>94.149839999999998</v>
      </c>
      <c r="M243">
        <v>75.183840000000004</v>
      </c>
      <c r="N243">
        <v>96.432299999999998</v>
      </c>
      <c r="O243">
        <v>77.466300000000004</v>
      </c>
      <c r="P243" t="s">
        <v>848</v>
      </c>
      <c r="Q243" t="s">
        <v>859</v>
      </c>
      <c r="R243" t="s">
        <v>869</v>
      </c>
      <c r="S243">
        <v>34.279200000000003</v>
      </c>
      <c r="T243">
        <v>15.3132</v>
      </c>
      <c r="U243" t="s">
        <v>873</v>
      </c>
      <c r="V243" t="s">
        <v>944</v>
      </c>
      <c r="W243">
        <v>90</v>
      </c>
      <c r="X243">
        <v>71.034000000000006</v>
      </c>
      <c r="Y243">
        <v>64</v>
      </c>
      <c r="AA243">
        <f>VLOOKUP(A243,Cover!A:R,18,0)</f>
        <v>11.83</v>
      </c>
      <c r="AB243" s="77">
        <f t="shared" si="176"/>
        <v>63.353840000000005</v>
      </c>
      <c r="AC243" s="77">
        <f t="shared" si="177"/>
        <v>65.636300000000006</v>
      </c>
      <c r="AD243" s="77">
        <f t="shared" si="178"/>
        <v>67.290438305577581</v>
      </c>
      <c r="AE243" s="77">
        <f t="shared" si="179"/>
        <v>68.064642241240762</v>
      </c>
      <c r="AF243" s="77">
        <f t="shared" si="180"/>
        <v>3.4832000000000001</v>
      </c>
      <c r="AG243" s="77">
        <f t="shared" si="181"/>
        <v>10.161263973488294</v>
      </c>
      <c r="AH243" s="347"/>
      <c r="AI243" s="347"/>
      <c r="AJ243" s="347"/>
      <c r="AK243" s="347"/>
      <c r="AL243" s="347"/>
      <c r="AM243" s="348"/>
      <c r="AN243" t="str">
        <f t="shared" si="173"/>
        <v/>
      </c>
      <c r="AO243" t="s">
        <v>921</v>
      </c>
      <c r="AP243" t="str">
        <f t="shared" si="175"/>
        <v>DDm100-27</v>
      </c>
      <c r="AQ243">
        <f>_xlfn.XLOOKUP(A243,'SYS Allocations'!A:A,'SYS Allocations'!B:B)</f>
        <v>0</v>
      </c>
      <c r="AR243">
        <f>_xlfn.XLOOKUP(A243,'SYS Allocations'!A:A,'SYS Allocations'!C:C)</f>
        <v>0</v>
      </c>
      <c r="AS243">
        <f>_xlfn.XLOOKUP(A243,'SYS Allocations'!A:A,'SYS Allocations'!D:D)</f>
        <v>0</v>
      </c>
      <c r="AT243">
        <f>_xlfn.XLOOKUP(A243,'SYS Allocations'!A:A,'SYS Allocations'!E:E)</f>
        <v>0</v>
      </c>
      <c r="AU243">
        <f>_xlfn.XLOOKUP(A243,'SYS Allocations'!A:A,'SYS Allocations'!F:F)</f>
        <v>0</v>
      </c>
      <c r="BA243" t="str">
        <f t="shared" si="174"/>
        <v>DDm100-27</v>
      </c>
    </row>
    <row r="244" spans="1:53">
      <c r="A244" s="35" t="s">
        <v>260</v>
      </c>
      <c r="B244" t="s">
        <v>871</v>
      </c>
      <c r="C244" t="s">
        <v>1331</v>
      </c>
      <c r="D244" t="s">
        <v>845</v>
      </c>
      <c r="E244" t="s">
        <v>1335</v>
      </c>
      <c r="F244" t="s">
        <v>911</v>
      </c>
      <c r="G244">
        <v>55</v>
      </c>
      <c r="H244">
        <v>8</v>
      </c>
      <c r="I244">
        <v>61</v>
      </c>
      <c r="J244">
        <v>3.3245</v>
      </c>
      <c r="K244" s="64">
        <v>44673.604166666701</v>
      </c>
      <c r="L244">
        <v>16.786000000000001</v>
      </c>
      <c r="M244">
        <v>13.461499999999999</v>
      </c>
      <c r="N244">
        <v>19.892499999999998</v>
      </c>
      <c r="O244">
        <v>16.568000000000001</v>
      </c>
      <c r="P244" t="s">
        <v>851</v>
      </c>
      <c r="Q244" t="s">
        <v>881</v>
      </c>
      <c r="R244" t="s">
        <v>1336</v>
      </c>
      <c r="S244">
        <v>2.2507199999999998</v>
      </c>
      <c r="T244">
        <v>-1.07378</v>
      </c>
      <c r="U244" t="s">
        <v>866</v>
      </c>
      <c r="V244" t="s">
        <v>894</v>
      </c>
      <c r="W244">
        <v>112.5</v>
      </c>
      <c r="X244">
        <v>109.1755</v>
      </c>
      <c r="Y244">
        <v>6</v>
      </c>
      <c r="AA244">
        <f>VLOOKUP(A244,Cover!A:R,18,0)</f>
        <v>0</v>
      </c>
      <c r="AB244" s="77">
        <f t="shared" si="176"/>
        <v>13.461499999999999</v>
      </c>
      <c r="AC244" s="77">
        <f t="shared" si="177"/>
        <v>16.568000000000001</v>
      </c>
      <c r="AD244" s="77">
        <f t="shared" si="178"/>
        <v>80.194805194805184</v>
      </c>
      <c r="AE244" s="77">
        <f t="shared" si="179"/>
        <v>83.287671232876718</v>
      </c>
      <c r="AF244" s="77">
        <f t="shared" si="180"/>
        <v>-1.07378</v>
      </c>
      <c r="AG244" s="77">
        <f t="shared" si="181"/>
        <v>-47.708288903106563</v>
      </c>
      <c r="AH244" s="77">
        <f t="shared" si="182"/>
        <v>112.5</v>
      </c>
      <c r="AI244" s="77">
        <f t="shared" si="183"/>
        <v>3.3245</v>
      </c>
      <c r="AJ244" s="77">
        <f t="shared" si="184"/>
        <v>109.1755</v>
      </c>
      <c r="AK244" s="77">
        <f t="shared" si="185"/>
        <v>0</v>
      </c>
      <c r="AL244" s="77">
        <f t="shared" si="186"/>
        <v>109.1755</v>
      </c>
      <c r="AM244" s="77">
        <f t="shared" si="187"/>
        <v>97.044888888888892</v>
      </c>
      <c r="AN244" t="str">
        <f t="shared" si="173"/>
        <v/>
      </c>
      <c r="AO244" t="s">
        <v>853</v>
      </c>
      <c r="AP244" t="str">
        <f t="shared" si="175"/>
        <v>12V125F</v>
      </c>
      <c r="AQ244">
        <f>_xlfn.XLOOKUP(A244,'SYS Allocations'!A:A,'SYS Allocations'!B:B)</f>
        <v>0</v>
      </c>
      <c r="AR244">
        <f>_xlfn.XLOOKUP(A244,'SYS Allocations'!A:A,'SYS Allocations'!C:C)</f>
        <v>0</v>
      </c>
      <c r="AS244">
        <f>_xlfn.XLOOKUP(A244,'SYS Allocations'!A:A,'SYS Allocations'!D:D)</f>
        <v>0</v>
      </c>
      <c r="AT244">
        <f>_xlfn.XLOOKUP(A244,'SYS Allocations'!A:A,'SYS Allocations'!E:E)</f>
        <v>0</v>
      </c>
      <c r="AU244">
        <f>_xlfn.XLOOKUP(A244,'SYS Allocations'!A:A,'SYS Allocations'!F:F)</f>
        <v>0</v>
      </c>
      <c r="BA244" t="str">
        <f t="shared" si="174"/>
        <v>12V125F</v>
      </c>
    </row>
    <row r="245" spans="1:53">
      <c r="A245" s="35" t="s">
        <v>261</v>
      </c>
      <c r="B245" t="s">
        <v>877</v>
      </c>
      <c r="C245" t="s">
        <v>1337</v>
      </c>
      <c r="D245" t="s">
        <v>845</v>
      </c>
      <c r="E245" t="s">
        <v>1338</v>
      </c>
      <c r="F245" t="s">
        <v>847</v>
      </c>
      <c r="G245">
        <v>36.6</v>
      </c>
      <c r="H245">
        <v>4</v>
      </c>
      <c r="I245">
        <v>37</v>
      </c>
      <c r="J245">
        <v>2.0165000000000002</v>
      </c>
      <c r="K245" s="64">
        <v>45538</v>
      </c>
      <c r="L245">
        <v>4.78728</v>
      </c>
      <c r="M245">
        <v>2.7707799999999998</v>
      </c>
      <c r="N245">
        <v>3.8749498364999999</v>
      </c>
      <c r="O245">
        <v>1.8584498365</v>
      </c>
      <c r="P245" t="s">
        <v>848</v>
      </c>
      <c r="Q245" t="s">
        <v>881</v>
      </c>
      <c r="R245" t="s">
        <v>888</v>
      </c>
      <c r="S245">
        <v>4.2119999999999997</v>
      </c>
      <c r="T245">
        <v>2.1955</v>
      </c>
      <c r="U245" t="s">
        <v>851</v>
      </c>
      <c r="V245" t="s">
        <v>883</v>
      </c>
      <c r="W245">
        <v>5.0250000000000004</v>
      </c>
      <c r="X245">
        <v>3.0085000000000002</v>
      </c>
      <c r="Y245">
        <v>5</v>
      </c>
      <c r="AA245">
        <f>VLOOKUP(A245,Cover!A:R,18,0)</f>
        <v>1.5</v>
      </c>
      <c r="AB245" s="77">
        <f t="shared" si="176"/>
        <v>1.2707799999999998</v>
      </c>
      <c r="AC245" s="77">
        <f t="shared" si="177"/>
        <v>0.35844983649999995</v>
      </c>
      <c r="AD245" s="77">
        <f t="shared" si="178"/>
        <v>26.544927390919266</v>
      </c>
      <c r="AE245" s="77">
        <f t="shared" si="179"/>
        <v>9.2504381120908992</v>
      </c>
      <c r="AF245" s="77">
        <f t="shared" si="180"/>
        <v>0.69550000000000001</v>
      </c>
      <c r="AG245" s="77">
        <f t="shared" si="181"/>
        <v>16.512345679012348</v>
      </c>
      <c r="AH245" s="77">
        <f t="shared" si="182"/>
        <v>5.0250000000000004</v>
      </c>
      <c r="AI245" s="77">
        <f t="shared" si="183"/>
        <v>2.0165000000000002</v>
      </c>
      <c r="AJ245" s="77">
        <f t="shared" si="184"/>
        <v>3.0085000000000002</v>
      </c>
      <c r="AK245" s="77">
        <f t="shared" si="185"/>
        <v>1.5</v>
      </c>
      <c r="AL245" s="77">
        <f t="shared" si="186"/>
        <v>1.5085000000000002</v>
      </c>
      <c r="AM245" s="77">
        <f t="shared" si="187"/>
        <v>30.019900497512438</v>
      </c>
      <c r="AN245" t="str">
        <f t="shared" si="173"/>
        <v/>
      </c>
      <c r="AO245" t="s">
        <v>853</v>
      </c>
      <c r="AP245" t="str">
        <f t="shared" si="175"/>
        <v>12V155F</v>
      </c>
      <c r="AQ245">
        <f>_xlfn.XLOOKUP(A245,'SYS Allocations'!A:A,'SYS Allocations'!B:B)</f>
        <v>0</v>
      </c>
      <c r="AR245">
        <f>_xlfn.XLOOKUP(A245,'SYS Allocations'!A:A,'SYS Allocations'!C:C)</f>
        <v>0</v>
      </c>
      <c r="AS245">
        <f>_xlfn.XLOOKUP(A245,'SYS Allocations'!A:A,'SYS Allocations'!D:D)</f>
        <v>0</v>
      </c>
      <c r="AT245">
        <f>_xlfn.XLOOKUP(A245,'SYS Allocations'!A:A,'SYS Allocations'!E:E)</f>
        <v>0</v>
      </c>
      <c r="AU245">
        <f>_xlfn.XLOOKUP(A245,'SYS Allocations'!A:A,'SYS Allocations'!F:F)</f>
        <v>0</v>
      </c>
      <c r="BA245" t="str">
        <f t="shared" si="174"/>
        <v>12V155F</v>
      </c>
    </row>
    <row r="246" spans="1:53">
      <c r="A246" s="35" t="s">
        <v>262</v>
      </c>
      <c r="B246" t="s">
        <v>928</v>
      </c>
      <c r="C246" t="s">
        <v>1339</v>
      </c>
      <c r="D246" t="s">
        <v>918</v>
      </c>
      <c r="E246" t="s">
        <v>1340</v>
      </c>
      <c r="F246" t="s">
        <v>1341</v>
      </c>
      <c r="G246">
        <v>20</v>
      </c>
      <c r="H246">
        <v>3</v>
      </c>
      <c r="I246">
        <v>18</v>
      </c>
      <c r="J246">
        <v>0.98099999999999998</v>
      </c>
      <c r="K246" s="64">
        <v>45107</v>
      </c>
      <c r="L246">
        <v>1.744</v>
      </c>
      <c r="M246">
        <v>0.76300000000000001</v>
      </c>
      <c r="N246">
        <v>0.54500000000000004</v>
      </c>
      <c r="O246">
        <v>-0.436</v>
      </c>
      <c r="P246" t="s">
        <v>848</v>
      </c>
      <c r="Q246" t="s">
        <v>859</v>
      </c>
      <c r="R246" t="s">
        <v>971</v>
      </c>
      <c r="S246">
        <v>2.6892</v>
      </c>
      <c r="T246">
        <v>1.7081999999999999</v>
      </c>
      <c r="U246" t="s">
        <v>851</v>
      </c>
      <c r="V246" t="s">
        <v>972</v>
      </c>
      <c r="W246">
        <v>6</v>
      </c>
      <c r="X246">
        <v>5.0190000000000001</v>
      </c>
      <c r="Y246">
        <v>1</v>
      </c>
      <c r="Z246" t="s">
        <v>1342</v>
      </c>
      <c r="AA246">
        <f>VLOOKUP(A246,Cover!A:R,18,0)</f>
        <v>0</v>
      </c>
      <c r="AB246" s="77">
        <f t="shared" si="176"/>
        <v>0.76300000000000001</v>
      </c>
      <c r="AC246" s="77">
        <f t="shared" si="177"/>
        <v>-0.436</v>
      </c>
      <c r="AD246" s="77">
        <f t="shared" si="178"/>
        <v>43.75</v>
      </c>
      <c r="AE246" s="77">
        <f t="shared" si="179"/>
        <v>-80</v>
      </c>
      <c r="AF246" s="77">
        <f t="shared" si="180"/>
        <v>1.7081999999999999</v>
      </c>
      <c r="AG246" s="77">
        <f t="shared" si="181"/>
        <v>63.520749665327976</v>
      </c>
      <c r="AH246" s="77">
        <f t="shared" si="182"/>
        <v>6</v>
      </c>
      <c r="AI246" s="77">
        <f t="shared" si="183"/>
        <v>0.98099999999999998</v>
      </c>
      <c r="AJ246" s="77">
        <f t="shared" si="184"/>
        <v>5.0190000000000001</v>
      </c>
      <c r="AK246" s="77">
        <f t="shared" si="185"/>
        <v>0</v>
      </c>
      <c r="AL246" s="77">
        <f t="shared" si="186"/>
        <v>5.0190000000000001</v>
      </c>
      <c r="AM246" s="77">
        <f t="shared" si="187"/>
        <v>83.65</v>
      </c>
      <c r="AN246" t="str">
        <f t="shared" si="173"/>
        <v>Capped</v>
      </c>
      <c r="AO246" t="s">
        <v>853</v>
      </c>
      <c r="AP246" t="str">
        <f t="shared" si="175"/>
        <v>12V101F</v>
      </c>
      <c r="AQ246">
        <f>_xlfn.XLOOKUP(A246,'SYS Allocations'!A:A,'SYS Allocations'!B:B)</f>
        <v>0</v>
      </c>
      <c r="AR246">
        <f>_xlfn.XLOOKUP(A246,'SYS Allocations'!A:A,'SYS Allocations'!C:C)</f>
        <v>0</v>
      </c>
      <c r="AS246">
        <f>_xlfn.XLOOKUP(A246,'SYS Allocations'!A:A,'SYS Allocations'!D:D)</f>
        <v>0</v>
      </c>
      <c r="AT246">
        <f>_xlfn.XLOOKUP(A246,'SYS Allocations'!A:A,'SYS Allocations'!E:E)</f>
        <v>0</v>
      </c>
      <c r="AU246">
        <f>_xlfn.XLOOKUP(A246,'SYS Allocations'!A:A,'SYS Allocations'!F:F)</f>
        <v>0</v>
      </c>
      <c r="BA246" t="str">
        <f t="shared" si="174"/>
        <v xml:space="preserve">12V101F </v>
      </c>
    </row>
    <row r="247" spans="1:53">
      <c r="A247" s="35" t="s">
        <v>263</v>
      </c>
      <c r="B247" t="s">
        <v>890</v>
      </c>
      <c r="C247" t="s">
        <v>1343</v>
      </c>
      <c r="D247" t="s">
        <v>856</v>
      </c>
      <c r="E247" t="s">
        <v>1344</v>
      </c>
      <c r="F247" t="s">
        <v>864</v>
      </c>
      <c r="G247">
        <v>31</v>
      </c>
      <c r="H247">
        <v>24</v>
      </c>
      <c r="I247">
        <v>438</v>
      </c>
      <c r="J247">
        <v>23.870999999999999</v>
      </c>
      <c r="K247" s="64">
        <v>44840</v>
      </c>
      <c r="L247">
        <v>31.0868</v>
      </c>
      <c r="M247">
        <v>7.2157999999999998</v>
      </c>
      <c r="N247">
        <v>18.4755</v>
      </c>
      <c r="O247">
        <v>-5.3955000000000002</v>
      </c>
      <c r="P247" t="s">
        <v>851</v>
      </c>
      <c r="Q247" t="s">
        <v>859</v>
      </c>
      <c r="R247" t="s">
        <v>1151</v>
      </c>
      <c r="S247">
        <v>32.832000000000001</v>
      </c>
      <c r="T247">
        <v>8.9610000000000198</v>
      </c>
      <c r="U247" t="s">
        <v>887</v>
      </c>
      <c r="V247" t="s">
        <v>1028</v>
      </c>
      <c r="W247">
        <v>180</v>
      </c>
      <c r="X247">
        <v>156.12899999999999</v>
      </c>
      <c r="Y247">
        <v>77</v>
      </c>
      <c r="AA247">
        <f>VLOOKUP(A247,Cover!A:R,18,0)</f>
        <v>1</v>
      </c>
      <c r="AB247" s="77">
        <f t="shared" si="176"/>
        <v>6.2157999999999998</v>
      </c>
      <c r="AC247" s="77">
        <f t="shared" si="177"/>
        <v>-6.3955000000000002</v>
      </c>
      <c r="AD247" s="77">
        <f t="shared" si="178"/>
        <v>19.994981792915322</v>
      </c>
      <c r="AE247" s="77">
        <f t="shared" si="179"/>
        <v>-34.616113231035698</v>
      </c>
      <c r="AF247" s="77">
        <f t="shared" si="180"/>
        <v>7.9610000000000198</v>
      </c>
      <c r="AG247" s="77">
        <f t="shared" si="181"/>
        <v>24.247685185185247</v>
      </c>
      <c r="AH247" s="77">
        <f t="shared" si="182"/>
        <v>180</v>
      </c>
      <c r="AI247" s="77">
        <f t="shared" si="183"/>
        <v>23.870999999999999</v>
      </c>
      <c r="AJ247" s="77">
        <f t="shared" si="184"/>
        <v>156.12899999999999</v>
      </c>
      <c r="AK247" s="77">
        <f t="shared" si="185"/>
        <v>1</v>
      </c>
      <c r="AL247" s="77">
        <f t="shared" si="186"/>
        <v>155.12899999999999</v>
      </c>
      <c r="AM247" s="77">
        <f t="shared" si="187"/>
        <v>86.182777777777773</v>
      </c>
      <c r="AN247" t="str">
        <f t="shared" si="173"/>
        <v/>
      </c>
      <c r="AO247" t="s">
        <v>853</v>
      </c>
      <c r="AP247" t="str">
        <f t="shared" si="175"/>
        <v>SBS EON 1800</v>
      </c>
      <c r="AQ247">
        <f>_xlfn.XLOOKUP(A247,'SYS Allocations'!A:A,'SYS Allocations'!B:B)</f>
        <v>0</v>
      </c>
      <c r="AR247">
        <f>_xlfn.XLOOKUP(A247,'SYS Allocations'!A:A,'SYS Allocations'!C:C)</f>
        <v>0</v>
      </c>
      <c r="AS247">
        <f>_xlfn.XLOOKUP(A247,'SYS Allocations'!A:A,'SYS Allocations'!D:D)</f>
        <v>0</v>
      </c>
      <c r="AT247">
        <f>_xlfn.XLOOKUP(A247,'SYS Allocations'!A:A,'SYS Allocations'!E:E)</f>
        <v>0</v>
      </c>
      <c r="AU247">
        <f>_xlfn.XLOOKUP(A247,'SYS Allocations'!A:A,'SYS Allocations'!F:F)</f>
        <v>0</v>
      </c>
      <c r="BA247" t="str">
        <f t="shared" si="174"/>
        <v>SBS EON 1800</v>
      </c>
    </row>
    <row r="248" spans="1:53">
      <c r="A248" s="35" t="s">
        <v>264</v>
      </c>
      <c r="B248" t="s">
        <v>963</v>
      </c>
      <c r="C248" t="s">
        <v>1345</v>
      </c>
      <c r="D248" t="s">
        <v>845</v>
      </c>
      <c r="E248" t="s">
        <v>1346</v>
      </c>
      <c r="F248" t="s">
        <v>847</v>
      </c>
      <c r="G248">
        <v>36.6</v>
      </c>
      <c r="H248">
        <v>35</v>
      </c>
      <c r="I248">
        <v>135</v>
      </c>
      <c r="J248">
        <v>7.3574999999999999</v>
      </c>
      <c r="K248" s="64">
        <v>44589</v>
      </c>
      <c r="L248">
        <v>54.255839999999999</v>
      </c>
      <c r="M248">
        <v>46.898339999999997</v>
      </c>
      <c r="N248">
        <v>46.019799999999996</v>
      </c>
      <c r="O248">
        <v>38.662300000000002</v>
      </c>
      <c r="P248" t="s">
        <v>851</v>
      </c>
      <c r="Q248" t="s">
        <v>859</v>
      </c>
      <c r="R248" t="s">
        <v>874</v>
      </c>
      <c r="S248">
        <v>35.553600000000003</v>
      </c>
      <c r="T248">
        <v>28.196100000000001</v>
      </c>
      <c r="U248" t="s">
        <v>873</v>
      </c>
      <c r="V248" t="s">
        <v>1347</v>
      </c>
      <c r="W248">
        <v>66</v>
      </c>
      <c r="X248">
        <v>58.642499999999998</v>
      </c>
      <c r="Y248">
        <v>34</v>
      </c>
      <c r="AA248">
        <f>VLOOKUP(A248,Cover!A:R,18,0)</f>
        <v>2.4</v>
      </c>
      <c r="AB248" s="77">
        <f t="shared" si="176"/>
        <v>44.498339999999999</v>
      </c>
      <c r="AC248" s="77">
        <f t="shared" si="177"/>
        <v>36.262300000000003</v>
      </c>
      <c r="AD248" s="77">
        <f t="shared" si="178"/>
        <v>82.015760883989628</v>
      </c>
      <c r="AE248" s="77">
        <f t="shared" si="179"/>
        <v>78.797169913819715</v>
      </c>
      <c r="AF248" s="77">
        <f t="shared" si="180"/>
        <v>25.796100000000003</v>
      </c>
      <c r="AG248" s="77">
        <f t="shared" si="181"/>
        <v>72.555521803699207</v>
      </c>
      <c r="AH248" s="77">
        <f t="shared" si="182"/>
        <v>66</v>
      </c>
      <c r="AI248" s="77">
        <f t="shared" si="183"/>
        <v>7.3574999999999999</v>
      </c>
      <c r="AJ248" s="77">
        <f t="shared" si="184"/>
        <v>58.642499999999998</v>
      </c>
      <c r="AK248" s="77">
        <f t="shared" si="185"/>
        <v>2.4</v>
      </c>
      <c r="AL248" s="77">
        <f t="shared" si="186"/>
        <v>56.2425</v>
      </c>
      <c r="AM248" s="77">
        <f t="shared" si="187"/>
        <v>85.215909090909093</v>
      </c>
      <c r="AN248" t="str">
        <f t="shared" si="173"/>
        <v/>
      </c>
      <c r="AO248" t="s">
        <v>853</v>
      </c>
      <c r="AP248" t="str">
        <f t="shared" si="175"/>
        <v>DDm125-33</v>
      </c>
      <c r="AQ248">
        <f>_xlfn.XLOOKUP(A248,'SYS Allocations'!A:A,'SYS Allocations'!B:B)</f>
        <v>0</v>
      </c>
      <c r="AR248" t="str">
        <f>_xlfn.XLOOKUP(A248,'SYS Allocations'!A:A,'SYS Allocations'!C:C)</f>
        <v>RA</v>
      </c>
      <c r="AS248">
        <f>_xlfn.XLOOKUP(A248,'SYS Allocations'!A:A,'SYS Allocations'!D:D)</f>
        <v>0</v>
      </c>
      <c r="AT248">
        <f>_xlfn.XLOOKUP(A248,'SYS Allocations'!A:A,'SYS Allocations'!E:E)</f>
        <v>0</v>
      </c>
      <c r="AU248">
        <f>_xlfn.XLOOKUP(A248,'SYS Allocations'!A:A,'SYS Allocations'!F:F)</f>
        <v>0</v>
      </c>
      <c r="BA248" t="str">
        <f t="shared" si="174"/>
        <v>DDm125-33</v>
      </c>
    </row>
    <row r="249" spans="1:53">
      <c r="A249" s="35" t="s">
        <v>265</v>
      </c>
      <c r="B249" t="s">
        <v>947</v>
      </c>
      <c r="C249" t="s">
        <v>1348</v>
      </c>
      <c r="D249" t="s">
        <v>1349</v>
      </c>
      <c r="E249" t="s">
        <v>1350</v>
      </c>
      <c r="F249" t="s">
        <v>864</v>
      </c>
      <c r="G249">
        <v>31</v>
      </c>
      <c r="H249">
        <v>6</v>
      </c>
      <c r="I249">
        <v>50</v>
      </c>
      <c r="J249">
        <v>2.7250000000000001</v>
      </c>
      <c r="K249" s="64">
        <v>45448</v>
      </c>
      <c r="L249">
        <v>6.758</v>
      </c>
      <c r="M249">
        <v>4.0330000000000004</v>
      </c>
      <c r="N249">
        <v>6.3383498364999999</v>
      </c>
      <c r="O249">
        <v>3.6133498364999999</v>
      </c>
      <c r="P249" t="s">
        <v>848</v>
      </c>
      <c r="Q249" t="s">
        <v>881</v>
      </c>
      <c r="R249" t="s">
        <v>888</v>
      </c>
      <c r="S249">
        <v>4.2119999999999997</v>
      </c>
      <c r="T249">
        <v>1.4870000000000001</v>
      </c>
      <c r="U249" t="s">
        <v>950</v>
      </c>
      <c r="V249" t="s">
        <v>972</v>
      </c>
      <c r="W249">
        <v>6</v>
      </c>
      <c r="X249">
        <v>3.2749999999999999</v>
      </c>
      <c r="Y249">
        <v>1</v>
      </c>
      <c r="Z249" t="s">
        <v>951</v>
      </c>
      <c r="AA249">
        <f>VLOOKUP(A249,Cover!A:R,18,0)</f>
        <v>0.9</v>
      </c>
      <c r="AB249" s="77">
        <f t="shared" si="176"/>
        <v>3.1330000000000005</v>
      </c>
      <c r="AC249" s="77">
        <f t="shared" si="177"/>
        <v>2.7133498364999999</v>
      </c>
      <c r="AD249" s="77">
        <f t="shared" si="178"/>
        <v>46.359869783959759</v>
      </c>
      <c r="AE249" s="77">
        <f t="shared" si="179"/>
        <v>42.808458139607772</v>
      </c>
      <c r="AF249" s="77">
        <f t="shared" si="180"/>
        <v>0.58700000000000008</v>
      </c>
      <c r="AG249" s="77">
        <f t="shared" si="181"/>
        <v>13.936372269705606</v>
      </c>
      <c r="AH249" s="77">
        <f t="shared" si="182"/>
        <v>6</v>
      </c>
      <c r="AI249" s="77">
        <f t="shared" si="183"/>
        <v>2.7250000000000001</v>
      </c>
      <c r="AJ249" s="77">
        <f t="shared" si="184"/>
        <v>3.2749999999999999</v>
      </c>
      <c r="AK249" s="77">
        <f t="shared" si="185"/>
        <v>0.9</v>
      </c>
      <c r="AL249" s="77">
        <f t="shared" si="186"/>
        <v>2.375</v>
      </c>
      <c r="AM249" s="77">
        <f t="shared" si="187"/>
        <v>39.583333333333336</v>
      </c>
      <c r="AN249" t="str">
        <f t="shared" si="173"/>
        <v>Capped</v>
      </c>
      <c r="AO249" t="s">
        <v>853</v>
      </c>
      <c r="AP249" t="str">
        <f t="shared" si="175"/>
        <v>12V155F</v>
      </c>
      <c r="AQ249">
        <f>_xlfn.XLOOKUP(A249,'SYS Allocations'!A:A,'SYS Allocations'!B:B)</f>
        <v>0</v>
      </c>
      <c r="AR249">
        <f>_xlfn.XLOOKUP(A249,'SYS Allocations'!A:A,'SYS Allocations'!C:C)</f>
        <v>0</v>
      </c>
      <c r="AS249">
        <f>_xlfn.XLOOKUP(A249,'SYS Allocations'!A:A,'SYS Allocations'!D:D)</f>
        <v>0</v>
      </c>
      <c r="AT249">
        <f>_xlfn.XLOOKUP(A249,'SYS Allocations'!A:A,'SYS Allocations'!E:E)</f>
        <v>0</v>
      </c>
      <c r="AU249">
        <f>_xlfn.XLOOKUP(A249,'SYS Allocations'!A:A,'SYS Allocations'!F:F)</f>
        <v>0</v>
      </c>
      <c r="BA249" t="str">
        <f t="shared" si="174"/>
        <v>12V155F</v>
      </c>
    </row>
    <row r="250" spans="1:53">
      <c r="A250" s="35" t="s">
        <v>266</v>
      </c>
      <c r="B250" t="s">
        <v>947</v>
      </c>
      <c r="C250" t="s">
        <v>1351</v>
      </c>
      <c r="D250" t="s">
        <v>856</v>
      </c>
      <c r="E250" t="s">
        <v>1352</v>
      </c>
      <c r="F250" t="s">
        <v>911</v>
      </c>
      <c r="G250">
        <v>55</v>
      </c>
      <c r="H250">
        <v>26</v>
      </c>
      <c r="I250">
        <v>691</v>
      </c>
      <c r="J250">
        <v>37.659500000000001</v>
      </c>
      <c r="K250" s="64">
        <v>44645.666666666701</v>
      </c>
      <c r="L250">
        <v>59.95</v>
      </c>
      <c r="M250">
        <v>22.290500000000002</v>
      </c>
      <c r="N250">
        <v>42.237499999999997</v>
      </c>
      <c r="O250">
        <v>4.5780000000000003</v>
      </c>
      <c r="P250" t="s">
        <v>848</v>
      </c>
      <c r="Q250" t="s">
        <v>859</v>
      </c>
      <c r="R250" t="s">
        <v>874</v>
      </c>
      <c r="S250">
        <v>53.330399999999997</v>
      </c>
      <c r="T250">
        <v>15.6709</v>
      </c>
      <c r="U250" t="s">
        <v>902</v>
      </c>
      <c r="V250" t="s">
        <v>1353</v>
      </c>
      <c r="W250">
        <v>70.5</v>
      </c>
      <c r="X250">
        <v>32.840499999999999</v>
      </c>
      <c r="Y250">
        <v>34</v>
      </c>
      <c r="AA250">
        <f>VLOOKUP(A250,Cover!A:R,18,0)</f>
        <v>6.9</v>
      </c>
      <c r="AB250" s="77">
        <f t="shared" si="176"/>
        <v>15.390500000000001</v>
      </c>
      <c r="AC250" s="77">
        <f t="shared" si="177"/>
        <v>-2.3220000000000001</v>
      </c>
      <c r="AD250" s="77">
        <f t="shared" si="178"/>
        <v>25.672226855713095</v>
      </c>
      <c r="AE250" s="77">
        <f t="shared" si="179"/>
        <v>-5.4974844628588349</v>
      </c>
      <c r="AF250" s="77">
        <f t="shared" si="180"/>
        <v>8.7708999999999993</v>
      </c>
      <c r="AG250" s="77">
        <f t="shared" si="181"/>
        <v>16.446342048812685</v>
      </c>
      <c r="AH250" s="77">
        <f t="shared" si="182"/>
        <v>70.5</v>
      </c>
      <c r="AI250" s="77">
        <f t="shared" si="183"/>
        <v>37.659500000000001</v>
      </c>
      <c r="AJ250" s="77">
        <f t="shared" si="184"/>
        <v>32.840499999999999</v>
      </c>
      <c r="AK250" s="77">
        <f t="shared" si="185"/>
        <v>6.9</v>
      </c>
      <c r="AL250" s="77">
        <f t="shared" si="186"/>
        <v>25.9405</v>
      </c>
      <c r="AM250" s="77">
        <f t="shared" si="187"/>
        <v>36.795035460992914</v>
      </c>
      <c r="AN250" t="str">
        <f t="shared" si="173"/>
        <v/>
      </c>
      <c r="AO250" t="s">
        <v>853</v>
      </c>
      <c r="AP250" t="str">
        <f t="shared" si="175"/>
        <v>DDm125-33</v>
      </c>
      <c r="AQ250">
        <f>_xlfn.XLOOKUP(A250,'SYS Allocations'!A:A,'SYS Allocations'!B:B)</f>
        <v>0</v>
      </c>
      <c r="AR250" t="str">
        <f>_xlfn.XLOOKUP(A250,'SYS Allocations'!A:A,'SYS Allocations'!C:C)</f>
        <v>RA</v>
      </c>
      <c r="AS250">
        <f>_xlfn.XLOOKUP(A250,'SYS Allocations'!A:A,'SYS Allocations'!D:D)</f>
        <v>0</v>
      </c>
      <c r="AT250">
        <f>_xlfn.XLOOKUP(A250,'SYS Allocations'!A:A,'SYS Allocations'!E:E)</f>
        <v>0</v>
      </c>
      <c r="AU250">
        <f>_xlfn.XLOOKUP(A250,'SYS Allocations'!A:A,'SYS Allocations'!F:F)</f>
        <v>0</v>
      </c>
      <c r="BA250" t="str">
        <f t="shared" si="174"/>
        <v>DDm125-33</v>
      </c>
    </row>
    <row r="251" spans="1:53">
      <c r="A251" s="35" t="s">
        <v>267</v>
      </c>
      <c r="B251" t="s">
        <v>843</v>
      </c>
      <c r="C251" t="s">
        <v>1354</v>
      </c>
      <c r="D251" t="s">
        <v>856</v>
      </c>
      <c r="E251" t="s">
        <v>1355</v>
      </c>
      <c r="F251" t="s">
        <v>847</v>
      </c>
      <c r="G251">
        <v>36.6</v>
      </c>
      <c r="H251">
        <v>15</v>
      </c>
      <c r="I251">
        <v>137</v>
      </c>
      <c r="J251">
        <v>7.4664999999999999</v>
      </c>
      <c r="K251" s="64">
        <v>44251</v>
      </c>
      <c r="L251">
        <v>22.34064</v>
      </c>
      <c r="M251">
        <v>14.874140000000001</v>
      </c>
      <c r="N251">
        <v>14.845800000000001</v>
      </c>
      <c r="O251">
        <v>7.3792999999999997</v>
      </c>
      <c r="P251" t="s">
        <v>851</v>
      </c>
      <c r="Q251" t="s">
        <v>859</v>
      </c>
      <c r="R251" t="s">
        <v>865</v>
      </c>
      <c r="S251">
        <v>21.1248</v>
      </c>
      <c r="T251">
        <v>13.658300000000001</v>
      </c>
      <c r="U251" t="s">
        <v>873</v>
      </c>
      <c r="V251" t="s">
        <v>1356</v>
      </c>
      <c r="W251">
        <v>28.35</v>
      </c>
      <c r="X251">
        <v>20.883500000000002</v>
      </c>
      <c r="Y251">
        <v>42</v>
      </c>
      <c r="AA251">
        <f>VLOOKUP(A251,Cover!A:R,18,0)</f>
        <v>1</v>
      </c>
      <c r="AB251" s="77">
        <f t="shared" si="176"/>
        <v>13.874140000000001</v>
      </c>
      <c r="AC251" s="77">
        <f t="shared" si="177"/>
        <v>6.3792999999999997</v>
      </c>
      <c r="AD251" s="77">
        <f t="shared" si="178"/>
        <v>62.102697147440722</v>
      </c>
      <c r="AE251" s="77">
        <f t="shared" si="179"/>
        <v>42.970402403373342</v>
      </c>
      <c r="AF251" s="77">
        <f t="shared" si="180"/>
        <v>12.658300000000001</v>
      </c>
      <c r="AG251" s="77">
        <f t="shared" si="181"/>
        <v>59.921514049837164</v>
      </c>
      <c r="AH251" s="77">
        <f t="shared" si="182"/>
        <v>28.35</v>
      </c>
      <c r="AI251" s="77">
        <f t="shared" si="183"/>
        <v>7.4664999999999999</v>
      </c>
      <c r="AJ251" s="77">
        <f t="shared" si="184"/>
        <v>20.883500000000002</v>
      </c>
      <c r="AK251" s="77">
        <f t="shared" si="185"/>
        <v>1</v>
      </c>
      <c r="AL251" s="77">
        <f t="shared" si="186"/>
        <v>19.883500000000002</v>
      </c>
      <c r="AM251" s="77">
        <f t="shared" si="187"/>
        <v>70.135802469135797</v>
      </c>
      <c r="AN251" t="str">
        <f t="shared" si="173"/>
        <v/>
      </c>
      <c r="AO251" t="s">
        <v>853</v>
      </c>
      <c r="AP251" t="str">
        <f t="shared" si="175"/>
        <v>DDm100-25</v>
      </c>
      <c r="AQ251">
        <f>_xlfn.XLOOKUP(A251,'SYS Allocations'!A:A,'SYS Allocations'!B:B)</f>
        <v>0</v>
      </c>
      <c r="AR251">
        <f>_xlfn.XLOOKUP(A251,'SYS Allocations'!A:A,'SYS Allocations'!C:C)</f>
        <v>0</v>
      </c>
      <c r="AS251">
        <f>_xlfn.XLOOKUP(A251,'SYS Allocations'!A:A,'SYS Allocations'!D:D)</f>
        <v>0</v>
      </c>
      <c r="AT251">
        <f>_xlfn.XLOOKUP(A251,'SYS Allocations'!A:A,'SYS Allocations'!E:E)</f>
        <v>0</v>
      </c>
      <c r="AU251">
        <f>_xlfn.XLOOKUP(A251,'SYS Allocations'!A:A,'SYS Allocations'!F:F)</f>
        <v>0</v>
      </c>
      <c r="BA251" t="str">
        <f t="shared" si="174"/>
        <v>DDm100-25</v>
      </c>
    </row>
    <row r="252" spans="1:53">
      <c r="A252" s="35" t="s">
        <v>268</v>
      </c>
      <c r="B252" t="s">
        <v>904</v>
      </c>
      <c r="C252" t="s">
        <v>1357</v>
      </c>
      <c r="D252" t="s">
        <v>845</v>
      </c>
      <c r="E252" t="s">
        <v>1358</v>
      </c>
      <c r="F252" t="s">
        <v>847</v>
      </c>
      <c r="G252">
        <v>36.6</v>
      </c>
      <c r="H252">
        <v>15</v>
      </c>
      <c r="I252">
        <v>178</v>
      </c>
      <c r="J252">
        <v>9.7010000000000005</v>
      </c>
      <c r="K252" s="64">
        <v>44627.458333333299</v>
      </c>
      <c r="L252">
        <v>22.34064</v>
      </c>
      <c r="M252">
        <v>12.63964</v>
      </c>
      <c r="N252">
        <v>11.248799999999999</v>
      </c>
      <c r="O252">
        <v>1.5478000000000001</v>
      </c>
      <c r="P252" t="s">
        <v>848</v>
      </c>
      <c r="Q252" t="s">
        <v>859</v>
      </c>
      <c r="R252" t="s">
        <v>860</v>
      </c>
      <c r="S252">
        <v>26.1144</v>
      </c>
      <c r="T252">
        <v>16.413399999999999</v>
      </c>
      <c r="U252" t="s">
        <v>848</v>
      </c>
      <c r="V252" t="s">
        <v>1359</v>
      </c>
      <c r="W252">
        <v>11.1</v>
      </c>
      <c r="X252">
        <v>1.399</v>
      </c>
      <c r="Y252">
        <v>12</v>
      </c>
      <c r="AA252">
        <f>VLOOKUP(A252,Cover!A:R,18,0)</f>
        <v>2.4</v>
      </c>
      <c r="AB252" s="77">
        <f t="shared" si="176"/>
        <v>10.23964</v>
      </c>
      <c r="AC252" s="77">
        <f t="shared" si="177"/>
        <v>-0.85219999999999985</v>
      </c>
      <c r="AD252" s="77">
        <f t="shared" si="178"/>
        <v>45.834139039884263</v>
      </c>
      <c r="AE252" s="77">
        <f t="shared" si="179"/>
        <v>-7.5759192091600873</v>
      </c>
      <c r="AF252" s="77">
        <f t="shared" si="180"/>
        <v>14.013399999999999</v>
      </c>
      <c r="AG252" s="77">
        <f t="shared" si="181"/>
        <v>53.661581349753391</v>
      </c>
      <c r="AH252" s="77">
        <f t="shared" si="182"/>
        <v>11.1</v>
      </c>
      <c r="AI252" s="77">
        <f t="shared" si="183"/>
        <v>9.7010000000000005</v>
      </c>
      <c r="AJ252" s="77">
        <f t="shared" si="184"/>
        <v>1.3989999999999991</v>
      </c>
      <c r="AK252" s="77">
        <f t="shared" si="185"/>
        <v>2.4</v>
      </c>
      <c r="AL252" s="77">
        <f t="shared" si="186"/>
        <v>-1.0010000000000008</v>
      </c>
      <c r="AM252" s="77">
        <f t="shared" si="187"/>
        <v>-9.0180180180180241</v>
      </c>
      <c r="AN252" t="str">
        <f t="shared" si="173"/>
        <v/>
      </c>
      <c r="AO252" t="s">
        <v>853</v>
      </c>
      <c r="AP252" t="str">
        <f t="shared" si="175"/>
        <v>DDm85-25</v>
      </c>
      <c r="AQ252">
        <f>_xlfn.XLOOKUP(A252,'SYS Allocations'!A:A,'SYS Allocations'!B:B)</f>
        <v>0</v>
      </c>
      <c r="AR252" t="str">
        <f>_xlfn.XLOOKUP(A252,'SYS Allocations'!A:A,'SYS Allocations'!C:C)</f>
        <v>RA</v>
      </c>
      <c r="AS252">
        <f>_xlfn.XLOOKUP(A252,'SYS Allocations'!A:A,'SYS Allocations'!D:D)</f>
        <v>0</v>
      </c>
      <c r="AT252">
        <f>_xlfn.XLOOKUP(A252,'SYS Allocations'!A:A,'SYS Allocations'!E:E)</f>
        <v>0</v>
      </c>
      <c r="AU252">
        <f>_xlfn.XLOOKUP(A252,'SYS Allocations'!A:A,'SYS Allocations'!F:F)</f>
        <v>0</v>
      </c>
      <c r="BA252" t="str">
        <f t="shared" si="174"/>
        <v>DDm85-25</v>
      </c>
    </row>
    <row r="253" spans="1:53">
      <c r="A253" t="s">
        <v>269</v>
      </c>
      <c r="B253" t="s">
        <v>922</v>
      </c>
      <c r="C253" t="s">
        <v>1360</v>
      </c>
      <c r="D253" t="s">
        <v>856</v>
      </c>
      <c r="E253" t="s">
        <v>1361</v>
      </c>
      <c r="F253" t="s">
        <v>858</v>
      </c>
      <c r="G253">
        <v>75</v>
      </c>
      <c r="H253">
        <v>9</v>
      </c>
      <c r="I253">
        <v>240</v>
      </c>
      <c r="J253">
        <v>13.08</v>
      </c>
      <c r="K253" s="64">
        <v>44049</v>
      </c>
      <c r="L253">
        <v>26.16</v>
      </c>
      <c r="M253">
        <v>13.08</v>
      </c>
      <c r="N253">
        <v>19.62</v>
      </c>
      <c r="O253">
        <v>6.54</v>
      </c>
      <c r="P253" t="s">
        <v>851</v>
      </c>
      <c r="Q253" t="s">
        <v>859</v>
      </c>
      <c r="R253" t="s">
        <v>865</v>
      </c>
      <c r="S253">
        <v>21.1248</v>
      </c>
      <c r="T253">
        <v>8.0448000000000093</v>
      </c>
      <c r="U253" t="s">
        <v>848</v>
      </c>
      <c r="V253" t="s">
        <v>981</v>
      </c>
      <c r="W253">
        <v>33</v>
      </c>
      <c r="X253">
        <v>19.920000000000002</v>
      </c>
      <c r="Y253">
        <v>67</v>
      </c>
      <c r="AA253">
        <f>VLOOKUP(A253,Cover!A:R,18,0)</f>
        <v>1</v>
      </c>
      <c r="AB253" s="77">
        <f t="shared" si="176"/>
        <v>12.08</v>
      </c>
      <c r="AC253" s="77">
        <f t="shared" si="177"/>
        <v>5.54</v>
      </c>
      <c r="AD253" s="77">
        <f t="shared" si="178"/>
        <v>46.177370030581038</v>
      </c>
      <c r="AE253" s="77">
        <f t="shared" si="179"/>
        <v>28.236493374108051</v>
      </c>
      <c r="AF253" s="77">
        <f t="shared" si="180"/>
        <v>7.0448000000000093</v>
      </c>
      <c r="AG253" s="77">
        <f t="shared" si="181"/>
        <v>33.348481405741168</v>
      </c>
      <c r="AH253" s="77">
        <f t="shared" si="182"/>
        <v>33</v>
      </c>
      <c r="AI253" s="77">
        <f t="shared" si="183"/>
        <v>13.08</v>
      </c>
      <c r="AJ253" s="77">
        <f t="shared" si="184"/>
        <v>19.920000000000002</v>
      </c>
      <c r="AK253" s="77">
        <f t="shared" si="185"/>
        <v>1</v>
      </c>
      <c r="AL253" s="77">
        <f t="shared" si="186"/>
        <v>18.920000000000002</v>
      </c>
      <c r="AM253" s="77">
        <f t="shared" si="187"/>
        <v>57.333333333333336</v>
      </c>
      <c r="AN253" t="str">
        <f t="shared" si="173"/>
        <v/>
      </c>
      <c r="AO253" t="s">
        <v>853</v>
      </c>
      <c r="AP253" t="str">
        <f t="shared" si="175"/>
        <v>DDm100-25</v>
      </c>
      <c r="AQ253">
        <f>_xlfn.XLOOKUP(A253,'SYS Allocations'!A:A,'SYS Allocations'!B:B)</f>
        <v>0</v>
      </c>
      <c r="AR253">
        <f>_xlfn.XLOOKUP(A253,'SYS Allocations'!A:A,'SYS Allocations'!C:C)</f>
        <v>0</v>
      </c>
      <c r="AS253">
        <f>_xlfn.XLOOKUP(A253,'SYS Allocations'!A:A,'SYS Allocations'!D:D)</f>
        <v>0</v>
      </c>
      <c r="AT253">
        <f>_xlfn.XLOOKUP(A253,'SYS Allocations'!A:A,'SYS Allocations'!E:E)</f>
        <v>0</v>
      </c>
      <c r="AU253">
        <f>_xlfn.XLOOKUP(A253,'SYS Allocations'!A:A,'SYS Allocations'!F:F)</f>
        <v>0</v>
      </c>
      <c r="BA253" t="str">
        <f t="shared" si="174"/>
        <v>DDm100-25</v>
      </c>
    </row>
    <row r="254" spans="1:53">
      <c r="A254" t="s">
        <v>270</v>
      </c>
      <c r="B254" t="s">
        <v>922</v>
      </c>
      <c r="C254" t="s">
        <v>1360</v>
      </c>
      <c r="D254" t="s">
        <v>856</v>
      </c>
      <c r="E254" t="s">
        <v>1362</v>
      </c>
      <c r="F254" t="s">
        <v>925</v>
      </c>
      <c r="G254">
        <v>50</v>
      </c>
      <c r="H254">
        <v>5</v>
      </c>
      <c r="I254">
        <v>81.8</v>
      </c>
      <c r="J254">
        <v>4.4581</v>
      </c>
      <c r="K254" s="64">
        <v>44739.411111111098</v>
      </c>
      <c r="L254">
        <v>8.7200000000000006</v>
      </c>
      <c r="M254">
        <v>4.2618999999999998</v>
      </c>
      <c r="N254">
        <v>4.4145000000000003</v>
      </c>
      <c r="O254">
        <v>-4.3599999999999799E-2</v>
      </c>
      <c r="P254" t="s">
        <v>851</v>
      </c>
      <c r="Q254" t="s">
        <v>859</v>
      </c>
      <c r="R254" t="s">
        <v>893</v>
      </c>
      <c r="S254">
        <v>10.1088</v>
      </c>
      <c r="T254">
        <v>5.6506999999999801</v>
      </c>
      <c r="U254" t="s">
        <v>851</v>
      </c>
      <c r="V254" t="s">
        <v>861</v>
      </c>
      <c r="W254">
        <v>22.5</v>
      </c>
      <c r="X254">
        <v>18.041899999999998</v>
      </c>
      <c r="Y254">
        <v>42</v>
      </c>
      <c r="AA254">
        <f>VLOOKUP(A254,Cover!A:R,18,0)</f>
        <v>0</v>
      </c>
      <c r="AB254" s="77">
        <f t="shared" si="176"/>
        <v>4.2618999999999998</v>
      </c>
      <c r="AC254" s="77">
        <f t="shared" si="177"/>
        <v>-4.3599999999999799E-2</v>
      </c>
      <c r="AD254" s="77">
        <f t="shared" si="178"/>
        <v>48.875</v>
      </c>
      <c r="AE254" s="77">
        <f t="shared" si="179"/>
        <v>-0.98765432098764971</v>
      </c>
      <c r="AF254" s="77">
        <f t="shared" si="180"/>
        <v>5.6506999999999801</v>
      </c>
      <c r="AG254" s="77">
        <f t="shared" si="181"/>
        <v>55.898820829376184</v>
      </c>
      <c r="AH254" s="77">
        <f t="shared" si="182"/>
        <v>22.5</v>
      </c>
      <c r="AI254" s="77">
        <f t="shared" si="183"/>
        <v>4.4581</v>
      </c>
      <c r="AJ254" s="77">
        <f t="shared" si="184"/>
        <v>18.041899999999998</v>
      </c>
      <c r="AK254" s="77">
        <f t="shared" si="185"/>
        <v>0</v>
      </c>
      <c r="AL254" s="77">
        <f t="shared" si="186"/>
        <v>18.041899999999998</v>
      </c>
      <c r="AM254" s="77">
        <f t="shared" si="187"/>
        <v>80.186222222222213</v>
      </c>
      <c r="AN254" t="str">
        <f t="shared" si="173"/>
        <v/>
      </c>
      <c r="AO254" t="s">
        <v>853</v>
      </c>
      <c r="AP254" t="str">
        <f t="shared" si="175"/>
        <v>2DDm85-15</v>
      </c>
      <c r="AQ254">
        <f>_xlfn.XLOOKUP(A254,'SYS Allocations'!A:A,'SYS Allocations'!B:B)</f>
        <v>0</v>
      </c>
      <c r="AR254">
        <f>_xlfn.XLOOKUP(A254,'SYS Allocations'!A:A,'SYS Allocations'!C:C)</f>
        <v>0</v>
      </c>
      <c r="AS254">
        <f>_xlfn.XLOOKUP(A254,'SYS Allocations'!A:A,'SYS Allocations'!D:D)</f>
        <v>0</v>
      </c>
      <c r="AT254">
        <f>_xlfn.XLOOKUP(A254,'SYS Allocations'!A:A,'SYS Allocations'!E:E)</f>
        <v>0</v>
      </c>
      <c r="AU254">
        <f>_xlfn.XLOOKUP(A254,'SYS Allocations'!A:A,'SYS Allocations'!F:F)</f>
        <v>0</v>
      </c>
      <c r="BA254" t="str">
        <f t="shared" si="174"/>
        <v>2DDm85-15</v>
      </c>
    </row>
    <row r="255" spans="1:53">
      <c r="A255" s="35"/>
      <c r="B255" s="35" t="s">
        <v>871</v>
      </c>
      <c r="C255" s="35" t="s">
        <v>1050</v>
      </c>
      <c r="D255" s="35" t="s">
        <v>856</v>
      </c>
      <c r="E255" s="35" t="s">
        <v>1363</v>
      </c>
      <c r="F255" s="35"/>
      <c r="G255" s="102"/>
      <c r="H255" s="102"/>
      <c r="I255" s="102"/>
      <c r="J255" s="102"/>
      <c r="K255" s="103"/>
      <c r="L255" s="102"/>
      <c r="M255" s="102"/>
      <c r="N255" s="102"/>
      <c r="O255" s="102"/>
      <c r="P255" s="35"/>
      <c r="Q255" s="35"/>
      <c r="R255" s="35"/>
      <c r="S255" s="102"/>
      <c r="T255" s="102"/>
      <c r="U255" s="35" t="s">
        <v>851</v>
      </c>
      <c r="V255" s="35" t="s">
        <v>861</v>
      </c>
      <c r="W255" s="102">
        <v>22.5</v>
      </c>
      <c r="X255" s="102">
        <v>18.041899999999998</v>
      </c>
      <c r="Y255" s="102">
        <v>42</v>
      </c>
      <c r="AA255" t="e">
        <f>VLOOKUP(A255,Cover!A:R,18,0)</f>
        <v>#N/A</v>
      </c>
      <c r="AB255" s="77" t="e">
        <f t="shared" si="176"/>
        <v>#N/A</v>
      </c>
      <c r="AC255" s="77" t="e">
        <f t="shared" si="177"/>
        <v>#N/A</v>
      </c>
      <c r="AD255" s="77" t="e">
        <f t="shared" si="178"/>
        <v>#N/A</v>
      </c>
      <c r="AE255" s="77" t="e">
        <f t="shared" si="179"/>
        <v>#N/A</v>
      </c>
      <c r="AF255" s="77" t="e">
        <f t="shared" si="180"/>
        <v>#N/A</v>
      </c>
      <c r="AG255" s="77" t="e">
        <f t="shared" si="181"/>
        <v>#N/A</v>
      </c>
      <c r="AH255" s="77">
        <f t="shared" si="182"/>
        <v>22.5</v>
      </c>
      <c r="AI255" s="77">
        <f t="shared" si="183"/>
        <v>0</v>
      </c>
      <c r="AJ255" s="77">
        <f t="shared" si="184"/>
        <v>22.5</v>
      </c>
      <c r="AK255" s="77" t="e">
        <f t="shared" si="185"/>
        <v>#N/A</v>
      </c>
      <c r="AL255" s="77" t="e">
        <f t="shared" si="186"/>
        <v>#N/A</v>
      </c>
      <c r="AM255" s="77" t="e">
        <f t="shared" si="187"/>
        <v>#N/A</v>
      </c>
      <c r="AQ255">
        <f>_xlfn.XLOOKUP(A255,'SYS Allocations'!A:A,'SYS Allocations'!B:B)</f>
        <v>0</v>
      </c>
      <c r="AR255">
        <f>_xlfn.XLOOKUP(A255,'SYS Allocations'!A:A,'SYS Allocations'!C:C)</f>
        <v>0</v>
      </c>
      <c r="AS255">
        <f>_xlfn.XLOOKUP(A255,'SYS Allocations'!A:A,'SYS Allocations'!D:D)</f>
        <v>0</v>
      </c>
      <c r="AT255">
        <f>_xlfn.XLOOKUP(A255,'SYS Allocations'!A:A,'SYS Allocations'!E:E)</f>
        <v>0</v>
      </c>
      <c r="AU255">
        <f>_xlfn.XLOOKUP(A255,'SYS Allocations'!A:A,'SYS Allocations'!F:F)</f>
        <v>0</v>
      </c>
    </row>
    <row r="256" spans="1:53">
      <c r="A256" s="35"/>
      <c r="B256" s="35" t="s">
        <v>871</v>
      </c>
      <c r="C256" s="35" t="s">
        <v>1327</v>
      </c>
      <c r="D256" s="35" t="s">
        <v>856</v>
      </c>
      <c r="E256" s="35" t="s">
        <v>1364</v>
      </c>
      <c r="F256" s="35" t="s">
        <v>1365</v>
      </c>
      <c r="G256" s="102"/>
      <c r="H256" s="102"/>
      <c r="I256" s="102"/>
      <c r="J256" s="102"/>
      <c r="K256" s="103"/>
      <c r="L256" s="102"/>
      <c r="M256" s="102"/>
      <c r="N256" s="102"/>
      <c r="O256" s="102"/>
      <c r="P256" s="35"/>
      <c r="Q256" s="35"/>
      <c r="R256" s="35"/>
      <c r="S256" s="102"/>
      <c r="T256" s="102"/>
      <c r="U256" s="35" t="s">
        <v>848</v>
      </c>
      <c r="V256" s="35" t="s">
        <v>1366</v>
      </c>
      <c r="W256" s="102">
        <v>174</v>
      </c>
      <c r="X256" s="102">
        <v>174</v>
      </c>
      <c r="Y256" s="102">
        <v>5</v>
      </c>
      <c r="AA256" t="e">
        <f>VLOOKUP(A256,Cover!A:R,18,0)</f>
        <v>#N/A</v>
      </c>
      <c r="AB256" s="77" t="e">
        <f t="shared" si="176"/>
        <v>#N/A</v>
      </c>
      <c r="AC256" s="77" t="e">
        <f t="shared" si="177"/>
        <v>#N/A</v>
      </c>
      <c r="AD256" s="77" t="e">
        <f t="shared" si="178"/>
        <v>#N/A</v>
      </c>
      <c r="AE256" s="77" t="e">
        <f t="shared" si="179"/>
        <v>#N/A</v>
      </c>
      <c r="AF256" s="77" t="e">
        <f t="shared" si="180"/>
        <v>#N/A</v>
      </c>
      <c r="AG256" s="77" t="e">
        <f t="shared" si="181"/>
        <v>#N/A</v>
      </c>
      <c r="AH256" s="77">
        <f t="shared" si="182"/>
        <v>174</v>
      </c>
      <c r="AI256" s="77">
        <f t="shared" si="183"/>
        <v>0</v>
      </c>
      <c r="AJ256" s="77">
        <f t="shared" si="184"/>
        <v>174</v>
      </c>
      <c r="AK256" s="77" t="e">
        <f t="shared" si="185"/>
        <v>#N/A</v>
      </c>
      <c r="AL256" s="77" t="e">
        <f t="shared" si="186"/>
        <v>#N/A</v>
      </c>
      <c r="AM256" s="77" t="e">
        <f t="shared" si="187"/>
        <v>#N/A</v>
      </c>
      <c r="AQ256">
        <f>_xlfn.XLOOKUP(A256,'SYS Allocations'!A:A,'SYS Allocations'!B:B)</f>
        <v>0</v>
      </c>
      <c r="AR256">
        <f>_xlfn.XLOOKUP(A256,'SYS Allocations'!A:A,'SYS Allocations'!C:C)</f>
        <v>0</v>
      </c>
      <c r="AS256">
        <f>_xlfn.XLOOKUP(A256,'SYS Allocations'!A:A,'SYS Allocations'!D:D)</f>
        <v>0</v>
      </c>
      <c r="AT256">
        <f>_xlfn.XLOOKUP(A256,'SYS Allocations'!A:A,'SYS Allocations'!E:E)</f>
        <v>0</v>
      </c>
      <c r="AU256">
        <f>_xlfn.XLOOKUP(A256,'SYS Allocations'!A:A,'SYS Allocations'!F:F)</f>
        <v>0</v>
      </c>
    </row>
    <row r="257" spans="1:47">
      <c r="A257" s="35"/>
      <c r="B257" s="35" t="s">
        <v>904</v>
      </c>
      <c r="C257" s="35" t="s">
        <v>935</v>
      </c>
      <c r="D257" s="35" t="s">
        <v>856</v>
      </c>
      <c r="E257" s="35" t="s">
        <v>1367</v>
      </c>
      <c r="F257" s="35" t="s">
        <v>1365</v>
      </c>
      <c r="G257" s="102"/>
      <c r="H257" s="102"/>
      <c r="I257" s="102"/>
      <c r="J257" s="102"/>
      <c r="K257" s="103"/>
      <c r="L257" s="102"/>
      <c r="M257" s="102"/>
      <c r="N257" s="102"/>
      <c r="O257" s="102"/>
      <c r="P257" s="35"/>
      <c r="Q257" s="35"/>
      <c r="R257" s="35"/>
      <c r="S257" s="102"/>
      <c r="T257" s="102"/>
      <c r="U257" s="35" t="s">
        <v>851</v>
      </c>
      <c r="V257" s="35" t="s">
        <v>861</v>
      </c>
      <c r="W257" s="102">
        <v>22.5</v>
      </c>
      <c r="X257" s="102">
        <v>22.5</v>
      </c>
      <c r="Y257" s="102">
        <v>16</v>
      </c>
      <c r="AA257" t="e">
        <f>VLOOKUP(A257,Cover!A:R,18,0)</f>
        <v>#N/A</v>
      </c>
      <c r="AB257" s="77" t="e">
        <f t="shared" si="176"/>
        <v>#N/A</v>
      </c>
      <c r="AC257" s="77" t="e">
        <f t="shared" si="177"/>
        <v>#N/A</v>
      </c>
      <c r="AD257" s="77" t="e">
        <f t="shared" si="178"/>
        <v>#N/A</v>
      </c>
      <c r="AE257" s="77" t="e">
        <f t="shared" si="179"/>
        <v>#N/A</v>
      </c>
      <c r="AF257" s="77" t="e">
        <f t="shared" si="180"/>
        <v>#N/A</v>
      </c>
      <c r="AG257" s="77" t="e">
        <f t="shared" si="181"/>
        <v>#N/A</v>
      </c>
      <c r="AH257" s="77">
        <f t="shared" si="182"/>
        <v>22.5</v>
      </c>
      <c r="AI257" s="77">
        <f t="shared" si="183"/>
        <v>0</v>
      </c>
      <c r="AJ257" s="77">
        <f t="shared" si="184"/>
        <v>22.5</v>
      </c>
      <c r="AK257" s="77" t="e">
        <f t="shared" si="185"/>
        <v>#N/A</v>
      </c>
      <c r="AL257" s="77" t="e">
        <f t="shared" si="186"/>
        <v>#N/A</v>
      </c>
      <c r="AM257" s="77" t="e">
        <f t="shared" si="187"/>
        <v>#N/A</v>
      </c>
      <c r="AQ257">
        <f>_xlfn.XLOOKUP(A257,'SYS Allocations'!A:A,'SYS Allocations'!B:B)</f>
        <v>0</v>
      </c>
      <c r="AR257">
        <f>_xlfn.XLOOKUP(A257,'SYS Allocations'!A:A,'SYS Allocations'!C:C)</f>
        <v>0</v>
      </c>
      <c r="AS257">
        <f>_xlfn.XLOOKUP(A257,'SYS Allocations'!A:A,'SYS Allocations'!D:D)</f>
        <v>0</v>
      </c>
      <c r="AT257">
        <f>_xlfn.XLOOKUP(A257,'SYS Allocations'!A:A,'SYS Allocations'!E:E)</f>
        <v>0</v>
      </c>
      <c r="AU257">
        <f>_xlfn.XLOOKUP(A257,'SYS Allocations'!A:A,'SYS Allocations'!F:F)</f>
        <v>0</v>
      </c>
    </row>
    <row r="258" spans="1:47">
      <c r="A258" s="35"/>
      <c r="B258" s="35" t="s">
        <v>904</v>
      </c>
      <c r="C258" s="35" t="s">
        <v>1163</v>
      </c>
      <c r="D258" s="35" t="s">
        <v>856</v>
      </c>
      <c r="E258" s="35" t="s">
        <v>1368</v>
      </c>
      <c r="F258" s="35" t="s">
        <v>1365</v>
      </c>
      <c r="G258" s="102"/>
      <c r="H258" s="102"/>
      <c r="I258" s="102"/>
      <c r="J258" s="102"/>
      <c r="K258" s="103"/>
      <c r="L258" s="102"/>
      <c r="M258" s="102"/>
      <c r="N258" s="102"/>
      <c r="O258" s="102"/>
      <c r="P258" s="35"/>
      <c r="Q258" s="35"/>
      <c r="R258" s="35"/>
      <c r="S258" s="102"/>
      <c r="T258" s="102"/>
      <c r="U258" s="35" t="s">
        <v>851</v>
      </c>
      <c r="V258" s="35" t="s">
        <v>1369</v>
      </c>
      <c r="W258" s="102">
        <v>7.6875</v>
      </c>
      <c r="X258" s="102">
        <v>7.6875</v>
      </c>
      <c r="Y258" s="102">
        <v>1</v>
      </c>
      <c r="AA258" t="e">
        <f>VLOOKUP(A258,Cover!A:R,18,0)</f>
        <v>#N/A</v>
      </c>
      <c r="AB258" s="77" t="e">
        <f t="shared" si="176"/>
        <v>#N/A</v>
      </c>
      <c r="AC258" s="77" t="e">
        <f t="shared" si="177"/>
        <v>#N/A</v>
      </c>
      <c r="AD258" s="77" t="e">
        <f t="shared" si="178"/>
        <v>#N/A</v>
      </c>
      <c r="AE258" s="77" t="e">
        <f t="shared" si="179"/>
        <v>#N/A</v>
      </c>
      <c r="AF258" s="77" t="e">
        <f t="shared" si="180"/>
        <v>#N/A</v>
      </c>
      <c r="AG258" s="77" t="e">
        <f t="shared" si="181"/>
        <v>#N/A</v>
      </c>
      <c r="AH258" s="77">
        <f t="shared" si="182"/>
        <v>7.6875</v>
      </c>
      <c r="AI258" s="77">
        <f t="shared" si="183"/>
        <v>0</v>
      </c>
      <c r="AJ258" s="77">
        <f t="shared" si="184"/>
        <v>7.6875</v>
      </c>
      <c r="AK258" s="77" t="e">
        <f t="shared" si="185"/>
        <v>#N/A</v>
      </c>
      <c r="AL258" s="77" t="e">
        <f t="shared" si="186"/>
        <v>#N/A</v>
      </c>
      <c r="AM258" s="77" t="e">
        <f t="shared" si="187"/>
        <v>#N/A</v>
      </c>
      <c r="AQ258">
        <f>_xlfn.XLOOKUP(A258,'SYS Allocations'!A:A,'SYS Allocations'!B:B)</f>
        <v>0</v>
      </c>
      <c r="AR258">
        <f>_xlfn.XLOOKUP(A258,'SYS Allocations'!A:A,'SYS Allocations'!C:C)</f>
        <v>0</v>
      </c>
      <c r="AS258">
        <f>_xlfn.XLOOKUP(A258,'SYS Allocations'!A:A,'SYS Allocations'!D:D)</f>
        <v>0</v>
      </c>
      <c r="AT258">
        <f>_xlfn.XLOOKUP(A258,'SYS Allocations'!A:A,'SYS Allocations'!E:E)</f>
        <v>0</v>
      </c>
      <c r="AU258">
        <f>_xlfn.XLOOKUP(A258,'SYS Allocations'!A:A,'SYS Allocations'!F:F)</f>
        <v>0</v>
      </c>
    </row>
    <row r="259" spans="1:47">
      <c r="A259" s="35"/>
      <c r="B259" s="35" t="s">
        <v>922</v>
      </c>
      <c r="C259" s="35" t="s">
        <v>1166</v>
      </c>
      <c r="D259" s="35" t="s">
        <v>840</v>
      </c>
      <c r="E259" s="35" t="s">
        <v>1370</v>
      </c>
      <c r="F259" s="35" t="s">
        <v>1365</v>
      </c>
      <c r="G259" s="102"/>
      <c r="H259" s="102"/>
      <c r="I259" s="102"/>
      <c r="J259" s="102"/>
      <c r="K259" s="103"/>
      <c r="L259" s="102"/>
      <c r="M259" s="102"/>
      <c r="N259" s="102"/>
      <c r="O259" s="102"/>
      <c r="P259" s="35"/>
      <c r="Q259" s="35"/>
      <c r="R259" s="35"/>
      <c r="S259" s="102"/>
      <c r="T259" s="102"/>
      <c r="U259" s="35" t="s">
        <v>902</v>
      </c>
      <c r="V259" s="35" t="s">
        <v>1371</v>
      </c>
      <c r="W259" s="102">
        <v>41.25</v>
      </c>
      <c r="X259" s="102">
        <v>41.25</v>
      </c>
      <c r="Y259" s="102">
        <v>0</v>
      </c>
      <c r="AA259" t="e">
        <f>VLOOKUP(A259,Cover!A:R,18,0)</f>
        <v>#N/A</v>
      </c>
      <c r="AB259" s="77" t="e">
        <f t="shared" si="176"/>
        <v>#N/A</v>
      </c>
      <c r="AC259" s="77" t="e">
        <f t="shared" si="177"/>
        <v>#N/A</v>
      </c>
      <c r="AD259" s="77" t="e">
        <f t="shared" si="178"/>
        <v>#N/A</v>
      </c>
      <c r="AE259" s="77" t="e">
        <f t="shared" si="179"/>
        <v>#N/A</v>
      </c>
      <c r="AF259" s="77" t="e">
        <f t="shared" si="180"/>
        <v>#N/A</v>
      </c>
      <c r="AG259" s="77" t="e">
        <f t="shared" si="181"/>
        <v>#N/A</v>
      </c>
      <c r="AH259" s="77">
        <f t="shared" si="182"/>
        <v>41.25</v>
      </c>
      <c r="AI259" s="77">
        <f t="shared" si="183"/>
        <v>0</v>
      </c>
      <c r="AJ259" s="77">
        <f t="shared" si="184"/>
        <v>41.25</v>
      </c>
      <c r="AK259" s="77" t="e">
        <f t="shared" si="185"/>
        <v>#N/A</v>
      </c>
      <c r="AL259" s="77" t="e">
        <f t="shared" si="186"/>
        <v>#N/A</v>
      </c>
      <c r="AM259" s="77" t="e">
        <f t="shared" si="187"/>
        <v>#N/A</v>
      </c>
      <c r="AQ259">
        <f>_xlfn.XLOOKUP(A259,'SYS Allocations'!A:A,'SYS Allocations'!B:B)</f>
        <v>0</v>
      </c>
      <c r="AR259">
        <f>_xlfn.XLOOKUP(A259,'SYS Allocations'!A:A,'SYS Allocations'!C:C)</f>
        <v>0</v>
      </c>
      <c r="AS259">
        <f>_xlfn.XLOOKUP(A259,'SYS Allocations'!A:A,'SYS Allocations'!D:D)</f>
        <v>0</v>
      </c>
      <c r="AT259">
        <f>_xlfn.XLOOKUP(A259,'SYS Allocations'!A:A,'SYS Allocations'!E:E)</f>
        <v>0</v>
      </c>
      <c r="AU259">
        <f>_xlfn.XLOOKUP(A259,'SYS Allocations'!A:A,'SYS Allocations'!F:F)</f>
        <v>0</v>
      </c>
    </row>
    <row r="260" spans="1:47">
      <c r="A260" s="35"/>
      <c r="B260" s="35" t="s">
        <v>922</v>
      </c>
      <c r="C260" s="35" t="s">
        <v>1166</v>
      </c>
      <c r="D260" s="35" t="s">
        <v>840</v>
      </c>
      <c r="E260" s="35" t="s">
        <v>1370</v>
      </c>
      <c r="F260" s="35" t="s">
        <v>1365</v>
      </c>
      <c r="G260" s="102"/>
      <c r="H260" s="102"/>
      <c r="I260" s="102"/>
      <c r="J260" s="102"/>
      <c r="K260" s="103"/>
      <c r="L260" s="102"/>
      <c r="M260" s="102"/>
      <c r="N260" s="102"/>
      <c r="O260" s="102"/>
      <c r="P260" s="35"/>
      <c r="Q260" s="35"/>
      <c r="R260" s="35"/>
      <c r="S260" s="102"/>
      <c r="T260" s="102"/>
      <c r="U260" s="35" t="s">
        <v>848</v>
      </c>
      <c r="V260" s="35" t="s">
        <v>968</v>
      </c>
      <c r="W260" s="102">
        <v>11.25</v>
      </c>
      <c r="X260" s="102">
        <v>11.25</v>
      </c>
      <c r="Y260" s="102">
        <v>0</v>
      </c>
      <c r="Z260" s="35" t="s">
        <v>8</v>
      </c>
      <c r="AA260" t="e">
        <f>VLOOKUP(A260,Cover!A:R,18,0)</f>
        <v>#N/A</v>
      </c>
      <c r="AB260" s="77" t="e">
        <f t="shared" si="176"/>
        <v>#N/A</v>
      </c>
      <c r="AC260" s="77" t="e">
        <f t="shared" si="177"/>
        <v>#N/A</v>
      </c>
      <c r="AD260" s="77" t="e">
        <f t="shared" si="178"/>
        <v>#N/A</v>
      </c>
      <c r="AE260" s="77" t="e">
        <f t="shared" si="179"/>
        <v>#N/A</v>
      </c>
      <c r="AF260" s="77" t="e">
        <f t="shared" si="180"/>
        <v>#N/A</v>
      </c>
      <c r="AG260" s="77" t="e">
        <f t="shared" si="181"/>
        <v>#N/A</v>
      </c>
      <c r="AH260" s="77">
        <f t="shared" si="182"/>
        <v>11.25</v>
      </c>
      <c r="AI260" s="77">
        <f t="shared" si="183"/>
        <v>0</v>
      </c>
      <c r="AJ260" s="77">
        <f t="shared" si="184"/>
        <v>11.25</v>
      </c>
      <c r="AK260" s="77" t="e">
        <f t="shared" si="185"/>
        <v>#N/A</v>
      </c>
      <c r="AL260" s="77" t="e">
        <f t="shared" si="186"/>
        <v>#N/A</v>
      </c>
      <c r="AM260" s="77" t="e">
        <f t="shared" si="187"/>
        <v>#N/A</v>
      </c>
      <c r="AQ260">
        <f>_xlfn.XLOOKUP(A260,'SYS Allocations'!A:A,'SYS Allocations'!B:B)</f>
        <v>0</v>
      </c>
      <c r="AR260">
        <f>_xlfn.XLOOKUP(A260,'SYS Allocations'!A:A,'SYS Allocations'!C:C)</f>
        <v>0</v>
      </c>
      <c r="AS260">
        <f>_xlfn.XLOOKUP(A260,'SYS Allocations'!A:A,'SYS Allocations'!D:D)</f>
        <v>0</v>
      </c>
      <c r="AT260">
        <f>_xlfn.XLOOKUP(A260,'SYS Allocations'!A:A,'SYS Allocations'!E:E)</f>
        <v>0</v>
      </c>
      <c r="AU260">
        <f>_xlfn.XLOOKUP(A260,'SYS Allocations'!A:A,'SYS Allocations'!F:F)</f>
        <v>0</v>
      </c>
    </row>
    <row r="261" spans="1:47">
      <c r="A261" s="35"/>
      <c r="B261" s="35" t="s">
        <v>922</v>
      </c>
      <c r="C261" s="35" t="s">
        <v>1166</v>
      </c>
      <c r="D261" s="35" t="s">
        <v>840</v>
      </c>
      <c r="E261" s="35" t="s">
        <v>1372</v>
      </c>
      <c r="F261" s="35" t="s">
        <v>1365</v>
      </c>
      <c r="G261" s="102"/>
      <c r="H261" s="102"/>
      <c r="I261" s="102"/>
      <c r="J261" s="102"/>
      <c r="K261" s="103"/>
      <c r="L261" s="102"/>
      <c r="M261" s="102"/>
      <c r="N261" s="102"/>
      <c r="O261" s="102"/>
      <c r="P261" s="35"/>
      <c r="Q261" s="35"/>
      <c r="R261" s="35"/>
      <c r="S261" s="102"/>
      <c r="T261" s="102"/>
      <c r="U261" s="35" t="s">
        <v>848</v>
      </c>
      <c r="V261" s="35" t="s">
        <v>1373</v>
      </c>
      <c r="W261" s="102">
        <v>48</v>
      </c>
      <c r="X261" s="102">
        <v>48</v>
      </c>
      <c r="Y261" s="102">
        <v>0</v>
      </c>
      <c r="Z261" s="35"/>
      <c r="AA261" t="e">
        <f>VLOOKUP(A261,Cover!A:R,18,0)</f>
        <v>#N/A</v>
      </c>
      <c r="AB261" s="77" t="e">
        <f t="shared" si="176"/>
        <v>#N/A</v>
      </c>
      <c r="AC261" s="77" t="e">
        <f t="shared" si="177"/>
        <v>#N/A</v>
      </c>
      <c r="AD261" s="77" t="e">
        <f t="shared" si="178"/>
        <v>#N/A</v>
      </c>
      <c r="AE261" s="77" t="e">
        <f t="shared" si="179"/>
        <v>#N/A</v>
      </c>
      <c r="AF261" s="77" t="e">
        <f t="shared" si="180"/>
        <v>#N/A</v>
      </c>
      <c r="AG261" s="77" t="e">
        <f t="shared" si="181"/>
        <v>#N/A</v>
      </c>
      <c r="AH261" s="77">
        <f t="shared" si="182"/>
        <v>48</v>
      </c>
      <c r="AI261" s="77">
        <f t="shared" si="183"/>
        <v>0</v>
      </c>
      <c r="AJ261" s="77">
        <f t="shared" si="184"/>
        <v>48</v>
      </c>
      <c r="AK261" s="77" t="e">
        <f t="shared" si="185"/>
        <v>#N/A</v>
      </c>
      <c r="AL261" s="77" t="e">
        <f t="shared" si="186"/>
        <v>#N/A</v>
      </c>
      <c r="AM261" s="77" t="e">
        <f t="shared" si="187"/>
        <v>#N/A</v>
      </c>
      <c r="AQ261">
        <f>_xlfn.XLOOKUP(A261,'SYS Allocations'!A:A,'SYS Allocations'!B:B)</f>
        <v>0</v>
      </c>
      <c r="AR261">
        <f>_xlfn.XLOOKUP(A261,'SYS Allocations'!A:A,'SYS Allocations'!C:C)</f>
        <v>0</v>
      </c>
      <c r="AS261">
        <f>_xlfn.XLOOKUP(A261,'SYS Allocations'!A:A,'SYS Allocations'!D:D)</f>
        <v>0</v>
      </c>
      <c r="AT261">
        <f>_xlfn.XLOOKUP(A261,'SYS Allocations'!A:A,'SYS Allocations'!E:E)</f>
        <v>0</v>
      </c>
      <c r="AU261">
        <f>_xlfn.XLOOKUP(A261,'SYS Allocations'!A:A,'SYS Allocations'!F:F)</f>
        <v>0</v>
      </c>
    </row>
    <row r="262" spans="1:47">
      <c r="A262" s="35"/>
      <c r="B262" s="35" t="s">
        <v>922</v>
      </c>
      <c r="C262" s="35" t="s">
        <v>1166</v>
      </c>
      <c r="D262" s="35" t="s">
        <v>856</v>
      </c>
      <c r="E262" s="35" t="s">
        <v>1374</v>
      </c>
      <c r="F262" s="35" t="s">
        <v>1365</v>
      </c>
      <c r="G262" s="102"/>
      <c r="H262" s="102"/>
      <c r="I262" s="102"/>
      <c r="J262" s="102"/>
      <c r="K262" s="103"/>
      <c r="L262" s="102"/>
      <c r="M262" s="102"/>
      <c r="N262" s="102"/>
      <c r="O262" s="102"/>
      <c r="P262" s="35"/>
      <c r="Q262" s="35"/>
      <c r="R262" s="35"/>
      <c r="S262" s="102"/>
      <c r="T262" s="102"/>
      <c r="U262" s="35" t="s">
        <v>866</v>
      </c>
      <c r="V262" s="35" t="s">
        <v>887</v>
      </c>
      <c r="W262" s="102">
        <v>6.75</v>
      </c>
      <c r="X262" s="102">
        <v>6.75</v>
      </c>
      <c r="Y262" s="102">
        <v>3</v>
      </c>
      <c r="Z262" s="35"/>
      <c r="AA262" t="e">
        <f>VLOOKUP(A262,Cover!A:R,18,0)</f>
        <v>#N/A</v>
      </c>
      <c r="AB262" s="77" t="e">
        <f t="shared" si="176"/>
        <v>#N/A</v>
      </c>
      <c r="AC262" s="77" t="e">
        <f t="shared" si="177"/>
        <v>#N/A</v>
      </c>
      <c r="AD262" s="77" t="e">
        <f t="shared" si="178"/>
        <v>#N/A</v>
      </c>
      <c r="AE262" s="77" t="e">
        <f t="shared" si="179"/>
        <v>#N/A</v>
      </c>
      <c r="AF262" s="77" t="e">
        <f t="shared" si="180"/>
        <v>#N/A</v>
      </c>
      <c r="AG262" s="77" t="e">
        <f t="shared" si="181"/>
        <v>#N/A</v>
      </c>
      <c r="AH262" s="77">
        <f t="shared" si="182"/>
        <v>6.75</v>
      </c>
      <c r="AI262" s="77">
        <f t="shared" si="183"/>
        <v>0</v>
      </c>
      <c r="AJ262" s="77">
        <f t="shared" si="184"/>
        <v>6.75</v>
      </c>
      <c r="AK262" s="77" t="e">
        <f t="shared" si="185"/>
        <v>#N/A</v>
      </c>
      <c r="AL262" s="77" t="e">
        <f t="shared" si="186"/>
        <v>#N/A</v>
      </c>
      <c r="AM262" s="77" t="e">
        <f t="shared" si="187"/>
        <v>#N/A</v>
      </c>
      <c r="AQ262">
        <f>_xlfn.XLOOKUP(A262,'SYS Allocations'!A:A,'SYS Allocations'!B:B)</f>
        <v>0</v>
      </c>
      <c r="AR262">
        <f>_xlfn.XLOOKUP(A262,'SYS Allocations'!A:A,'SYS Allocations'!C:C)</f>
        <v>0</v>
      </c>
      <c r="AS262">
        <f>_xlfn.XLOOKUP(A262,'SYS Allocations'!A:A,'SYS Allocations'!D:D)</f>
        <v>0</v>
      </c>
      <c r="AT262">
        <f>_xlfn.XLOOKUP(A262,'SYS Allocations'!A:A,'SYS Allocations'!E:E)</f>
        <v>0</v>
      </c>
      <c r="AU262">
        <f>_xlfn.XLOOKUP(A262,'SYS Allocations'!A:A,'SYS Allocations'!F:F)</f>
        <v>0</v>
      </c>
    </row>
    <row r="263" spans="1:47">
      <c r="A263" s="35"/>
      <c r="B263" s="35" t="s">
        <v>928</v>
      </c>
      <c r="C263" s="35" t="s">
        <v>1006</v>
      </c>
      <c r="D263" s="35" t="s">
        <v>856</v>
      </c>
      <c r="E263" s="35" t="s">
        <v>1375</v>
      </c>
      <c r="F263" s="35" t="s">
        <v>1365</v>
      </c>
      <c r="G263" s="102"/>
      <c r="H263" s="102"/>
      <c r="I263" s="102"/>
      <c r="J263" s="102"/>
      <c r="K263" s="103"/>
      <c r="L263" s="102"/>
      <c r="M263" s="102"/>
      <c r="N263" s="102"/>
      <c r="O263" s="102"/>
      <c r="P263" s="35"/>
      <c r="Q263" s="35"/>
      <c r="R263" s="35"/>
      <c r="S263" s="102"/>
      <c r="T263" s="102"/>
      <c r="U263" s="35" t="s">
        <v>1088</v>
      </c>
      <c r="V263" s="35" t="s">
        <v>1088</v>
      </c>
      <c r="W263" s="102"/>
      <c r="X263" s="102"/>
      <c r="Y263" s="102">
        <v>0</v>
      </c>
      <c r="Z263" s="35"/>
      <c r="AA263" t="e">
        <f>VLOOKUP(A263,Cover!A:R,18,0)</f>
        <v>#N/A</v>
      </c>
      <c r="AB263" s="77" t="e">
        <f t="shared" si="176"/>
        <v>#N/A</v>
      </c>
      <c r="AC263" s="77" t="e">
        <f t="shared" si="177"/>
        <v>#N/A</v>
      </c>
      <c r="AD263" s="77" t="e">
        <f t="shared" si="178"/>
        <v>#N/A</v>
      </c>
      <c r="AE263" s="77" t="e">
        <f t="shared" si="179"/>
        <v>#N/A</v>
      </c>
      <c r="AF263" s="77" t="e">
        <f t="shared" si="180"/>
        <v>#N/A</v>
      </c>
      <c r="AG263" s="77" t="e">
        <f t="shared" si="181"/>
        <v>#N/A</v>
      </c>
      <c r="AH263" s="77">
        <f t="shared" si="182"/>
        <v>0</v>
      </c>
      <c r="AI263" s="77">
        <f t="shared" si="183"/>
        <v>0</v>
      </c>
      <c r="AJ263" s="77">
        <f t="shared" si="184"/>
        <v>0</v>
      </c>
      <c r="AK263" s="77" t="e">
        <f t="shared" si="185"/>
        <v>#N/A</v>
      </c>
      <c r="AL263" s="77" t="e">
        <f t="shared" si="186"/>
        <v>#N/A</v>
      </c>
      <c r="AM263" s="77" t="e">
        <f t="shared" si="187"/>
        <v>#N/A</v>
      </c>
      <c r="AQ263">
        <f>_xlfn.XLOOKUP(A263,'SYS Allocations'!A:A,'SYS Allocations'!B:B)</f>
        <v>0</v>
      </c>
      <c r="AR263">
        <f>_xlfn.XLOOKUP(A263,'SYS Allocations'!A:A,'SYS Allocations'!C:C)</f>
        <v>0</v>
      </c>
      <c r="AS263">
        <f>_xlfn.XLOOKUP(A263,'SYS Allocations'!A:A,'SYS Allocations'!D:D)</f>
        <v>0</v>
      </c>
      <c r="AT263">
        <f>_xlfn.XLOOKUP(A263,'SYS Allocations'!A:A,'SYS Allocations'!E:E)</f>
        <v>0</v>
      </c>
      <c r="AU263">
        <f>_xlfn.XLOOKUP(A263,'SYS Allocations'!A:A,'SYS Allocations'!F:F)</f>
        <v>0</v>
      </c>
    </row>
    <row r="264" spans="1:47">
      <c r="A264" s="35"/>
      <c r="B264" s="35" t="s">
        <v>854</v>
      </c>
      <c r="C264" s="35" t="s">
        <v>855</v>
      </c>
      <c r="D264" s="35" t="s">
        <v>856</v>
      </c>
      <c r="E264" s="35" t="s">
        <v>1088</v>
      </c>
      <c r="F264" s="35" t="s">
        <v>1365</v>
      </c>
      <c r="G264" s="102"/>
      <c r="H264" s="102"/>
      <c r="I264" s="102"/>
      <c r="J264" s="102"/>
      <c r="K264" s="103"/>
      <c r="L264" s="102"/>
      <c r="M264" s="102"/>
      <c r="N264" s="102"/>
      <c r="O264" s="102"/>
      <c r="P264" s="35"/>
      <c r="Q264" s="35"/>
      <c r="R264" s="35"/>
      <c r="S264" s="102"/>
      <c r="T264" s="102"/>
      <c r="U264" s="35" t="s">
        <v>1088</v>
      </c>
      <c r="V264" s="35" t="s">
        <v>1088</v>
      </c>
      <c r="W264" s="102">
        <v>0</v>
      </c>
      <c r="X264" s="102">
        <v>0</v>
      </c>
      <c r="Y264" s="102">
        <v>1</v>
      </c>
      <c r="Z264" s="35"/>
      <c r="AA264" t="e">
        <f>VLOOKUP(A264,Cover!A:R,18,0)</f>
        <v>#N/A</v>
      </c>
      <c r="AB264" s="77" t="e">
        <f t="shared" si="176"/>
        <v>#N/A</v>
      </c>
      <c r="AC264" s="77" t="e">
        <f t="shared" si="177"/>
        <v>#N/A</v>
      </c>
      <c r="AD264" s="77" t="e">
        <f t="shared" si="178"/>
        <v>#N/A</v>
      </c>
      <c r="AE264" s="77" t="e">
        <f t="shared" si="179"/>
        <v>#N/A</v>
      </c>
      <c r="AF264" s="77" t="e">
        <f t="shared" si="180"/>
        <v>#N/A</v>
      </c>
      <c r="AG264" s="77" t="e">
        <f t="shared" si="181"/>
        <v>#N/A</v>
      </c>
      <c r="AH264" s="77">
        <f t="shared" si="182"/>
        <v>0</v>
      </c>
      <c r="AI264" s="77">
        <f t="shared" si="183"/>
        <v>0</v>
      </c>
      <c r="AJ264" s="77">
        <f t="shared" si="184"/>
        <v>0</v>
      </c>
      <c r="AK264" s="77" t="e">
        <f t="shared" si="185"/>
        <v>#N/A</v>
      </c>
      <c r="AL264" s="77" t="e">
        <f t="shared" si="186"/>
        <v>#N/A</v>
      </c>
      <c r="AM264" s="77" t="e">
        <f t="shared" si="187"/>
        <v>#N/A</v>
      </c>
      <c r="AQ264">
        <f>_xlfn.XLOOKUP(A264,'SYS Allocations'!A:A,'SYS Allocations'!B:B)</f>
        <v>0</v>
      </c>
      <c r="AR264">
        <f>_xlfn.XLOOKUP(A264,'SYS Allocations'!A:A,'SYS Allocations'!C:C)</f>
        <v>0</v>
      </c>
      <c r="AS264">
        <f>_xlfn.XLOOKUP(A264,'SYS Allocations'!A:A,'SYS Allocations'!D:D)</f>
        <v>0</v>
      </c>
      <c r="AT264">
        <f>_xlfn.XLOOKUP(A264,'SYS Allocations'!A:A,'SYS Allocations'!E:E)</f>
        <v>0</v>
      </c>
      <c r="AU264">
        <f>_xlfn.XLOOKUP(A264,'SYS Allocations'!A:A,'SYS Allocations'!F:F)</f>
        <v>0</v>
      </c>
    </row>
    <row r="265" spans="1:47">
      <c r="A265" s="35"/>
      <c r="B265" s="35" t="s">
        <v>854</v>
      </c>
      <c r="C265" s="35" t="s">
        <v>1376</v>
      </c>
      <c r="D265" s="35" t="s">
        <v>856</v>
      </c>
      <c r="E265" s="35" t="s">
        <v>1377</v>
      </c>
      <c r="F265" s="35" t="s">
        <v>1365</v>
      </c>
      <c r="G265" s="102"/>
      <c r="H265" s="102"/>
      <c r="I265" s="102"/>
      <c r="J265" s="102"/>
      <c r="K265" s="103"/>
      <c r="L265" s="102"/>
      <c r="M265" s="102"/>
      <c r="N265" s="102"/>
      <c r="O265" s="102"/>
      <c r="P265" s="35"/>
      <c r="Q265" s="35"/>
      <c r="R265" s="35"/>
      <c r="S265" s="102"/>
      <c r="T265" s="102"/>
      <c r="U265" s="35" t="s">
        <v>851</v>
      </c>
      <c r="V265" s="35" t="s">
        <v>852</v>
      </c>
      <c r="W265" s="102">
        <v>7.5</v>
      </c>
      <c r="X265" s="102">
        <v>7.5</v>
      </c>
      <c r="Y265" s="102">
        <v>0</v>
      </c>
      <c r="Z265" s="35"/>
      <c r="AA265" t="e">
        <f>VLOOKUP(A265,Cover!A:R,18,0)</f>
        <v>#N/A</v>
      </c>
      <c r="AB265" s="77" t="e">
        <f t="shared" si="176"/>
        <v>#N/A</v>
      </c>
      <c r="AC265" s="77" t="e">
        <f t="shared" si="177"/>
        <v>#N/A</v>
      </c>
      <c r="AD265" s="77" t="e">
        <f t="shared" si="178"/>
        <v>#N/A</v>
      </c>
      <c r="AE265" s="77" t="e">
        <f t="shared" si="179"/>
        <v>#N/A</v>
      </c>
      <c r="AF265" s="77" t="e">
        <f t="shared" si="180"/>
        <v>#N/A</v>
      </c>
      <c r="AG265" s="77" t="e">
        <f t="shared" si="181"/>
        <v>#N/A</v>
      </c>
      <c r="AH265" s="77">
        <f t="shared" si="182"/>
        <v>7.5</v>
      </c>
      <c r="AI265" s="77">
        <f t="shared" si="183"/>
        <v>0</v>
      </c>
      <c r="AJ265" s="77">
        <f t="shared" si="184"/>
        <v>7.5</v>
      </c>
      <c r="AK265" s="77" t="e">
        <f t="shared" si="185"/>
        <v>#N/A</v>
      </c>
      <c r="AL265" s="77" t="e">
        <f t="shared" si="186"/>
        <v>#N/A</v>
      </c>
      <c r="AM265" s="77" t="e">
        <f t="shared" si="187"/>
        <v>#N/A</v>
      </c>
      <c r="AQ265">
        <f>_xlfn.XLOOKUP(A265,'SYS Allocations'!A:A,'SYS Allocations'!B:B)</f>
        <v>0</v>
      </c>
      <c r="AR265">
        <f>_xlfn.XLOOKUP(A265,'SYS Allocations'!A:A,'SYS Allocations'!C:C)</f>
        <v>0</v>
      </c>
      <c r="AS265">
        <f>_xlfn.XLOOKUP(A265,'SYS Allocations'!A:A,'SYS Allocations'!D:D)</f>
        <v>0</v>
      </c>
      <c r="AT265">
        <f>_xlfn.XLOOKUP(A265,'SYS Allocations'!A:A,'SYS Allocations'!E:E)</f>
        <v>0</v>
      </c>
      <c r="AU265">
        <f>_xlfn.XLOOKUP(A265,'SYS Allocations'!A:A,'SYS Allocations'!F:F)</f>
        <v>0</v>
      </c>
    </row>
    <row r="266" spans="1:47">
      <c r="A266" s="35"/>
      <c r="B266" s="35" t="s">
        <v>854</v>
      </c>
      <c r="C266" s="35" t="s">
        <v>1093</v>
      </c>
      <c r="D266" s="35" t="s">
        <v>856</v>
      </c>
      <c r="E266" s="35" t="s">
        <v>1378</v>
      </c>
      <c r="F266" s="35" t="s">
        <v>1365</v>
      </c>
      <c r="G266" s="102"/>
      <c r="H266" s="102"/>
      <c r="I266" s="102"/>
      <c r="J266" s="102"/>
      <c r="K266" s="103"/>
      <c r="L266" s="102"/>
      <c r="M266" s="102"/>
      <c r="N266" s="102"/>
      <c r="O266" s="102"/>
      <c r="P266" s="35"/>
      <c r="Q266" s="35"/>
      <c r="R266" s="35"/>
      <c r="S266" s="102"/>
      <c r="T266" s="102"/>
      <c r="U266" s="35" t="s">
        <v>1088</v>
      </c>
      <c r="V266" s="35" t="s">
        <v>1088</v>
      </c>
      <c r="W266" s="102"/>
      <c r="X266" s="102"/>
      <c r="Y266" s="102">
        <v>210</v>
      </c>
      <c r="Z266" s="35" t="s">
        <v>1379</v>
      </c>
      <c r="AA266" t="e">
        <f>VLOOKUP(A266,Cover!A:R,18,0)</f>
        <v>#N/A</v>
      </c>
      <c r="AB266" s="77" t="e">
        <f t="shared" si="176"/>
        <v>#N/A</v>
      </c>
      <c r="AC266" s="77" t="e">
        <f t="shared" si="177"/>
        <v>#N/A</v>
      </c>
      <c r="AD266" s="77" t="e">
        <f t="shared" si="178"/>
        <v>#N/A</v>
      </c>
      <c r="AE266" s="77" t="e">
        <f t="shared" si="179"/>
        <v>#N/A</v>
      </c>
      <c r="AF266" s="77" t="e">
        <f t="shared" si="180"/>
        <v>#N/A</v>
      </c>
      <c r="AG266" s="77" t="e">
        <f t="shared" si="181"/>
        <v>#N/A</v>
      </c>
      <c r="AH266" s="77">
        <f t="shared" si="182"/>
        <v>0</v>
      </c>
      <c r="AI266" s="77">
        <f t="shared" si="183"/>
        <v>0</v>
      </c>
      <c r="AJ266" s="77">
        <f t="shared" si="184"/>
        <v>0</v>
      </c>
      <c r="AK266" s="77" t="e">
        <f t="shared" si="185"/>
        <v>#N/A</v>
      </c>
      <c r="AL266" s="77" t="e">
        <f t="shared" si="186"/>
        <v>#N/A</v>
      </c>
      <c r="AM266" s="77" t="e">
        <f t="shared" si="187"/>
        <v>#N/A</v>
      </c>
      <c r="AQ266">
        <f>_xlfn.XLOOKUP(A266,'SYS Allocations'!A:A,'SYS Allocations'!B:B)</f>
        <v>0</v>
      </c>
      <c r="AR266">
        <f>_xlfn.XLOOKUP(A266,'SYS Allocations'!A:A,'SYS Allocations'!C:C)</f>
        <v>0</v>
      </c>
      <c r="AS266">
        <f>_xlfn.XLOOKUP(A266,'SYS Allocations'!A:A,'SYS Allocations'!D:D)</f>
        <v>0</v>
      </c>
      <c r="AT266">
        <f>_xlfn.XLOOKUP(A266,'SYS Allocations'!A:A,'SYS Allocations'!E:E)</f>
        <v>0</v>
      </c>
      <c r="AU266">
        <f>_xlfn.XLOOKUP(A266,'SYS Allocations'!A:A,'SYS Allocations'!F:F)</f>
        <v>0</v>
      </c>
    </row>
    <row r="267" spans="1:47">
      <c r="A267" s="35"/>
      <c r="B267" s="35" t="s">
        <v>854</v>
      </c>
      <c r="C267" s="35" t="s">
        <v>1380</v>
      </c>
      <c r="D267" s="35" t="s">
        <v>856</v>
      </c>
      <c r="E267" s="35" t="s">
        <v>1381</v>
      </c>
      <c r="F267" s="35" t="s">
        <v>1365</v>
      </c>
      <c r="G267" s="102"/>
      <c r="H267" s="102"/>
      <c r="I267" s="102"/>
      <c r="J267" s="102"/>
      <c r="K267" s="103"/>
      <c r="L267" s="102"/>
      <c r="M267" s="102"/>
      <c r="N267" s="102"/>
      <c r="O267" s="102"/>
      <c r="P267" s="35"/>
      <c r="Q267" s="35"/>
      <c r="R267" s="35"/>
      <c r="S267" s="102"/>
      <c r="T267" s="102"/>
      <c r="U267" s="35" t="s">
        <v>852</v>
      </c>
      <c r="V267" s="35" t="s">
        <v>962</v>
      </c>
      <c r="W267" s="102">
        <v>67.5</v>
      </c>
      <c r="X267" s="102">
        <v>67.5</v>
      </c>
      <c r="Y267" s="102">
        <v>2</v>
      </c>
      <c r="Z267" s="35" t="s">
        <v>8</v>
      </c>
      <c r="AA267" t="e">
        <f>VLOOKUP(A267,Cover!A:R,18,0)</f>
        <v>#N/A</v>
      </c>
      <c r="AB267" s="77" t="e">
        <f t="shared" si="176"/>
        <v>#N/A</v>
      </c>
      <c r="AC267" s="77" t="e">
        <f t="shared" si="177"/>
        <v>#N/A</v>
      </c>
      <c r="AD267" s="77" t="e">
        <f t="shared" si="178"/>
        <v>#N/A</v>
      </c>
      <c r="AE267" s="77" t="e">
        <f t="shared" si="179"/>
        <v>#N/A</v>
      </c>
      <c r="AF267" s="77" t="e">
        <f t="shared" si="180"/>
        <v>#N/A</v>
      </c>
      <c r="AG267" s="77" t="e">
        <f t="shared" si="181"/>
        <v>#N/A</v>
      </c>
      <c r="AH267" s="77">
        <f t="shared" si="182"/>
        <v>67.5</v>
      </c>
      <c r="AI267" s="77">
        <f t="shared" si="183"/>
        <v>0</v>
      </c>
      <c r="AJ267" s="77">
        <f t="shared" si="184"/>
        <v>67.5</v>
      </c>
      <c r="AK267" s="77" t="e">
        <f t="shared" si="185"/>
        <v>#N/A</v>
      </c>
      <c r="AL267" s="77" t="e">
        <f t="shared" si="186"/>
        <v>#N/A</v>
      </c>
      <c r="AM267" s="77" t="e">
        <f t="shared" si="187"/>
        <v>#N/A</v>
      </c>
      <c r="AQ267">
        <f>_xlfn.XLOOKUP(A267,'SYS Allocations'!A:A,'SYS Allocations'!B:B)</f>
        <v>0</v>
      </c>
      <c r="AR267">
        <f>_xlfn.XLOOKUP(A267,'SYS Allocations'!A:A,'SYS Allocations'!C:C)</f>
        <v>0</v>
      </c>
      <c r="AS267">
        <f>_xlfn.XLOOKUP(A267,'SYS Allocations'!A:A,'SYS Allocations'!D:D)</f>
        <v>0</v>
      </c>
      <c r="AT267">
        <f>_xlfn.XLOOKUP(A267,'SYS Allocations'!A:A,'SYS Allocations'!E:E)</f>
        <v>0</v>
      </c>
      <c r="AU267">
        <f>_xlfn.XLOOKUP(A267,'SYS Allocations'!A:A,'SYS Allocations'!F:F)</f>
        <v>0</v>
      </c>
    </row>
    <row r="268" spans="1:47">
      <c r="A268" s="35"/>
      <c r="B268" s="35" t="s">
        <v>899</v>
      </c>
      <c r="C268" s="35" t="s">
        <v>900</v>
      </c>
      <c r="D268" s="35" t="s">
        <v>840</v>
      </c>
      <c r="E268" s="35" t="s">
        <v>1382</v>
      </c>
      <c r="F268" s="35" t="s">
        <v>1365</v>
      </c>
      <c r="G268" s="102"/>
      <c r="H268" s="102"/>
      <c r="I268" s="102"/>
      <c r="J268" s="102"/>
      <c r="K268" s="103"/>
      <c r="L268" s="102"/>
      <c r="M268" s="102"/>
      <c r="N268" s="102"/>
      <c r="O268" s="102"/>
      <c r="P268" s="35"/>
      <c r="Q268" s="35"/>
      <c r="R268" s="35"/>
      <c r="S268" s="102"/>
      <c r="T268" s="102"/>
      <c r="U268" s="35" t="s">
        <v>955</v>
      </c>
      <c r="V268" s="35" t="s">
        <v>1383</v>
      </c>
      <c r="W268" s="102">
        <v>445.5</v>
      </c>
      <c r="X268" s="102">
        <v>445.5</v>
      </c>
      <c r="Y268" s="102">
        <v>9</v>
      </c>
      <c r="Z268" s="35" t="s">
        <v>8</v>
      </c>
      <c r="AA268" t="e">
        <f>VLOOKUP(A268,Cover!A:R,18,0)</f>
        <v>#N/A</v>
      </c>
      <c r="AB268" s="77" t="e">
        <f t="shared" ref="AB268" si="218">M268-AA268</f>
        <v>#N/A</v>
      </c>
      <c r="AC268" s="77" t="e">
        <f t="shared" ref="AC268" si="219">O268-AA268</f>
        <v>#N/A</v>
      </c>
      <c r="AD268" s="77" t="e">
        <f t="shared" ref="AD268" si="220">AB268/L268%</f>
        <v>#N/A</v>
      </c>
      <c r="AE268" s="77" t="e">
        <f t="shared" ref="AE268" si="221">AC268/N268%</f>
        <v>#N/A</v>
      </c>
      <c r="AF268" s="77" t="e">
        <f t="shared" ref="AF268" si="222">T268-AA268</f>
        <v>#N/A</v>
      </c>
      <c r="AG268" s="77" t="e">
        <f t="shared" ref="AG268" si="223">AF268/S268%</f>
        <v>#N/A</v>
      </c>
      <c r="AH268" s="77">
        <f t="shared" ref="AH268" si="224">W268</f>
        <v>445.5</v>
      </c>
      <c r="AI268" s="77">
        <f t="shared" ref="AI268" si="225">J268</f>
        <v>0</v>
      </c>
      <c r="AJ268" s="77">
        <f t="shared" ref="AJ268" si="226">AH268-AI268</f>
        <v>445.5</v>
      </c>
      <c r="AK268" s="77" t="e">
        <f t="shared" ref="AK268" si="227">AA268</f>
        <v>#N/A</v>
      </c>
      <c r="AL268" s="77" t="e">
        <f t="shared" ref="AL268" si="228">AJ268-AK268</f>
        <v>#N/A</v>
      </c>
      <c r="AM268" s="77" t="e">
        <f t="shared" ref="AM268" si="229">AL268/AH268%</f>
        <v>#N/A</v>
      </c>
      <c r="AQ268">
        <f>_xlfn.XLOOKUP(A268,'SYS Allocations'!A:A,'SYS Allocations'!B:B)</f>
        <v>0</v>
      </c>
      <c r="AR268">
        <f>_xlfn.XLOOKUP(A268,'SYS Allocations'!A:A,'SYS Allocations'!C:C)</f>
        <v>0</v>
      </c>
      <c r="AS268">
        <f>_xlfn.XLOOKUP(A268,'SYS Allocations'!A:A,'SYS Allocations'!D:D)</f>
        <v>0</v>
      </c>
      <c r="AT268">
        <f>_xlfn.XLOOKUP(A268,'SYS Allocations'!A:A,'SYS Allocations'!E:E)</f>
        <v>0</v>
      </c>
      <c r="AU268">
        <f>_xlfn.XLOOKUP(A268,'SYS Allocations'!A:A,'SYS Allocations'!F:F)</f>
        <v>0</v>
      </c>
    </row>
    <row r="269" spans="1:47">
      <c r="A269" s="259"/>
      <c r="B269" s="35" t="s">
        <v>899</v>
      </c>
      <c r="C269" s="35" t="s">
        <v>1272</v>
      </c>
      <c r="D269" s="35" t="s">
        <v>840</v>
      </c>
      <c r="E269" s="35" t="s">
        <v>1384</v>
      </c>
      <c r="F269" s="259" t="s">
        <v>1365</v>
      </c>
      <c r="G269" s="259"/>
      <c r="H269" s="259"/>
      <c r="I269" s="259"/>
      <c r="J269" s="259"/>
      <c r="K269" s="259"/>
      <c r="L269" s="259"/>
      <c r="M269" s="259"/>
      <c r="N269" s="259"/>
      <c r="O269" s="259"/>
      <c r="P269" s="259"/>
      <c r="Q269" s="259"/>
      <c r="R269" s="259"/>
      <c r="S269" s="259"/>
      <c r="T269" s="259"/>
      <c r="U269" s="259" t="s">
        <v>955</v>
      </c>
      <c r="V269" s="259" t="s">
        <v>1383</v>
      </c>
      <c r="W269" s="259">
        <v>445.5</v>
      </c>
      <c r="X269" s="259">
        <v>445.5</v>
      </c>
      <c r="Y269" s="259">
        <v>9</v>
      </c>
      <c r="Z269" s="259" t="s">
        <v>8</v>
      </c>
      <c r="AQ269">
        <f>_xlfn.XLOOKUP(A269,'SYS Allocations'!A:A,'SYS Allocations'!B:B)</f>
        <v>0</v>
      </c>
      <c r="AR269">
        <f>_xlfn.XLOOKUP(A269,'SYS Allocations'!A:A,'SYS Allocations'!C:C)</f>
        <v>0</v>
      </c>
      <c r="AS269">
        <f>_xlfn.XLOOKUP(A269,'SYS Allocations'!A:A,'SYS Allocations'!D:D)</f>
        <v>0</v>
      </c>
      <c r="AT269">
        <f>_xlfn.XLOOKUP(A269,'SYS Allocations'!A:A,'SYS Allocations'!E:E)</f>
        <v>0</v>
      </c>
    </row>
  </sheetData>
  <sheetProtection algorithmName="SHA-512" hashValue="FtKgXsSABpmWjijZfje2A1tyjudo823Pl+LP+X9KMd+zFmetKbnHigXAWcFiDV6oLXvxr0ryp9TZW6/HbUYt2A==" saltValue="PKZQ/5AGGaUIrgL14Ueong==" spinCount="100000" sheet="1" autoFilter="0"/>
  <autoFilter ref="A7:BA269" xr:uid="{00000000-0009-0000-0000-000006000000}"/>
  <mergeCells count="198">
    <mergeCell ref="AH219:AH220"/>
    <mergeCell ref="AI219:AI220"/>
    <mergeCell ref="AJ219:AJ220"/>
    <mergeCell ref="AK219:AK220"/>
    <mergeCell ref="AL219:AL220"/>
    <mergeCell ref="AM219:AM220"/>
    <mergeCell ref="AH221:AH222"/>
    <mergeCell ref="AI221:AI222"/>
    <mergeCell ref="AJ221:AJ222"/>
    <mergeCell ref="AK221:AK222"/>
    <mergeCell ref="AL221:AL222"/>
    <mergeCell ref="AM221:AM222"/>
    <mergeCell ref="AH12:AH13"/>
    <mergeCell ref="AI12:AI13"/>
    <mergeCell ref="AJ12:AJ13"/>
    <mergeCell ref="AK12:AK13"/>
    <mergeCell ref="AL12:AL13"/>
    <mergeCell ref="AM12:AM13"/>
    <mergeCell ref="AH172:AH173"/>
    <mergeCell ref="AI172:AI173"/>
    <mergeCell ref="AJ172:AJ173"/>
    <mergeCell ref="AK172:AK173"/>
    <mergeCell ref="AL172:AL173"/>
    <mergeCell ref="AM172:AM173"/>
    <mergeCell ref="AH51:AH52"/>
    <mergeCell ref="AI51:AI52"/>
    <mergeCell ref="AJ51:AJ52"/>
    <mergeCell ref="AK51:AK52"/>
    <mergeCell ref="AL51:AL52"/>
    <mergeCell ref="AM51:AM52"/>
    <mergeCell ref="AH22:AH23"/>
    <mergeCell ref="AI22:AI23"/>
    <mergeCell ref="AJ22:AJ23"/>
    <mergeCell ref="AK22:AK23"/>
    <mergeCell ref="AL22:AL23"/>
    <mergeCell ref="AM22:AM23"/>
    <mergeCell ref="AH216:AH218"/>
    <mergeCell ref="AI216:AI218"/>
    <mergeCell ref="AJ216:AJ218"/>
    <mergeCell ref="AK216:AK218"/>
    <mergeCell ref="AL216:AL218"/>
    <mergeCell ref="AM216:AM218"/>
    <mergeCell ref="AH203:AH204"/>
    <mergeCell ref="AI203:AI204"/>
    <mergeCell ref="AJ203:AJ204"/>
    <mergeCell ref="AK203:AK204"/>
    <mergeCell ref="AL203:AL204"/>
    <mergeCell ref="AM203:AM204"/>
    <mergeCell ref="AH187:AH188"/>
    <mergeCell ref="AI187:AI188"/>
    <mergeCell ref="AJ187:AJ188"/>
    <mergeCell ref="AK187:AK188"/>
    <mergeCell ref="AL187:AL188"/>
    <mergeCell ref="AM187:AM188"/>
    <mergeCell ref="AH114:AH115"/>
    <mergeCell ref="AI114:AI115"/>
    <mergeCell ref="AJ114:AJ115"/>
    <mergeCell ref="AK114:AK115"/>
    <mergeCell ref="AL114:AL115"/>
    <mergeCell ref="AM114:AM115"/>
    <mergeCell ref="AH159:AH160"/>
    <mergeCell ref="AI159:AI160"/>
    <mergeCell ref="AJ159:AJ160"/>
    <mergeCell ref="AK159:AK160"/>
    <mergeCell ref="AL159:AL160"/>
    <mergeCell ref="AM159:AM160"/>
    <mergeCell ref="AH157:AH158"/>
    <mergeCell ref="AI157:AI158"/>
    <mergeCell ref="AJ157:AJ158"/>
    <mergeCell ref="AK157:AK158"/>
    <mergeCell ref="AL157:AL158"/>
    <mergeCell ref="AM157:AM158"/>
    <mergeCell ref="AH232:AH233"/>
    <mergeCell ref="AI232:AI233"/>
    <mergeCell ref="AJ232:AJ233"/>
    <mergeCell ref="AK232:AK233"/>
    <mergeCell ref="AL232:AL233"/>
    <mergeCell ref="AM232:AM233"/>
    <mergeCell ref="AH227:AH230"/>
    <mergeCell ref="AI227:AI230"/>
    <mergeCell ref="AJ227:AJ230"/>
    <mergeCell ref="AK227:AK230"/>
    <mergeCell ref="AL227:AL230"/>
    <mergeCell ref="AM227:AM230"/>
    <mergeCell ref="AH195:AH196"/>
    <mergeCell ref="AI195:AI196"/>
    <mergeCell ref="AJ195:AJ196"/>
    <mergeCell ref="AK195:AK196"/>
    <mergeCell ref="AL195:AL196"/>
    <mergeCell ref="AM195:AM196"/>
    <mergeCell ref="AH176:AH177"/>
    <mergeCell ref="AI176:AI177"/>
    <mergeCell ref="AJ176:AJ177"/>
    <mergeCell ref="AK176:AK177"/>
    <mergeCell ref="AL176:AL177"/>
    <mergeCell ref="AM176:AM177"/>
    <mergeCell ref="AH180:AH183"/>
    <mergeCell ref="AI180:AI183"/>
    <mergeCell ref="AJ180:AJ183"/>
    <mergeCell ref="AK180:AK183"/>
    <mergeCell ref="AL180:AL183"/>
    <mergeCell ref="AM180:AM183"/>
    <mergeCell ref="AH178:AH179"/>
    <mergeCell ref="AI178:AI179"/>
    <mergeCell ref="AJ178:AJ179"/>
    <mergeCell ref="AK178:AK179"/>
    <mergeCell ref="AL178:AL179"/>
    <mergeCell ref="AM178:AM179"/>
    <mergeCell ref="AH154:AH155"/>
    <mergeCell ref="AI154:AI155"/>
    <mergeCell ref="AJ154:AJ155"/>
    <mergeCell ref="AK154:AK155"/>
    <mergeCell ref="AL154:AL155"/>
    <mergeCell ref="AM154:AM155"/>
    <mergeCell ref="AH143:AH144"/>
    <mergeCell ref="AI143:AI144"/>
    <mergeCell ref="AJ143:AJ144"/>
    <mergeCell ref="AK143:AK144"/>
    <mergeCell ref="AL143:AL144"/>
    <mergeCell ref="AM143:AM144"/>
    <mergeCell ref="AH109:AH110"/>
    <mergeCell ref="AI109:AI110"/>
    <mergeCell ref="AJ109:AJ110"/>
    <mergeCell ref="AK109:AK110"/>
    <mergeCell ref="AL109:AL110"/>
    <mergeCell ref="AM109:AM110"/>
    <mergeCell ref="AH141:AH142"/>
    <mergeCell ref="AI141:AI142"/>
    <mergeCell ref="AJ141:AJ142"/>
    <mergeCell ref="AK141:AK142"/>
    <mergeCell ref="AL141:AL142"/>
    <mergeCell ref="AM141:AM142"/>
    <mergeCell ref="AH119:AH120"/>
    <mergeCell ref="AI119:AI120"/>
    <mergeCell ref="AJ119:AJ120"/>
    <mergeCell ref="AK119:AK120"/>
    <mergeCell ref="AL119:AL120"/>
    <mergeCell ref="AM119:AM120"/>
    <mergeCell ref="AH72:AH73"/>
    <mergeCell ref="AI72:AI73"/>
    <mergeCell ref="AJ72:AJ73"/>
    <mergeCell ref="AK72:AK73"/>
    <mergeCell ref="AL72:AL73"/>
    <mergeCell ref="AM72:AM73"/>
    <mergeCell ref="AH104:AH105"/>
    <mergeCell ref="AI104:AI105"/>
    <mergeCell ref="AJ104:AJ105"/>
    <mergeCell ref="AK104:AK105"/>
    <mergeCell ref="AL104:AL105"/>
    <mergeCell ref="AM104:AM105"/>
    <mergeCell ref="AH41:AH42"/>
    <mergeCell ref="AI41:AI42"/>
    <mergeCell ref="AJ41:AJ42"/>
    <mergeCell ref="AK41:AK42"/>
    <mergeCell ref="AL41:AL42"/>
    <mergeCell ref="AM41:AM42"/>
    <mergeCell ref="AH117:AH118"/>
    <mergeCell ref="AI117:AI118"/>
    <mergeCell ref="AJ117:AJ118"/>
    <mergeCell ref="AK117:AK118"/>
    <mergeCell ref="AL117:AL118"/>
    <mergeCell ref="AM117:AM118"/>
    <mergeCell ref="AH70:AH71"/>
    <mergeCell ref="AI70:AI71"/>
    <mergeCell ref="AJ70:AJ71"/>
    <mergeCell ref="AK70:AK71"/>
    <mergeCell ref="AL70:AL71"/>
    <mergeCell ref="AM70:AM71"/>
    <mergeCell ref="AH80:AH81"/>
    <mergeCell ref="AI80:AI81"/>
    <mergeCell ref="AJ80:AJ81"/>
    <mergeCell ref="AK80:AK81"/>
    <mergeCell ref="AL80:AL81"/>
    <mergeCell ref="AM80:AM81"/>
    <mergeCell ref="AH242:AH243"/>
    <mergeCell ref="AI242:AI243"/>
    <mergeCell ref="AJ242:AJ243"/>
    <mergeCell ref="AK242:AK243"/>
    <mergeCell ref="AL242:AL243"/>
    <mergeCell ref="AM242:AM243"/>
    <mergeCell ref="AH37:AH39"/>
    <mergeCell ref="AI37:AI39"/>
    <mergeCell ref="AJ37:AJ39"/>
    <mergeCell ref="AK37:AK39"/>
    <mergeCell ref="AL37:AL39"/>
    <mergeCell ref="AM37:AM39"/>
    <mergeCell ref="AH240:AH241"/>
    <mergeCell ref="AI240:AI241"/>
    <mergeCell ref="AJ240:AJ241"/>
    <mergeCell ref="AK240:AK241"/>
    <mergeCell ref="AL240:AL241"/>
    <mergeCell ref="AM240:AM241"/>
    <mergeCell ref="AH76:AH77"/>
    <mergeCell ref="AI76:AI77"/>
    <mergeCell ref="AJ76:AJ77"/>
    <mergeCell ref="AK76:AK77"/>
    <mergeCell ref="AL76:AL77"/>
    <mergeCell ref="AM76:AM77"/>
  </mergeCells>
  <conditionalFormatting sqref="AD8:AE268">
    <cfRule type="cellIs" dxfId="131" priority="11" operator="greaterThanOrEqual">
      <formula>25</formula>
    </cfRule>
    <cfRule type="cellIs" dxfId="130" priority="12" operator="between">
      <formula>10</formula>
      <formula>24.9999999999</formula>
    </cfRule>
    <cfRule type="cellIs" dxfId="129" priority="13" operator="between">
      <formula>0</formula>
      <formula>9.99999999</formula>
    </cfRule>
    <cfRule type="cellIs" dxfId="128" priority="14" operator="lessThan">
      <formula>0</formula>
    </cfRule>
  </conditionalFormatting>
  <conditionalFormatting sqref="AG8:AG268">
    <cfRule type="cellIs" dxfId="127" priority="7" operator="greaterThanOrEqual">
      <formula>25</formula>
    </cfRule>
    <cfRule type="cellIs" dxfId="126" priority="8" operator="between">
      <formula>10</formula>
      <formula>24.99999999</formula>
    </cfRule>
    <cfRule type="cellIs" dxfId="125" priority="9" operator="between">
      <formula>0</formula>
      <formula>9.999999999</formula>
    </cfRule>
    <cfRule type="cellIs" dxfId="124" priority="10" operator="lessThan">
      <formula>0</formula>
    </cfRule>
  </conditionalFormatting>
  <conditionalFormatting sqref="AM24:AM36 AM40:AM41 AM43:AM51 AM53:AM70 AM72 AM74:AM76 AM78:AM80 AM106:AM109 AM111:AM114 AM116:AM117 AM119 AM121:AM141 AM143 AM145:AM154 AM157 AM159 AM178 AM180 AM184:AM187 AM189:AM195 AM197:AM203 AM205:AM216 AM219 AM223:AM227 AM231:AM232 AM234:AM240 AM242 AM244:AM268 AM82:AM104 AM8:AM12 AM14:AM22 AM161:AM172 AM174:AM176 AM221">
    <cfRule type="cellIs" dxfId="123" priority="15" operator="greaterThanOrEqual">
      <formula>25</formula>
    </cfRule>
    <cfRule type="cellIs" dxfId="122" priority="16" operator="between">
      <formula>10</formula>
      <formula>24.9999999</formula>
    </cfRule>
    <cfRule type="cellIs" dxfId="121" priority="17" operator="between">
      <formula>0</formula>
      <formula>9.99999999</formula>
    </cfRule>
    <cfRule type="cellIs" dxfId="120" priority="18" operator="lessThan">
      <formula>0</formula>
    </cfRule>
  </conditionalFormatting>
  <conditionalFormatting sqref="AQ8:AU268">
    <cfRule type="cellIs" dxfId="119" priority="1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C484"/>
  <sheetViews>
    <sheetView zoomScale="80" zoomScaleNormal="80" workbookViewId="0">
      <pane xSplit="1" ySplit="1" topLeftCell="R365" activePane="bottomRight" state="frozen"/>
      <selection pane="bottomRight" activeCell="S365" sqref="S365"/>
      <selection pane="bottomLeft" activeCell="B48" sqref="B48"/>
      <selection pane="topRight" activeCell="B48" sqref="B48"/>
    </sheetView>
  </sheetViews>
  <sheetFormatPr defaultRowHeight="12.75" customHeight="1"/>
  <cols>
    <col min="1" max="1" width="40.28515625" customWidth="1"/>
    <col min="2" max="2" width="21.5703125" customWidth="1"/>
    <col min="3" max="4" width="11.28515625" customWidth="1"/>
    <col min="5" max="5" width="9.7109375" customWidth="1"/>
    <col min="6" max="6" width="7.7109375" customWidth="1"/>
    <col min="7" max="7" width="13.7109375" customWidth="1"/>
    <col min="8" max="8" width="9.42578125" customWidth="1"/>
    <col min="9" max="9" width="8" customWidth="1"/>
    <col min="15" max="15" width="13.7109375" bestFit="1" customWidth="1"/>
    <col min="17" max="17" width="15" bestFit="1" customWidth="1"/>
    <col min="19" max="19" width="12.7109375" customWidth="1"/>
    <col min="45" max="45" width="9.28515625" bestFit="1" customWidth="1"/>
    <col min="54" max="55" width="9.42578125" bestFit="1" customWidth="1"/>
  </cols>
  <sheetData>
    <row r="1" spans="1:55" ht="61.15">
      <c r="A1" t="s">
        <v>1385</v>
      </c>
      <c r="B1" t="s">
        <v>286</v>
      </c>
      <c r="C1" t="s">
        <v>271</v>
      </c>
      <c r="D1" s="52" t="s">
        <v>1386</v>
      </c>
      <c r="E1" t="s">
        <v>296</v>
      </c>
      <c r="F1" t="s">
        <v>297</v>
      </c>
      <c r="G1" s="52" t="s">
        <v>289</v>
      </c>
      <c r="H1" s="52" t="s">
        <v>290</v>
      </c>
      <c r="I1" s="52" t="s">
        <v>291</v>
      </c>
      <c r="J1">
        <v>100</v>
      </c>
      <c r="K1">
        <v>80</v>
      </c>
      <c r="L1">
        <v>63</v>
      </c>
      <c r="M1">
        <v>40</v>
      </c>
      <c r="N1">
        <v>20</v>
      </c>
      <c r="O1" t="s">
        <v>1387</v>
      </c>
      <c r="P1" s="11" t="s">
        <v>309</v>
      </c>
      <c r="Q1" s="65" t="s">
        <v>1388</v>
      </c>
      <c r="R1" s="9" t="s">
        <v>311</v>
      </c>
      <c r="S1" s="13" t="s">
        <v>1388</v>
      </c>
      <c r="T1" s="9" t="s">
        <v>311</v>
      </c>
      <c r="U1" s="13" t="s">
        <v>1388</v>
      </c>
      <c r="V1" s="9" t="s">
        <v>311</v>
      </c>
      <c r="W1" s="13" t="s">
        <v>1388</v>
      </c>
      <c r="X1" s="9" t="s">
        <v>311</v>
      </c>
      <c r="Y1" s="13" t="s">
        <v>1388</v>
      </c>
      <c r="Z1" s="9" t="s">
        <v>311</v>
      </c>
      <c r="AA1" s="13" t="s">
        <v>1388</v>
      </c>
      <c r="AB1" s="9" t="s">
        <v>311</v>
      </c>
      <c r="AC1" s="13" t="s">
        <v>1388</v>
      </c>
      <c r="AD1" s="9" t="s">
        <v>311</v>
      </c>
      <c r="AE1" s="13" t="s">
        <v>1388</v>
      </c>
      <c r="AF1" s="9" t="s">
        <v>311</v>
      </c>
      <c r="AG1" s="13" t="s">
        <v>1388</v>
      </c>
      <c r="AH1" s="9" t="s">
        <v>311</v>
      </c>
      <c r="AI1" s="13" t="s">
        <v>1388</v>
      </c>
      <c r="AJ1" s="9" t="s">
        <v>311</v>
      </c>
      <c r="AK1" s="13" t="s">
        <v>1388</v>
      </c>
      <c r="AL1" s="9" t="s">
        <v>311</v>
      </c>
      <c r="AM1" s="13" t="s">
        <v>1388</v>
      </c>
      <c r="AN1" s="9" t="s">
        <v>311</v>
      </c>
      <c r="AO1" s="13" t="s">
        <v>1388</v>
      </c>
      <c r="AP1" s="9" t="s">
        <v>311</v>
      </c>
      <c r="AQ1" s="13" t="s">
        <v>1388</v>
      </c>
      <c r="AR1" s="9" t="s">
        <v>311</v>
      </c>
      <c r="AS1" s="13" t="s">
        <v>1388</v>
      </c>
      <c r="AT1" s="9"/>
      <c r="AU1" s="13" t="s">
        <v>1388</v>
      </c>
      <c r="AV1" s="9"/>
      <c r="AW1" s="13" t="s">
        <v>1388</v>
      </c>
      <c r="AX1" s="13" t="s">
        <v>1389</v>
      </c>
      <c r="AY1" s="13" t="s">
        <v>1390</v>
      </c>
      <c r="AZ1" s="49" t="s">
        <v>1391</v>
      </c>
      <c r="BA1" s="49" t="s">
        <v>1392</v>
      </c>
      <c r="BB1" s="52" t="s">
        <v>1393</v>
      </c>
      <c r="BC1" s="52" t="s">
        <v>1394</v>
      </c>
    </row>
    <row r="2" spans="1:55" ht="13.15">
      <c r="A2" t="str">
        <f>[2]Sheet1!A2</f>
        <v>CAMN02_SEC_WALL_CBDB_01</v>
      </c>
      <c r="B2" t="str">
        <f>[2]Sheet1!B2</f>
        <v>CAMN02;DC SYS01</v>
      </c>
      <c r="C2" s="52" t="str">
        <f>[2]Sheet1!C2</f>
        <v>CAMN02</v>
      </c>
      <c r="D2" s="52" t="s">
        <v>1009</v>
      </c>
      <c r="E2">
        <f>[2]Sheet1!D2</f>
        <v>0</v>
      </c>
      <c r="F2">
        <f>[2]Sheet1!E2</f>
        <v>0</v>
      </c>
      <c r="G2" s="64">
        <f>[2]Sheet1!F2</f>
        <v>0</v>
      </c>
      <c r="H2">
        <f>[2]Sheet1!G2</f>
        <v>300</v>
      </c>
      <c r="I2">
        <f>[2]Sheet1!H2</f>
        <v>300</v>
      </c>
      <c r="J2">
        <f>[2]Sheet1!I2</f>
        <v>0</v>
      </c>
      <c r="K2">
        <f>[2]Sheet1!J2</f>
        <v>1</v>
      </c>
      <c r="L2">
        <f>[2]Sheet1!K2</f>
        <v>0</v>
      </c>
      <c r="M2">
        <f>[2]Sheet1!L2</f>
        <v>0</v>
      </c>
      <c r="N2">
        <f>[2]Sheet1!M2</f>
        <v>0</v>
      </c>
      <c r="O2">
        <f>[2]Sheet1!N2</f>
        <v>0</v>
      </c>
      <c r="P2" s="69">
        <f>SUM(AY2+BA2)</f>
        <v>0</v>
      </c>
      <c r="Q2" s="92"/>
      <c r="R2" s="80"/>
      <c r="S2" s="93"/>
      <c r="T2" s="80"/>
      <c r="U2" s="92"/>
      <c r="V2" s="80"/>
      <c r="W2" s="93"/>
      <c r="X2" s="80"/>
      <c r="Y2" s="92"/>
      <c r="Z2" s="80"/>
      <c r="AA2" s="93"/>
      <c r="AB2" s="80"/>
      <c r="AC2" s="92"/>
      <c r="AD2" s="80"/>
      <c r="AE2" s="93"/>
      <c r="AF2" s="80"/>
      <c r="AG2" s="92"/>
      <c r="AH2" s="80"/>
      <c r="AI2" s="93"/>
      <c r="AJ2" s="80"/>
      <c r="AK2" s="92"/>
      <c r="AL2" s="80"/>
      <c r="AM2" s="93"/>
      <c r="AN2" s="80"/>
      <c r="AO2" s="92"/>
      <c r="AP2" s="80"/>
      <c r="AQ2" s="93"/>
      <c r="AR2" s="80"/>
      <c r="AS2" s="93"/>
      <c r="AT2" s="298"/>
      <c r="AU2" s="93"/>
      <c r="AV2" s="298"/>
      <c r="AW2" s="93"/>
      <c r="AX2" s="66">
        <f>SUM(R2+T2+V2+X2+Z2+AB2+AD2+AF2+AH2+AJ2+AL2+AN2+AP2+AR2)</f>
        <v>0</v>
      </c>
      <c r="AY2" s="78">
        <f>SUM(AX2*1000)/48</f>
        <v>0</v>
      </c>
      <c r="AZ2" s="67">
        <f>IFERROR(VLOOKUP(A2,'Site check'!$A$14:$O$47,15,0),0)</f>
        <v>0</v>
      </c>
      <c r="BA2" s="68">
        <f>SUM(AZ2*1000)/48</f>
        <v>0</v>
      </c>
      <c r="BB2" s="53">
        <f t="shared" ref="BB2:BB66" si="0">SUM(P2/2)+E2</f>
        <v>0</v>
      </c>
      <c r="BC2" s="53">
        <f t="shared" ref="BC2:BC66" si="1">SUM(P2/2)+F2</f>
        <v>0</v>
      </c>
    </row>
    <row r="3" spans="1:55" ht="13.15">
      <c r="A3" t="str">
        <f>[2]Sheet1!A3</f>
        <v>CAMN02_SEC_WALL_CBDB_02</v>
      </c>
      <c r="B3" t="str">
        <f>[2]Sheet1!B3</f>
        <v>CAMN02;DC SYS01</v>
      </c>
      <c r="C3" s="52" t="str">
        <f>[2]Sheet1!C3</f>
        <v>CAMN02</v>
      </c>
      <c r="D3" s="52" t="s">
        <v>1009</v>
      </c>
      <c r="E3">
        <f>[2]Sheet1!D3</f>
        <v>0</v>
      </c>
      <c r="F3">
        <f>[2]Sheet1!E3</f>
        <v>0</v>
      </c>
      <c r="G3" s="64">
        <f>[2]Sheet1!F3</f>
        <v>0</v>
      </c>
      <c r="H3">
        <f>[2]Sheet1!G3</f>
        <v>300</v>
      </c>
      <c r="I3">
        <f>[2]Sheet1!H3</f>
        <v>300</v>
      </c>
      <c r="J3">
        <f>[2]Sheet1!I3</f>
        <v>0</v>
      </c>
      <c r="K3">
        <f>[2]Sheet1!J3</f>
        <v>0</v>
      </c>
      <c r="L3">
        <f>[2]Sheet1!K3</f>
        <v>0</v>
      </c>
      <c r="M3">
        <f>[2]Sheet1!L3</f>
        <v>2</v>
      </c>
      <c r="N3">
        <f>[2]Sheet1!M3</f>
        <v>0</v>
      </c>
      <c r="O3">
        <f>[2]Sheet1!N3</f>
        <v>2</v>
      </c>
      <c r="P3" s="69">
        <f t="shared" ref="P3:P67" si="2">SUM(AY3+BA3)</f>
        <v>20.833333333333332</v>
      </c>
      <c r="Q3" s="101" t="s">
        <v>470</v>
      </c>
      <c r="R3" s="100">
        <v>1</v>
      </c>
      <c r="S3" s="93"/>
      <c r="T3" s="80"/>
      <c r="U3" s="92"/>
      <c r="V3" s="80"/>
      <c r="W3" s="93"/>
      <c r="X3" s="80"/>
      <c r="Y3" s="92"/>
      <c r="Z3" s="80"/>
      <c r="AA3" s="93"/>
      <c r="AB3" s="80"/>
      <c r="AC3" s="92"/>
      <c r="AD3" s="80"/>
      <c r="AE3" s="93"/>
      <c r="AF3" s="80"/>
      <c r="AG3" s="92"/>
      <c r="AH3" s="80"/>
      <c r="AI3" s="93"/>
      <c r="AJ3" s="80"/>
      <c r="AK3" s="92"/>
      <c r="AL3" s="80"/>
      <c r="AM3" s="93"/>
      <c r="AN3" s="80"/>
      <c r="AO3" s="92"/>
      <c r="AP3" s="80"/>
      <c r="AQ3" s="93"/>
      <c r="AR3" s="80"/>
      <c r="AS3" s="93"/>
      <c r="AT3" s="298"/>
      <c r="AU3" s="93"/>
      <c r="AV3" s="298"/>
      <c r="AW3" s="93"/>
      <c r="AX3" s="66">
        <f t="shared" ref="AX3:AX65" si="3">SUM(R3+T3+V3+X3+Z3+AB3+AD3+AF3+AH3+AJ3+AL3+AN3+AP3+AR3)</f>
        <v>1</v>
      </c>
      <c r="AY3" s="78">
        <f t="shared" ref="AY3:AY65" si="4">SUM(AX3*1000)/48</f>
        <v>20.833333333333332</v>
      </c>
      <c r="AZ3" s="67">
        <f>IFERROR(VLOOKUP(A3,'Site check'!$A$14:$O$47,15,0),0)</f>
        <v>0</v>
      </c>
      <c r="BA3" s="68">
        <f t="shared" ref="BA3:BA67" si="5">SUM(AZ3*1000)/48</f>
        <v>0</v>
      </c>
      <c r="BB3" s="53">
        <f t="shared" si="0"/>
        <v>10.416666666666666</v>
      </c>
      <c r="BC3" s="53">
        <f t="shared" si="1"/>
        <v>10.416666666666666</v>
      </c>
    </row>
    <row r="4" spans="1:55" ht="13.15">
      <c r="A4" t="str">
        <f>[2]Sheet1!A4</f>
        <v>CAMN02_SYS01_PER_01</v>
      </c>
      <c r="B4" t="str">
        <f>[2]Sheet1!B4</f>
        <v>CAMN02;DC SYS01</v>
      </c>
      <c r="C4" s="52" t="str">
        <f>[2]Sheet1!C4</f>
        <v>CAMN02</v>
      </c>
      <c r="D4" s="52" t="s">
        <v>1009</v>
      </c>
      <c r="E4">
        <f>[2]Sheet1!D4</f>
        <v>0</v>
      </c>
      <c r="F4">
        <f>[2]Sheet1!E4</f>
        <v>0</v>
      </c>
      <c r="G4" s="64">
        <f>[2]Sheet1!F4</f>
        <v>0</v>
      </c>
      <c r="H4">
        <f>[2]Sheet1!G4</f>
        <v>300</v>
      </c>
      <c r="I4">
        <f>[2]Sheet1!H4</f>
        <v>300</v>
      </c>
      <c r="J4">
        <f>[2]Sheet1!I4</f>
        <v>0</v>
      </c>
      <c r="K4">
        <f>[2]Sheet1!J4</f>
        <v>8</v>
      </c>
      <c r="L4">
        <f>[2]Sheet1!K4</f>
        <v>0</v>
      </c>
      <c r="M4">
        <f>[2]Sheet1!L4</f>
        <v>0</v>
      </c>
      <c r="N4">
        <f>[2]Sheet1!M4</f>
        <v>0</v>
      </c>
      <c r="O4">
        <f>[2]Sheet1!N4</f>
        <v>0</v>
      </c>
      <c r="P4" s="69">
        <f t="shared" si="2"/>
        <v>0</v>
      </c>
      <c r="Q4" s="92"/>
      <c r="R4" s="80"/>
      <c r="S4" s="93"/>
      <c r="T4" s="80"/>
      <c r="U4" s="92"/>
      <c r="V4" s="80"/>
      <c r="W4" s="93"/>
      <c r="X4" s="80"/>
      <c r="Y4" s="92"/>
      <c r="Z4" s="80"/>
      <c r="AA4" s="93"/>
      <c r="AB4" s="80"/>
      <c r="AC4" s="92"/>
      <c r="AD4" s="80"/>
      <c r="AE4" s="93"/>
      <c r="AF4" s="80"/>
      <c r="AG4" s="92"/>
      <c r="AH4" s="80"/>
      <c r="AI4" s="93"/>
      <c r="AJ4" s="80"/>
      <c r="AK4" s="92"/>
      <c r="AL4" s="80"/>
      <c r="AM4" s="93"/>
      <c r="AN4" s="80"/>
      <c r="AO4" s="92"/>
      <c r="AP4" s="80"/>
      <c r="AQ4" s="93"/>
      <c r="AR4" s="80"/>
      <c r="AS4" s="93"/>
      <c r="AT4" s="298"/>
      <c r="AU4" s="93"/>
      <c r="AV4" s="298"/>
      <c r="AW4" s="93"/>
      <c r="AX4" s="66">
        <f t="shared" si="3"/>
        <v>0</v>
      </c>
      <c r="AY4" s="78">
        <f t="shared" si="4"/>
        <v>0</v>
      </c>
      <c r="AZ4" s="67">
        <f>IFERROR(VLOOKUP(A4,'Site check'!$A$14:$O$47,15,0),0)</f>
        <v>0</v>
      </c>
      <c r="BA4" s="68">
        <f t="shared" si="5"/>
        <v>0</v>
      </c>
      <c r="BB4" s="53">
        <f t="shared" si="0"/>
        <v>0</v>
      </c>
      <c r="BC4" s="53">
        <f t="shared" si="1"/>
        <v>0</v>
      </c>
    </row>
    <row r="5" spans="1:55" ht="13.15">
      <c r="A5" t="str">
        <f>[2]Sheet1!A5</f>
        <v>CAMN41_SEC_CBDB_BC01</v>
      </c>
      <c r="B5" t="str">
        <f>[2]Sheet1!B5</f>
        <v>CAMN41;DC SYS01</v>
      </c>
      <c r="C5" s="52" t="str">
        <f>[2]Sheet1!C5</f>
        <v>CAMN41</v>
      </c>
      <c r="D5" s="52" t="s">
        <v>1010</v>
      </c>
      <c r="E5">
        <f>[2]Sheet1!D5</f>
        <v>40</v>
      </c>
      <c r="F5">
        <f>[2]Sheet1!E5</f>
        <v>40</v>
      </c>
      <c r="G5" s="64">
        <f>[2]Sheet1!F5</f>
        <v>44243</v>
      </c>
      <c r="H5">
        <f>[2]Sheet1!G5</f>
        <v>300</v>
      </c>
      <c r="I5">
        <f>[2]Sheet1!H5</f>
        <v>300</v>
      </c>
      <c r="J5">
        <f>[2]Sheet1!I5</f>
        <v>8</v>
      </c>
      <c r="K5">
        <f>[2]Sheet1!J5</f>
        <v>10</v>
      </c>
      <c r="L5">
        <f>[2]Sheet1!K5</f>
        <v>1</v>
      </c>
      <c r="M5">
        <f>[2]Sheet1!L5</f>
        <v>0</v>
      </c>
      <c r="N5">
        <f>[2]Sheet1!M5</f>
        <v>0</v>
      </c>
      <c r="O5">
        <f>[2]Sheet1!N5</f>
        <v>17</v>
      </c>
      <c r="P5" s="69">
        <f t="shared" si="2"/>
        <v>0</v>
      </c>
      <c r="Q5" s="83"/>
      <c r="R5" s="84"/>
      <c r="S5" s="93"/>
      <c r="T5" s="80"/>
      <c r="U5" s="92"/>
      <c r="V5" s="80"/>
      <c r="W5" s="93"/>
      <c r="X5" s="80"/>
      <c r="Y5" s="92"/>
      <c r="Z5" s="80"/>
      <c r="AA5" s="93"/>
      <c r="AB5" s="80"/>
      <c r="AC5" s="92"/>
      <c r="AD5" s="80"/>
      <c r="AE5" s="93"/>
      <c r="AF5" s="80"/>
      <c r="AG5" s="92"/>
      <c r="AH5" s="80"/>
      <c r="AI5" s="93"/>
      <c r="AJ5" s="80"/>
      <c r="AK5" s="92"/>
      <c r="AL5" s="80"/>
      <c r="AM5" s="93"/>
      <c r="AN5" s="80"/>
      <c r="AO5" s="92"/>
      <c r="AP5" s="80"/>
      <c r="AQ5" s="93"/>
      <c r="AR5" s="80"/>
      <c r="AS5" s="93"/>
      <c r="AT5" s="298"/>
      <c r="AU5" s="93"/>
      <c r="AV5" s="298"/>
      <c r="AW5" s="93"/>
      <c r="AX5" s="66">
        <f t="shared" si="3"/>
        <v>0</v>
      </c>
      <c r="AY5" s="78">
        <f t="shared" si="4"/>
        <v>0</v>
      </c>
      <c r="AZ5" s="67">
        <f>IFERROR(VLOOKUP(A5,'Site check'!$A$14:$O$47,15,0),0)</f>
        <v>0</v>
      </c>
      <c r="BA5" s="68">
        <f t="shared" si="5"/>
        <v>0</v>
      </c>
      <c r="BB5" s="53">
        <f t="shared" si="0"/>
        <v>40</v>
      </c>
      <c r="BC5" s="53">
        <f t="shared" si="1"/>
        <v>40</v>
      </c>
    </row>
    <row r="6" spans="1:55" ht="13.15">
      <c r="A6" t="str">
        <f>[2]Sheet1!A6</f>
        <v>CFDTN1_SEC_WALL_CBDB_1</v>
      </c>
      <c r="B6" t="str">
        <f>[2]Sheet1!B6</f>
        <v>CFDTN1;DC SYS01</v>
      </c>
      <c r="C6" s="52" t="str">
        <f>[2]Sheet1!C6</f>
        <v>CFDTN1</v>
      </c>
      <c r="D6" s="52" t="s">
        <v>1021</v>
      </c>
      <c r="E6">
        <f>[2]Sheet1!D6</f>
        <v>0</v>
      </c>
      <c r="F6">
        <f>[2]Sheet1!E6</f>
        <v>0</v>
      </c>
      <c r="G6" s="64">
        <f>[2]Sheet1!F6</f>
        <v>45055</v>
      </c>
      <c r="H6">
        <f>[2]Sheet1!G6</f>
        <v>50</v>
      </c>
      <c r="I6">
        <f>[2]Sheet1!H6</f>
        <v>50</v>
      </c>
      <c r="J6">
        <f>[2]Sheet1!I6</f>
        <v>0</v>
      </c>
      <c r="K6">
        <f>[2]Sheet1!J6</f>
        <v>3</v>
      </c>
      <c r="L6">
        <f>[2]Sheet1!K6</f>
        <v>0</v>
      </c>
      <c r="M6">
        <f>[2]Sheet1!L6</f>
        <v>0</v>
      </c>
      <c r="N6">
        <f>[2]Sheet1!M6</f>
        <v>0</v>
      </c>
      <c r="O6">
        <f>[2]Sheet1!N6</f>
        <v>0</v>
      </c>
      <c r="P6" s="69">
        <f t="shared" si="2"/>
        <v>0</v>
      </c>
      <c r="Q6" s="92"/>
      <c r="R6" s="80"/>
      <c r="S6" s="93"/>
      <c r="T6" s="80"/>
      <c r="U6" s="92"/>
      <c r="V6" s="80"/>
      <c r="W6" s="93"/>
      <c r="X6" s="80"/>
      <c r="Y6" s="92"/>
      <c r="Z6" s="80"/>
      <c r="AA6" s="93"/>
      <c r="AB6" s="80"/>
      <c r="AC6" s="92"/>
      <c r="AD6" s="80"/>
      <c r="AE6" s="93"/>
      <c r="AF6" s="80"/>
      <c r="AG6" s="92"/>
      <c r="AH6" s="80"/>
      <c r="AI6" s="93"/>
      <c r="AJ6" s="80"/>
      <c r="AK6" s="92"/>
      <c r="AL6" s="80"/>
      <c r="AM6" s="93"/>
      <c r="AN6" s="80"/>
      <c r="AO6" s="92"/>
      <c r="AP6" s="80"/>
      <c r="AQ6" s="93"/>
      <c r="AR6" s="80"/>
      <c r="AS6" s="93"/>
      <c r="AT6" s="298"/>
      <c r="AU6" s="93"/>
      <c r="AV6" s="298"/>
      <c r="AW6" s="93"/>
      <c r="AX6" s="66">
        <f t="shared" si="3"/>
        <v>0</v>
      </c>
      <c r="AY6" s="78">
        <f t="shared" si="4"/>
        <v>0</v>
      </c>
      <c r="AZ6" s="67">
        <f>IFERROR(VLOOKUP(A6,'Site check'!$A$14:$O$47,15,0),0)</f>
        <v>0</v>
      </c>
      <c r="BA6" s="68">
        <f t="shared" si="5"/>
        <v>0</v>
      </c>
      <c r="BB6" s="53">
        <f t="shared" si="0"/>
        <v>0</v>
      </c>
      <c r="BC6" s="53">
        <f t="shared" si="1"/>
        <v>0</v>
      </c>
    </row>
    <row r="7" spans="1:55" ht="13.15">
      <c r="A7" t="str">
        <f>[2]Sheet1!A7</f>
        <v>CFDTN1_SEC_WALL_CBDB_2</v>
      </c>
      <c r="B7" t="str">
        <f>[2]Sheet1!B7</f>
        <v>CFDTN1;DC SYS01</v>
      </c>
      <c r="C7" s="52" t="str">
        <f>[2]Sheet1!C7</f>
        <v>CFDTN1</v>
      </c>
      <c r="D7" s="52" t="s">
        <v>1021</v>
      </c>
      <c r="E7">
        <f>[2]Sheet1!D7</f>
        <v>0</v>
      </c>
      <c r="F7">
        <f>[2]Sheet1!E7</f>
        <v>0</v>
      </c>
      <c r="G7" s="64">
        <f>[2]Sheet1!F7</f>
        <v>45055</v>
      </c>
      <c r="H7">
        <f>[2]Sheet1!G7</f>
        <v>100</v>
      </c>
      <c r="I7">
        <f>[2]Sheet1!H7</f>
        <v>0</v>
      </c>
      <c r="J7">
        <f>[2]Sheet1!I7</f>
        <v>0</v>
      </c>
      <c r="K7">
        <f>[2]Sheet1!J7</f>
        <v>0</v>
      </c>
      <c r="L7">
        <f>[2]Sheet1!K7</f>
        <v>0</v>
      </c>
      <c r="M7">
        <f>[2]Sheet1!L7</f>
        <v>0</v>
      </c>
      <c r="N7">
        <f>[2]Sheet1!M7</f>
        <v>0</v>
      </c>
      <c r="O7">
        <f>[2]Sheet1!N7</f>
        <v>0</v>
      </c>
      <c r="P7" s="69">
        <f t="shared" si="2"/>
        <v>0</v>
      </c>
      <c r="Q7" s="92"/>
      <c r="R7" s="80"/>
      <c r="S7" s="93"/>
      <c r="T7" s="80"/>
      <c r="U7" s="92"/>
      <c r="V7" s="80"/>
      <c r="W7" s="93"/>
      <c r="X7" s="80"/>
      <c r="Y7" s="92"/>
      <c r="Z7" s="80"/>
      <c r="AA7" s="93"/>
      <c r="AB7" s="80"/>
      <c r="AC7" s="92"/>
      <c r="AD7" s="80"/>
      <c r="AE7" s="93"/>
      <c r="AF7" s="80"/>
      <c r="AG7" s="92"/>
      <c r="AH7" s="80"/>
      <c r="AI7" s="93"/>
      <c r="AJ7" s="80"/>
      <c r="AK7" s="92"/>
      <c r="AL7" s="80"/>
      <c r="AM7" s="93"/>
      <c r="AN7" s="80"/>
      <c r="AO7" s="92"/>
      <c r="AP7" s="80"/>
      <c r="AQ7" s="93"/>
      <c r="AR7" s="80"/>
      <c r="AS7" s="93"/>
      <c r="AT7" s="298"/>
      <c r="AU7" s="93"/>
      <c r="AV7" s="298"/>
      <c r="AW7" s="93"/>
      <c r="AX7" s="66">
        <f t="shared" si="3"/>
        <v>0</v>
      </c>
      <c r="AY7" s="78">
        <f t="shared" si="4"/>
        <v>0</v>
      </c>
      <c r="AZ7" s="67">
        <f>IFERROR(VLOOKUP(A7,'Site check'!$A$14:$O$47,15,0),0)</f>
        <v>0</v>
      </c>
      <c r="BA7" s="68">
        <f t="shared" si="5"/>
        <v>0</v>
      </c>
      <c r="BB7" s="53">
        <f t="shared" si="0"/>
        <v>0</v>
      </c>
      <c r="BC7" s="53">
        <f t="shared" si="1"/>
        <v>0</v>
      </c>
    </row>
    <row r="8" spans="1:55" ht="13.15">
      <c r="A8" t="str">
        <f>[2]Sheet1!A8</f>
        <v>CFDTN1_SEC_WALL_CBDB_3</v>
      </c>
      <c r="B8" t="str">
        <f>[2]Sheet1!B8</f>
        <v>CFDTN1;DC SYS01</v>
      </c>
      <c r="C8" s="52" t="str">
        <f>[2]Sheet1!C8</f>
        <v>CFDTN1</v>
      </c>
      <c r="D8" s="52" t="s">
        <v>1021</v>
      </c>
      <c r="E8">
        <f>[2]Sheet1!D8</f>
        <v>0</v>
      </c>
      <c r="F8">
        <f>[2]Sheet1!E8</f>
        <v>0</v>
      </c>
      <c r="G8" s="64">
        <f>[2]Sheet1!F8</f>
        <v>45055</v>
      </c>
      <c r="H8">
        <f>[2]Sheet1!G8</f>
        <v>0</v>
      </c>
      <c r="I8">
        <f>[2]Sheet1!H8</f>
        <v>0</v>
      </c>
      <c r="J8">
        <f>[2]Sheet1!I8</f>
        <v>0</v>
      </c>
      <c r="K8">
        <f>[2]Sheet1!J8</f>
        <v>0</v>
      </c>
      <c r="L8">
        <f>[2]Sheet1!K8</f>
        <v>0</v>
      </c>
      <c r="M8">
        <f>[2]Sheet1!L8</f>
        <v>2</v>
      </c>
      <c r="N8">
        <f>[2]Sheet1!M8</f>
        <v>0</v>
      </c>
      <c r="O8">
        <f>[2]Sheet1!N8</f>
        <v>0</v>
      </c>
      <c r="P8" s="69">
        <f t="shared" si="2"/>
        <v>0</v>
      </c>
      <c r="Q8" s="92"/>
      <c r="R8" s="80"/>
      <c r="S8" s="93"/>
      <c r="T8" s="80"/>
      <c r="U8" s="92"/>
      <c r="V8" s="80"/>
      <c r="W8" s="93"/>
      <c r="X8" s="80"/>
      <c r="Y8" s="92"/>
      <c r="Z8" s="80"/>
      <c r="AA8" s="93"/>
      <c r="AB8" s="80"/>
      <c r="AC8" s="92"/>
      <c r="AD8" s="80"/>
      <c r="AE8" s="93"/>
      <c r="AF8" s="80"/>
      <c r="AG8" s="92"/>
      <c r="AH8" s="80"/>
      <c r="AI8" s="93"/>
      <c r="AJ8" s="80"/>
      <c r="AK8" s="92"/>
      <c r="AL8" s="80"/>
      <c r="AM8" s="93"/>
      <c r="AN8" s="80"/>
      <c r="AO8" s="92"/>
      <c r="AP8" s="80"/>
      <c r="AQ8" s="93"/>
      <c r="AR8" s="80"/>
      <c r="AS8" s="93"/>
      <c r="AT8" s="298"/>
      <c r="AU8" s="93"/>
      <c r="AV8" s="298"/>
      <c r="AW8" s="93"/>
      <c r="AX8" s="66">
        <f t="shared" si="3"/>
        <v>0</v>
      </c>
      <c r="AY8" s="78">
        <f t="shared" si="4"/>
        <v>0</v>
      </c>
      <c r="AZ8" s="67">
        <f>IFERROR(VLOOKUP(A8,'Site check'!$A$14:$O$47,15,0),0)</f>
        <v>0</v>
      </c>
      <c r="BA8" s="68">
        <f t="shared" si="5"/>
        <v>0</v>
      </c>
      <c r="BB8" s="53">
        <f t="shared" si="0"/>
        <v>0</v>
      </c>
      <c r="BC8" s="53">
        <f t="shared" si="1"/>
        <v>0</v>
      </c>
    </row>
    <row r="9" spans="1:55" ht="13.15">
      <c r="A9" t="str">
        <f>[2]Sheet1!A9</f>
        <v>CFDTN1_SEC_WALL_CBDB_4</v>
      </c>
      <c r="B9" t="str">
        <f>[2]Sheet1!B9</f>
        <v>CFDTN1;DC SYS01</v>
      </c>
      <c r="C9" s="52" t="str">
        <f>[2]Sheet1!C9</f>
        <v>CFDTN1</v>
      </c>
      <c r="D9" s="52" t="s">
        <v>1021</v>
      </c>
      <c r="E9">
        <f>[2]Sheet1!D9</f>
        <v>0</v>
      </c>
      <c r="F9">
        <f>[2]Sheet1!E9</f>
        <v>0</v>
      </c>
      <c r="G9" s="64">
        <f>[2]Sheet1!F9</f>
        <v>45055</v>
      </c>
      <c r="H9">
        <f>[2]Sheet1!G9</f>
        <v>375</v>
      </c>
      <c r="I9">
        <f>[2]Sheet1!H9</f>
        <v>0</v>
      </c>
      <c r="J9">
        <f>[2]Sheet1!I9</f>
        <v>0</v>
      </c>
      <c r="K9">
        <f>[2]Sheet1!J9</f>
        <v>1</v>
      </c>
      <c r="L9">
        <f>[2]Sheet1!K9</f>
        <v>0</v>
      </c>
      <c r="M9">
        <f>[2]Sheet1!L9</f>
        <v>0</v>
      </c>
      <c r="N9">
        <f>[2]Sheet1!M9</f>
        <v>0</v>
      </c>
      <c r="O9">
        <f>[2]Sheet1!N9</f>
        <v>2</v>
      </c>
      <c r="P9" s="69">
        <f t="shared" si="2"/>
        <v>0</v>
      </c>
      <c r="Q9" s="92"/>
      <c r="R9" s="80"/>
      <c r="S9" s="93"/>
      <c r="T9" s="80"/>
      <c r="U9" s="92"/>
      <c r="V9" s="80"/>
      <c r="W9" s="93"/>
      <c r="X9" s="80"/>
      <c r="Y9" s="92"/>
      <c r="Z9" s="80"/>
      <c r="AA9" s="93"/>
      <c r="AB9" s="80"/>
      <c r="AC9" s="92"/>
      <c r="AD9" s="80"/>
      <c r="AE9" s="93"/>
      <c r="AF9" s="80"/>
      <c r="AG9" s="92"/>
      <c r="AH9" s="80"/>
      <c r="AI9" s="93"/>
      <c r="AJ9" s="80"/>
      <c r="AK9" s="92"/>
      <c r="AL9" s="80"/>
      <c r="AM9" s="93"/>
      <c r="AN9" s="80"/>
      <c r="AO9" s="92"/>
      <c r="AP9" s="80"/>
      <c r="AQ9" s="93"/>
      <c r="AR9" s="80"/>
      <c r="AS9" s="93"/>
      <c r="AT9" s="298"/>
      <c r="AU9" s="93"/>
      <c r="AV9" s="298"/>
      <c r="AW9" s="93"/>
      <c r="AX9" s="66">
        <f t="shared" si="3"/>
        <v>0</v>
      </c>
      <c r="AY9" s="78">
        <f t="shared" si="4"/>
        <v>0</v>
      </c>
      <c r="AZ9" s="67">
        <f>IFERROR(VLOOKUP(A9,'Site check'!$A$14:$O$47,15,0),0)</f>
        <v>0</v>
      </c>
      <c r="BA9" s="68">
        <f t="shared" si="5"/>
        <v>0</v>
      </c>
      <c r="BB9" s="53">
        <f t="shared" si="0"/>
        <v>0</v>
      </c>
      <c r="BC9" s="53">
        <f t="shared" si="1"/>
        <v>0</v>
      </c>
    </row>
    <row r="10" spans="1:55" ht="13.15">
      <c r="A10" t="str">
        <f>[2]Sheet1!A10</f>
        <v>CFDTN1_SYS01_PER_01</v>
      </c>
      <c r="B10" t="str">
        <f>[2]Sheet1!B10</f>
        <v>CFDTN1;DC SYS01</v>
      </c>
      <c r="C10" s="52" t="str">
        <f>[2]Sheet1!C10</f>
        <v>CFDTN1</v>
      </c>
      <c r="D10" s="52" t="s">
        <v>1021</v>
      </c>
      <c r="E10">
        <f>[2]Sheet1!D10</f>
        <v>0</v>
      </c>
      <c r="F10">
        <f>[2]Sheet1!E10</f>
        <v>0</v>
      </c>
      <c r="G10" s="64">
        <f>[2]Sheet1!F10</f>
        <v>0</v>
      </c>
      <c r="H10">
        <f>[2]Sheet1!G10</f>
        <v>300</v>
      </c>
      <c r="I10">
        <f>[2]Sheet1!H10</f>
        <v>300</v>
      </c>
      <c r="J10">
        <f>[2]Sheet1!I10</f>
        <v>0</v>
      </c>
      <c r="K10">
        <f>[2]Sheet1!J10</f>
        <v>0</v>
      </c>
      <c r="L10">
        <f>[2]Sheet1!K10</f>
        <v>0</v>
      </c>
      <c r="M10">
        <f>[2]Sheet1!L10</f>
        <v>0</v>
      </c>
      <c r="N10">
        <f>[2]Sheet1!M10</f>
        <v>0</v>
      </c>
      <c r="O10">
        <f>[2]Sheet1!N10</f>
        <v>0</v>
      </c>
      <c r="P10" s="69">
        <f t="shared" si="2"/>
        <v>0</v>
      </c>
      <c r="Q10" s="92"/>
      <c r="R10" s="80"/>
      <c r="S10" s="93"/>
      <c r="T10" s="80"/>
      <c r="U10" s="92"/>
      <c r="V10" s="80"/>
      <c r="W10" s="93"/>
      <c r="X10" s="80"/>
      <c r="Y10" s="92"/>
      <c r="Z10" s="80"/>
      <c r="AA10" s="93"/>
      <c r="AB10" s="80"/>
      <c r="AC10" s="92"/>
      <c r="AD10" s="80"/>
      <c r="AE10" s="93"/>
      <c r="AF10" s="80"/>
      <c r="AG10" s="92"/>
      <c r="AH10" s="80"/>
      <c r="AI10" s="93"/>
      <c r="AJ10" s="80"/>
      <c r="AK10" s="92"/>
      <c r="AL10" s="80"/>
      <c r="AM10" s="93"/>
      <c r="AN10" s="80"/>
      <c r="AO10" s="92"/>
      <c r="AP10" s="80"/>
      <c r="AQ10" s="93"/>
      <c r="AR10" s="80"/>
      <c r="AS10" s="93"/>
      <c r="AT10" s="298"/>
      <c r="AU10" s="93"/>
      <c r="AV10" s="298"/>
      <c r="AW10" s="93"/>
      <c r="AX10" s="66">
        <f t="shared" si="3"/>
        <v>0</v>
      </c>
      <c r="AY10" s="78">
        <f t="shared" si="4"/>
        <v>0</v>
      </c>
      <c r="AZ10" s="67">
        <f>IFERROR(VLOOKUP(A10,'Site check'!$A$14:$O$47,15,0),0)</f>
        <v>0</v>
      </c>
      <c r="BA10" s="68">
        <f t="shared" si="5"/>
        <v>0</v>
      </c>
      <c r="BB10" s="53">
        <f t="shared" si="0"/>
        <v>0</v>
      </c>
      <c r="BC10" s="53">
        <f t="shared" si="1"/>
        <v>0</v>
      </c>
    </row>
    <row r="11" spans="1:55" ht="13.15">
      <c r="A11" t="str">
        <f>[2]Sheet1!A11</f>
        <v>KLNN01 DCDB01</v>
      </c>
      <c r="B11" t="str">
        <f>[2]Sheet1!B11</f>
        <v>KLNN01;DC SYS01</v>
      </c>
      <c r="C11" s="52" t="str">
        <f>[2]Sheet1!C11</f>
        <v>KLNN01</v>
      </c>
      <c r="D11" s="52" t="s">
        <v>1160</v>
      </c>
      <c r="E11" t="str">
        <f>[2]Sheet1!D11</f>
        <v>EOS ONLY</v>
      </c>
      <c r="F11">
        <f>[2]Sheet1!E11</f>
        <v>0</v>
      </c>
      <c r="G11" s="64">
        <f>[2]Sheet1!F11</f>
        <v>0</v>
      </c>
      <c r="H11">
        <f>[2]Sheet1!G11</f>
        <v>0</v>
      </c>
      <c r="I11">
        <f>[2]Sheet1!H11</f>
        <v>0</v>
      </c>
      <c r="J11">
        <f>[2]Sheet1!I11</f>
        <v>0</v>
      </c>
      <c r="K11">
        <f>[2]Sheet1!J11</f>
        <v>0</v>
      </c>
      <c r="L11">
        <f>[2]Sheet1!K11</f>
        <v>0</v>
      </c>
      <c r="M11">
        <f>[2]Sheet1!L11</f>
        <v>0</v>
      </c>
      <c r="N11">
        <f>[2]Sheet1!M11</f>
        <v>0</v>
      </c>
      <c r="O11">
        <f>[2]Sheet1!N11</f>
        <v>0</v>
      </c>
      <c r="P11" s="69">
        <f t="shared" si="2"/>
        <v>0</v>
      </c>
      <c r="Q11" s="92"/>
      <c r="R11" s="80"/>
      <c r="S11" s="93"/>
      <c r="T11" s="80"/>
      <c r="U11" s="92"/>
      <c r="V11" s="80"/>
      <c r="W11" s="93"/>
      <c r="X11" s="80"/>
      <c r="Y11" s="92"/>
      <c r="Z11" s="80"/>
      <c r="AA11" s="93"/>
      <c r="AB11" s="80"/>
      <c r="AC11" s="92"/>
      <c r="AD11" s="80"/>
      <c r="AE11" s="93"/>
      <c r="AF11" s="80"/>
      <c r="AG11" s="92"/>
      <c r="AH11" s="80"/>
      <c r="AI11" s="93"/>
      <c r="AJ11" s="80"/>
      <c r="AK11" s="92"/>
      <c r="AL11" s="80"/>
      <c r="AM11" s="93"/>
      <c r="AN11" s="80"/>
      <c r="AO11" s="92"/>
      <c r="AP11" s="80"/>
      <c r="AQ11" s="93"/>
      <c r="AR11" s="80"/>
      <c r="AS11" s="93"/>
      <c r="AT11" s="298"/>
      <c r="AU11" s="93"/>
      <c r="AV11" s="298"/>
      <c r="AW11" s="93"/>
      <c r="AX11" s="66">
        <f t="shared" si="3"/>
        <v>0</v>
      </c>
      <c r="AY11" s="78">
        <f t="shared" si="4"/>
        <v>0</v>
      </c>
      <c r="AZ11" s="67">
        <f>IFERROR(VLOOKUP(A11,'Site check'!$A$14:$O$47,15,0),0)</f>
        <v>0</v>
      </c>
      <c r="BA11" s="68">
        <f t="shared" si="5"/>
        <v>0</v>
      </c>
      <c r="BB11" s="53" t="e">
        <f t="shared" si="0"/>
        <v>#VALUE!</v>
      </c>
      <c r="BC11" s="53">
        <f t="shared" si="1"/>
        <v>0</v>
      </c>
    </row>
    <row r="12" spans="1:55" ht="13.15">
      <c r="A12" t="str">
        <f>[2]Sheet1!A12</f>
        <v>NRWN51_SEC_CBDB_BC01</v>
      </c>
      <c r="B12" t="str">
        <f>[2]Sheet1!B12</f>
        <v>NRWN51;DC SYS01</v>
      </c>
      <c r="C12" s="52" t="str">
        <f>[2]Sheet1!C12</f>
        <v>NRWN51</v>
      </c>
      <c r="D12" s="52" t="s">
        <v>1217</v>
      </c>
      <c r="E12">
        <f>[2]Sheet1!D12</f>
        <v>20</v>
      </c>
      <c r="F12">
        <f>[2]Sheet1!E12</f>
        <v>20</v>
      </c>
      <c r="G12" s="64">
        <f>[2]Sheet1!F12</f>
        <v>44118</v>
      </c>
      <c r="H12">
        <f>[2]Sheet1!G12</f>
        <v>300</v>
      </c>
      <c r="I12">
        <f>[2]Sheet1!H12</f>
        <v>300</v>
      </c>
      <c r="J12">
        <f>[2]Sheet1!I12</f>
        <v>10</v>
      </c>
      <c r="K12">
        <f>[2]Sheet1!J12</f>
        <v>6</v>
      </c>
      <c r="L12">
        <f>[2]Sheet1!K12</f>
        <v>4</v>
      </c>
      <c r="M12">
        <f>[2]Sheet1!L12</f>
        <v>0</v>
      </c>
      <c r="N12">
        <f>[2]Sheet1!M12</f>
        <v>0</v>
      </c>
      <c r="O12">
        <f>[2]Sheet1!N12</f>
        <v>20</v>
      </c>
      <c r="P12" s="69">
        <f t="shared" si="2"/>
        <v>104.16666666666667</v>
      </c>
      <c r="Q12" s="81" t="s">
        <v>673</v>
      </c>
      <c r="R12" s="82">
        <v>5</v>
      </c>
      <c r="S12" s="93"/>
      <c r="T12" s="80"/>
      <c r="U12" s="92"/>
      <c r="V12" s="80"/>
      <c r="W12" s="93"/>
      <c r="X12" s="80"/>
      <c r="Y12" s="92"/>
      <c r="Z12" s="80"/>
      <c r="AA12" s="93"/>
      <c r="AB12" s="80"/>
      <c r="AC12" s="92"/>
      <c r="AD12" s="80"/>
      <c r="AE12" s="93"/>
      <c r="AF12" s="80"/>
      <c r="AG12" s="92"/>
      <c r="AH12" s="80"/>
      <c r="AI12" s="93"/>
      <c r="AJ12" s="80"/>
      <c r="AK12" s="92"/>
      <c r="AL12" s="80"/>
      <c r="AM12" s="93"/>
      <c r="AN12" s="80"/>
      <c r="AO12" s="92"/>
      <c r="AP12" s="80"/>
      <c r="AQ12" s="93"/>
      <c r="AR12" s="80"/>
      <c r="AS12" s="93"/>
      <c r="AT12" s="298"/>
      <c r="AU12" s="93"/>
      <c r="AV12" s="298"/>
      <c r="AW12" s="93"/>
      <c r="AX12" s="66">
        <f t="shared" si="3"/>
        <v>5</v>
      </c>
      <c r="AY12" s="78">
        <f t="shared" si="4"/>
        <v>104.16666666666667</v>
      </c>
      <c r="AZ12" s="67">
        <f>IFERROR(VLOOKUP(A12,'Site check'!$A$14:$O$47,15,0),0)</f>
        <v>0</v>
      </c>
      <c r="BA12" s="68">
        <f t="shared" si="5"/>
        <v>0</v>
      </c>
      <c r="BB12" s="53">
        <f t="shared" si="0"/>
        <v>72.083333333333343</v>
      </c>
      <c r="BC12" s="53">
        <f t="shared" si="1"/>
        <v>72.083333333333343</v>
      </c>
    </row>
    <row r="13" spans="1:55" ht="13.15">
      <c r="A13" t="str">
        <f>[2]Sheet1!A13</f>
        <v>NRW TN1_SEC_CBDB_P01</v>
      </c>
      <c r="B13" t="str">
        <f>[2]Sheet1!B13</f>
        <v>NRWTN1;DC SYS01</v>
      </c>
      <c r="C13" s="52" t="str">
        <f>[2]Sheet1!C13</f>
        <v>NRWTN1</v>
      </c>
      <c r="D13" s="52" t="s">
        <v>1218</v>
      </c>
      <c r="E13">
        <f>[2]Sheet1!D13</f>
        <v>0</v>
      </c>
      <c r="F13">
        <f>[2]Sheet1!E13</f>
        <v>0</v>
      </c>
      <c r="G13" s="64">
        <f>[2]Sheet1!F13</f>
        <v>0</v>
      </c>
      <c r="H13">
        <f>[2]Sheet1!G13</f>
        <v>300</v>
      </c>
      <c r="I13">
        <f>[2]Sheet1!H13</f>
        <v>300</v>
      </c>
      <c r="J13">
        <f>[2]Sheet1!I13</f>
        <v>0</v>
      </c>
      <c r="K13">
        <f>[2]Sheet1!J13</f>
        <v>4</v>
      </c>
      <c r="L13">
        <f>[2]Sheet1!K13</f>
        <v>0</v>
      </c>
      <c r="M13">
        <f>[2]Sheet1!L13</f>
        <v>0</v>
      </c>
      <c r="N13">
        <f>[2]Sheet1!M13</f>
        <v>0</v>
      </c>
      <c r="O13">
        <f>[2]Sheet1!N13</f>
        <v>0</v>
      </c>
      <c r="P13" s="69">
        <f t="shared" si="2"/>
        <v>0</v>
      </c>
      <c r="Q13" s="92"/>
      <c r="R13" s="80"/>
      <c r="S13" s="93"/>
      <c r="T13" s="80"/>
      <c r="U13" s="92"/>
      <c r="V13" s="80"/>
      <c r="W13" s="93"/>
      <c r="X13" s="80"/>
      <c r="Y13" s="92"/>
      <c r="Z13" s="80"/>
      <c r="AA13" s="93"/>
      <c r="AB13" s="80"/>
      <c r="AC13" s="92"/>
      <c r="AD13" s="80"/>
      <c r="AE13" s="93"/>
      <c r="AF13" s="80"/>
      <c r="AG13" s="92"/>
      <c r="AH13" s="80"/>
      <c r="AI13" s="93"/>
      <c r="AJ13" s="80"/>
      <c r="AK13" s="92"/>
      <c r="AL13" s="80"/>
      <c r="AM13" s="93"/>
      <c r="AN13" s="80"/>
      <c r="AO13" s="92"/>
      <c r="AP13" s="80"/>
      <c r="AQ13" s="93"/>
      <c r="AR13" s="80"/>
      <c r="AS13" s="93"/>
      <c r="AT13" s="298"/>
      <c r="AU13" s="93"/>
      <c r="AV13" s="298"/>
      <c r="AW13" s="93"/>
      <c r="AX13" s="66">
        <f t="shared" si="3"/>
        <v>0</v>
      </c>
      <c r="AY13" s="78">
        <f t="shared" si="4"/>
        <v>0</v>
      </c>
      <c r="AZ13" s="67">
        <f>IFERROR(VLOOKUP(A13,'Site check'!$A$14:$O$47,15,0),0)</f>
        <v>0</v>
      </c>
      <c r="BA13" s="68">
        <f t="shared" si="5"/>
        <v>0</v>
      </c>
      <c r="BB13" s="53">
        <f t="shared" si="0"/>
        <v>0</v>
      </c>
      <c r="BC13" s="53">
        <f t="shared" si="1"/>
        <v>0</v>
      </c>
    </row>
    <row r="14" spans="1:55" ht="13.15">
      <c r="A14" t="str">
        <f>[2]Sheet1!A14</f>
        <v>NRW TN1_SEC_WALL_CBDB1</v>
      </c>
      <c r="B14" t="str">
        <f>[2]Sheet1!B14</f>
        <v>NRWTN1;DC SYS01</v>
      </c>
      <c r="C14" s="52" t="str">
        <f>[2]Sheet1!C14</f>
        <v>NRWTN1</v>
      </c>
      <c r="D14" s="52" t="s">
        <v>1218</v>
      </c>
      <c r="E14">
        <f>[2]Sheet1!D14</f>
        <v>0</v>
      </c>
      <c r="F14">
        <f>[2]Sheet1!E14</f>
        <v>0</v>
      </c>
      <c r="G14" s="64">
        <f>[2]Sheet1!F14</f>
        <v>0</v>
      </c>
      <c r="H14">
        <f>[2]Sheet1!G14</f>
        <v>80</v>
      </c>
      <c r="I14">
        <f>[2]Sheet1!H14</f>
        <v>0</v>
      </c>
      <c r="J14">
        <f>[2]Sheet1!I14</f>
        <v>0</v>
      </c>
      <c r="K14">
        <f>[2]Sheet1!J14</f>
        <v>0</v>
      </c>
      <c r="L14">
        <f>[2]Sheet1!K14</f>
        <v>0</v>
      </c>
      <c r="M14">
        <f>[2]Sheet1!L14</f>
        <v>0</v>
      </c>
      <c r="N14">
        <f>[2]Sheet1!M14</f>
        <v>0</v>
      </c>
      <c r="O14">
        <f>[2]Sheet1!N14</f>
        <v>0</v>
      </c>
      <c r="P14" s="69">
        <f t="shared" si="2"/>
        <v>0</v>
      </c>
      <c r="Q14" s="92"/>
      <c r="R14" s="80"/>
      <c r="S14" s="93"/>
      <c r="T14" s="80"/>
      <c r="U14" s="92"/>
      <c r="V14" s="80"/>
      <c r="W14" s="93"/>
      <c r="X14" s="80"/>
      <c r="Y14" s="92"/>
      <c r="Z14" s="80"/>
      <c r="AA14" s="93"/>
      <c r="AB14" s="80"/>
      <c r="AC14" s="92"/>
      <c r="AD14" s="80"/>
      <c r="AE14" s="93"/>
      <c r="AF14" s="80"/>
      <c r="AG14" s="92"/>
      <c r="AH14" s="80"/>
      <c r="AI14" s="93"/>
      <c r="AJ14" s="80"/>
      <c r="AK14" s="92"/>
      <c r="AL14" s="80"/>
      <c r="AM14" s="93"/>
      <c r="AN14" s="80"/>
      <c r="AO14" s="92"/>
      <c r="AP14" s="80"/>
      <c r="AQ14" s="93"/>
      <c r="AR14" s="80"/>
      <c r="AS14" s="93"/>
      <c r="AT14" s="298"/>
      <c r="AU14" s="93"/>
      <c r="AV14" s="298"/>
      <c r="AW14" s="93"/>
      <c r="AX14" s="66">
        <f t="shared" si="3"/>
        <v>0</v>
      </c>
      <c r="AY14" s="78">
        <f t="shared" si="4"/>
        <v>0</v>
      </c>
      <c r="AZ14" s="67">
        <f>IFERROR(VLOOKUP(A14,'Site check'!$A$14:$O$47,15,0),0)</f>
        <v>0</v>
      </c>
      <c r="BA14" s="68">
        <f t="shared" si="5"/>
        <v>0</v>
      </c>
      <c r="BB14" s="53">
        <f t="shared" si="0"/>
        <v>0</v>
      </c>
      <c r="BC14" s="53">
        <f t="shared" si="1"/>
        <v>0</v>
      </c>
    </row>
    <row r="15" spans="1:55" ht="13.15">
      <c r="A15" t="str">
        <f>[2]Sheet1!A15</f>
        <v>NRW TN1_SEC_WALL_CBDB2</v>
      </c>
      <c r="B15" t="str">
        <f>[2]Sheet1!B15</f>
        <v>NRWTN1;DC SYS01</v>
      </c>
      <c r="C15" s="52" t="str">
        <f>[2]Sheet1!C15</f>
        <v>NRWTN1</v>
      </c>
      <c r="D15" s="52" t="s">
        <v>1218</v>
      </c>
      <c r="E15">
        <f>[2]Sheet1!D15</f>
        <v>0</v>
      </c>
      <c r="F15">
        <f>[2]Sheet1!E15</f>
        <v>0</v>
      </c>
      <c r="G15" s="64">
        <f>[2]Sheet1!F15</f>
        <v>0</v>
      </c>
      <c r="H15">
        <f>[2]Sheet1!G15</f>
        <v>300</v>
      </c>
      <c r="I15">
        <f>[2]Sheet1!H15</f>
        <v>300</v>
      </c>
      <c r="J15">
        <f>[2]Sheet1!I15</f>
        <v>0</v>
      </c>
      <c r="K15">
        <f>[2]Sheet1!J15</f>
        <v>0</v>
      </c>
      <c r="L15">
        <f>[2]Sheet1!K15</f>
        <v>0</v>
      </c>
      <c r="M15">
        <f>[2]Sheet1!L15</f>
        <v>0</v>
      </c>
      <c r="N15">
        <f>[2]Sheet1!M15</f>
        <v>0</v>
      </c>
      <c r="O15">
        <f>[2]Sheet1!N15</f>
        <v>0</v>
      </c>
      <c r="P15" s="69">
        <f t="shared" si="2"/>
        <v>0</v>
      </c>
      <c r="Q15" s="92"/>
      <c r="R15" s="80"/>
      <c r="S15" s="93"/>
      <c r="T15" s="80"/>
      <c r="U15" s="92"/>
      <c r="V15" s="80"/>
      <c r="W15" s="93"/>
      <c r="X15" s="80"/>
      <c r="Y15" s="92"/>
      <c r="Z15" s="80"/>
      <c r="AA15" s="93"/>
      <c r="AB15" s="80"/>
      <c r="AC15" s="92"/>
      <c r="AD15" s="80"/>
      <c r="AE15" s="93"/>
      <c r="AF15" s="80"/>
      <c r="AG15" s="92"/>
      <c r="AH15" s="80"/>
      <c r="AI15" s="93"/>
      <c r="AJ15" s="80"/>
      <c r="AK15" s="92"/>
      <c r="AL15" s="80"/>
      <c r="AM15" s="93"/>
      <c r="AN15" s="80"/>
      <c r="AO15" s="92"/>
      <c r="AP15" s="80"/>
      <c r="AQ15" s="93"/>
      <c r="AR15" s="80"/>
      <c r="AS15" s="93"/>
      <c r="AT15" s="298"/>
      <c r="AU15" s="93"/>
      <c r="AV15" s="298"/>
      <c r="AW15" s="93"/>
      <c r="AX15" s="66">
        <f t="shared" si="3"/>
        <v>0</v>
      </c>
      <c r="AY15" s="78">
        <f t="shared" si="4"/>
        <v>0</v>
      </c>
      <c r="AZ15" s="67">
        <f>IFERROR(VLOOKUP(A15,'Site check'!$A$14:$O$47,15,0),0)</f>
        <v>0</v>
      </c>
      <c r="BA15" s="68">
        <f t="shared" si="5"/>
        <v>0</v>
      </c>
      <c r="BB15" s="53">
        <f t="shared" si="0"/>
        <v>0</v>
      </c>
      <c r="BC15" s="53">
        <f t="shared" si="1"/>
        <v>0</v>
      </c>
    </row>
    <row r="16" spans="1:55" ht="13.15">
      <c r="A16" t="str">
        <f>[2]Sheet1!A16</f>
        <v>NRWTN1_SYS01_PER01</v>
      </c>
      <c r="B16" t="str">
        <f>[2]Sheet1!B16</f>
        <v>NRWTN1;DC SYS01</v>
      </c>
      <c r="C16" s="52" t="str">
        <f>[2]Sheet1!C16</f>
        <v>NRWTN1</v>
      </c>
      <c r="D16" s="52" t="s">
        <v>1218</v>
      </c>
      <c r="E16">
        <f>[2]Sheet1!D16</f>
        <v>0</v>
      </c>
      <c r="F16">
        <f>[2]Sheet1!E16</f>
        <v>0</v>
      </c>
      <c r="G16" s="64">
        <f>[2]Sheet1!F16</f>
        <v>0</v>
      </c>
      <c r="H16">
        <f>[2]Sheet1!G16</f>
        <v>300</v>
      </c>
      <c r="I16">
        <f>[2]Sheet1!H16</f>
        <v>300</v>
      </c>
      <c r="J16">
        <f>[2]Sheet1!I16</f>
        <v>0</v>
      </c>
      <c r="K16">
        <f>[2]Sheet1!J16</f>
        <v>2</v>
      </c>
      <c r="L16">
        <f>[2]Sheet1!K16</f>
        <v>0</v>
      </c>
      <c r="M16">
        <f>[2]Sheet1!L16</f>
        <v>0</v>
      </c>
      <c r="N16">
        <f>[2]Sheet1!M16</f>
        <v>0</v>
      </c>
      <c r="O16">
        <f>[2]Sheet1!N16</f>
        <v>0</v>
      </c>
      <c r="P16" s="69">
        <f t="shared" si="2"/>
        <v>0</v>
      </c>
      <c r="Q16" s="92"/>
      <c r="R16" s="80"/>
      <c r="S16" s="93"/>
      <c r="T16" s="80"/>
      <c r="U16" s="92"/>
      <c r="V16" s="80"/>
      <c r="W16" s="93"/>
      <c r="X16" s="80"/>
      <c r="Y16" s="92"/>
      <c r="Z16" s="80"/>
      <c r="AA16" s="93"/>
      <c r="AB16" s="80"/>
      <c r="AC16" s="92"/>
      <c r="AD16" s="80"/>
      <c r="AE16" s="93"/>
      <c r="AF16" s="80"/>
      <c r="AG16" s="92"/>
      <c r="AH16" s="80"/>
      <c r="AI16" s="93"/>
      <c r="AJ16" s="80"/>
      <c r="AK16" s="92"/>
      <c r="AL16" s="80"/>
      <c r="AM16" s="93"/>
      <c r="AN16" s="80"/>
      <c r="AO16" s="92"/>
      <c r="AP16" s="80"/>
      <c r="AQ16" s="93"/>
      <c r="AR16" s="80"/>
      <c r="AS16" s="93"/>
      <c r="AT16" s="298"/>
      <c r="AU16" s="93"/>
      <c r="AV16" s="298"/>
      <c r="AW16" s="93"/>
      <c r="AX16" s="66">
        <f t="shared" si="3"/>
        <v>0</v>
      </c>
      <c r="AY16" s="78">
        <f t="shared" si="4"/>
        <v>0</v>
      </c>
      <c r="AZ16" s="67">
        <f>IFERROR(VLOOKUP(A16,'Site check'!$A$14:$O$47,15,0),0)</f>
        <v>0</v>
      </c>
      <c r="BA16" s="68">
        <f t="shared" si="5"/>
        <v>0</v>
      </c>
      <c r="BB16" s="53">
        <f t="shared" si="0"/>
        <v>0</v>
      </c>
      <c r="BC16" s="53">
        <f t="shared" si="1"/>
        <v>0</v>
      </c>
    </row>
    <row r="17" spans="1:55" ht="13.15">
      <c r="A17" t="str">
        <f>[2]Sheet1!A17</f>
        <v>PTBTN1_SEC_DD770_DE16</v>
      </c>
      <c r="B17" t="str">
        <f>[2]Sheet1!B17</f>
        <v>PTBTN1;DC SYS01</v>
      </c>
      <c r="C17" s="52" t="str">
        <f>[2]Sheet1!C17</f>
        <v>PTBTN1</v>
      </c>
      <c r="D17" s="52" t="s">
        <v>1250</v>
      </c>
      <c r="E17">
        <f>[2]Sheet1!D17</f>
        <v>85</v>
      </c>
      <c r="F17">
        <f>[2]Sheet1!E17</f>
        <v>85</v>
      </c>
      <c r="G17" s="64">
        <f>[2]Sheet1!F17</f>
        <v>45096</v>
      </c>
      <c r="H17">
        <f>[2]Sheet1!G17</f>
        <v>300</v>
      </c>
      <c r="I17">
        <f>[2]Sheet1!H17</f>
        <v>300</v>
      </c>
      <c r="J17">
        <f>[2]Sheet1!I17</f>
        <v>0</v>
      </c>
      <c r="K17">
        <f>[2]Sheet1!J17</f>
        <v>2</v>
      </c>
      <c r="L17">
        <f>[2]Sheet1!K17</f>
        <v>0</v>
      </c>
      <c r="M17">
        <f>[2]Sheet1!L17</f>
        <v>10</v>
      </c>
      <c r="N17">
        <f>[2]Sheet1!M17</f>
        <v>9</v>
      </c>
      <c r="O17">
        <f>[2]Sheet1!N17</f>
        <v>0</v>
      </c>
      <c r="P17" s="69">
        <f t="shared" si="2"/>
        <v>62.5</v>
      </c>
      <c r="Q17" s="105" t="s">
        <v>699</v>
      </c>
      <c r="R17" s="255">
        <v>2</v>
      </c>
      <c r="S17" s="256" t="s">
        <v>700</v>
      </c>
      <c r="T17" s="255">
        <v>1</v>
      </c>
      <c r="U17" s="92"/>
      <c r="V17" s="80"/>
      <c r="W17" s="93"/>
      <c r="X17" s="80"/>
      <c r="Y17" s="92"/>
      <c r="Z17" s="80"/>
      <c r="AA17" s="93"/>
      <c r="AB17" s="80"/>
      <c r="AC17" s="92"/>
      <c r="AD17" s="80"/>
      <c r="AE17" s="93"/>
      <c r="AF17" s="80"/>
      <c r="AG17" s="92"/>
      <c r="AH17" s="80"/>
      <c r="AI17" s="93"/>
      <c r="AJ17" s="80"/>
      <c r="AK17" s="92"/>
      <c r="AL17" s="80"/>
      <c r="AM17" s="93"/>
      <c r="AN17" s="80"/>
      <c r="AO17" s="92"/>
      <c r="AP17" s="80"/>
      <c r="AQ17" s="93"/>
      <c r="AR17" s="80"/>
      <c r="AS17" s="93"/>
      <c r="AT17" s="298"/>
      <c r="AU17" s="93"/>
      <c r="AV17" s="298"/>
      <c r="AW17" s="93"/>
      <c r="AX17" s="66">
        <f t="shared" si="3"/>
        <v>3</v>
      </c>
      <c r="AY17" s="78">
        <f t="shared" si="4"/>
        <v>62.5</v>
      </c>
      <c r="AZ17" s="67">
        <f>IFERROR(VLOOKUP(A17,'Site check'!$A$14:$O$47,15,0),0)</f>
        <v>0</v>
      </c>
      <c r="BA17" s="68">
        <f t="shared" si="5"/>
        <v>0</v>
      </c>
      <c r="BB17" s="53">
        <f t="shared" si="0"/>
        <v>116.25</v>
      </c>
      <c r="BC17" s="53">
        <f t="shared" si="1"/>
        <v>116.25</v>
      </c>
    </row>
    <row r="18" spans="1:55" ht="13.15">
      <c r="A18" t="str">
        <f>[2]Sheet1!A18</f>
        <v>PTBTN1_SEC_DD770_JH16</v>
      </c>
      <c r="B18" t="str">
        <f>[2]Sheet1!B18</f>
        <v>PTBTN1;DC SYS01</v>
      </c>
      <c r="C18" s="52" t="str">
        <f>[2]Sheet1!C18</f>
        <v>PTBTN1</v>
      </c>
      <c r="D18" s="52" t="s">
        <v>1250</v>
      </c>
      <c r="E18">
        <f>[2]Sheet1!D18</f>
        <v>100</v>
      </c>
      <c r="F18">
        <f>[2]Sheet1!E18</f>
        <v>105</v>
      </c>
      <c r="G18" s="64">
        <f>[2]Sheet1!F18</f>
        <v>45096</v>
      </c>
      <c r="H18">
        <f>[2]Sheet1!G18</f>
        <v>300</v>
      </c>
      <c r="I18">
        <f>[2]Sheet1!H18</f>
        <v>300</v>
      </c>
      <c r="J18">
        <f>[2]Sheet1!I18</f>
        <v>5</v>
      </c>
      <c r="K18">
        <f>[2]Sheet1!J18</f>
        <v>1</v>
      </c>
      <c r="L18">
        <f>[2]Sheet1!K18</f>
        <v>1</v>
      </c>
      <c r="M18">
        <f>[2]Sheet1!L18</f>
        <v>10</v>
      </c>
      <c r="N18">
        <f>[2]Sheet1!M18</f>
        <v>3</v>
      </c>
      <c r="O18">
        <f>[2]Sheet1!N18</f>
        <v>0</v>
      </c>
      <c r="P18" s="69">
        <f t="shared" si="2"/>
        <v>0</v>
      </c>
      <c r="Q18" s="83"/>
      <c r="R18" s="284"/>
      <c r="S18" s="93"/>
      <c r="T18" s="80"/>
      <c r="U18" s="92"/>
      <c r="V18" s="80"/>
      <c r="W18" s="93"/>
      <c r="X18" s="80"/>
      <c r="Y18" s="92"/>
      <c r="Z18" s="80"/>
      <c r="AA18" s="93"/>
      <c r="AB18" s="80"/>
      <c r="AC18" s="92"/>
      <c r="AD18" s="80"/>
      <c r="AE18" s="93"/>
      <c r="AF18" s="80"/>
      <c r="AG18" s="92"/>
      <c r="AH18" s="80"/>
      <c r="AI18" s="93"/>
      <c r="AJ18" s="80"/>
      <c r="AK18" s="92"/>
      <c r="AL18" s="80"/>
      <c r="AM18" s="93"/>
      <c r="AN18" s="80"/>
      <c r="AO18" s="92"/>
      <c r="AP18" s="80"/>
      <c r="AQ18" s="93"/>
      <c r="AR18" s="80"/>
      <c r="AS18" s="93"/>
      <c r="AT18" s="298"/>
      <c r="AU18" s="93"/>
      <c r="AV18" s="298"/>
      <c r="AW18" s="93"/>
      <c r="AX18" s="66">
        <f t="shared" si="3"/>
        <v>0</v>
      </c>
      <c r="AY18" s="78">
        <f t="shared" si="4"/>
        <v>0</v>
      </c>
      <c r="AZ18" s="67">
        <f>IFERROR(VLOOKUP(A18,'Site check'!$A$14:$O$47,15,0),0)</f>
        <v>0</v>
      </c>
      <c r="BA18" s="68">
        <f t="shared" si="5"/>
        <v>0</v>
      </c>
      <c r="BB18" s="53">
        <f t="shared" si="0"/>
        <v>100</v>
      </c>
      <c r="BC18" s="53">
        <f t="shared" si="1"/>
        <v>105</v>
      </c>
    </row>
    <row r="19" spans="1:55" ht="13.15">
      <c r="A19" t="str">
        <f>[2]Sheet1!A19</f>
        <v>WTT_SEC_CBDB_01 - ignore</v>
      </c>
      <c r="B19" t="str">
        <f>[2]Sheet1!B19</f>
        <v>WTT;DC SYS01</v>
      </c>
      <c r="C19" s="52" t="str">
        <f>[2]Sheet1!C19</f>
        <v>WTT</v>
      </c>
      <c r="D19" s="52" t="s">
        <v>1355</v>
      </c>
      <c r="E19">
        <f>[2]Sheet1!D19</f>
        <v>0</v>
      </c>
      <c r="F19">
        <f>[2]Sheet1!E19</f>
        <v>0</v>
      </c>
      <c r="G19" s="64">
        <f>[2]Sheet1!F19</f>
        <v>0</v>
      </c>
      <c r="H19">
        <f>[2]Sheet1!G19</f>
        <v>300</v>
      </c>
      <c r="I19">
        <f>[2]Sheet1!H19</f>
        <v>300</v>
      </c>
      <c r="J19">
        <f>[2]Sheet1!I19</f>
        <v>0</v>
      </c>
      <c r="K19">
        <f>[2]Sheet1!J19</f>
        <v>0</v>
      </c>
      <c r="L19">
        <f>[2]Sheet1!K19</f>
        <v>0</v>
      </c>
      <c r="M19">
        <f>[2]Sheet1!L19</f>
        <v>0</v>
      </c>
      <c r="N19">
        <f>[2]Sheet1!M19</f>
        <v>0</v>
      </c>
      <c r="O19">
        <f>[2]Sheet1!N19</f>
        <v>0</v>
      </c>
      <c r="P19" s="69">
        <f t="shared" si="2"/>
        <v>0</v>
      </c>
      <c r="Q19" s="92"/>
      <c r="R19" s="80"/>
      <c r="S19" s="93"/>
      <c r="T19" s="80"/>
      <c r="U19" s="92"/>
      <c r="V19" s="80"/>
      <c r="W19" s="93"/>
      <c r="X19" s="80"/>
      <c r="Y19" s="92"/>
      <c r="Z19" s="80"/>
      <c r="AA19" s="93"/>
      <c r="AB19" s="80"/>
      <c r="AC19" s="92"/>
      <c r="AD19" s="80"/>
      <c r="AE19" s="93"/>
      <c r="AF19" s="80"/>
      <c r="AG19" s="92"/>
      <c r="AH19" s="80"/>
      <c r="AI19" s="93"/>
      <c r="AJ19" s="80"/>
      <c r="AK19" s="92"/>
      <c r="AL19" s="80"/>
      <c r="AM19" s="93"/>
      <c r="AN19" s="80"/>
      <c r="AO19" s="92"/>
      <c r="AP19" s="80"/>
      <c r="AQ19" s="93"/>
      <c r="AR19" s="80"/>
      <c r="AS19" s="93"/>
      <c r="AT19" s="298"/>
      <c r="AU19" s="93"/>
      <c r="AV19" s="298"/>
      <c r="AW19" s="93"/>
      <c r="AX19" s="66">
        <f t="shared" si="3"/>
        <v>0</v>
      </c>
      <c r="AY19" s="78">
        <f t="shared" si="4"/>
        <v>0</v>
      </c>
      <c r="AZ19" s="67">
        <f>IFERROR(VLOOKUP(A19,'Site check'!$A$14:$O$47,15,0),0)</f>
        <v>0</v>
      </c>
      <c r="BA19" s="68">
        <f t="shared" si="5"/>
        <v>0</v>
      </c>
      <c r="BB19" s="53">
        <f t="shared" si="0"/>
        <v>0</v>
      </c>
      <c r="BC19" s="53">
        <f t="shared" si="1"/>
        <v>0</v>
      </c>
    </row>
    <row r="20" spans="1:55" ht="13.15">
      <c r="A20" t="str">
        <f>[2]Sheet1!A20</f>
        <v>WTT_SEC_CBDB_02 - ignore</v>
      </c>
      <c r="B20" t="str">
        <f>[2]Sheet1!B20</f>
        <v>WTT;DC SYS01</v>
      </c>
      <c r="C20" s="52" t="str">
        <f>[2]Sheet1!C20</f>
        <v>WTT</v>
      </c>
      <c r="D20" s="52" t="s">
        <v>1355</v>
      </c>
      <c r="E20">
        <f>[2]Sheet1!D20</f>
        <v>0</v>
      </c>
      <c r="F20">
        <f>[2]Sheet1!E20</f>
        <v>0</v>
      </c>
      <c r="G20" s="64">
        <f>[2]Sheet1!F20</f>
        <v>0</v>
      </c>
      <c r="H20">
        <f>[2]Sheet1!G20</f>
        <v>300</v>
      </c>
      <c r="I20">
        <f>[2]Sheet1!H20</f>
        <v>300</v>
      </c>
      <c r="J20">
        <f>[2]Sheet1!I20</f>
        <v>0</v>
      </c>
      <c r="K20">
        <f>[2]Sheet1!J20</f>
        <v>0</v>
      </c>
      <c r="L20">
        <f>[2]Sheet1!K20</f>
        <v>0</v>
      </c>
      <c r="M20">
        <f>[2]Sheet1!L20</f>
        <v>0</v>
      </c>
      <c r="N20">
        <f>[2]Sheet1!M20</f>
        <v>0</v>
      </c>
      <c r="O20">
        <f>[2]Sheet1!N20</f>
        <v>0</v>
      </c>
      <c r="P20" s="69">
        <f t="shared" si="2"/>
        <v>20.833333333333332</v>
      </c>
      <c r="Q20" s="105" t="s">
        <v>795</v>
      </c>
      <c r="R20" s="255">
        <v>1</v>
      </c>
      <c r="S20" s="93"/>
      <c r="T20" s="80"/>
      <c r="U20" s="92"/>
      <c r="V20" s="80"/>
      <c r="W20" s="93"/>
      <c r="X20" s="80"/>
      <c r="Y20" s="92"/>
      <c r="Z20" s="80"/>
      <c r="AA20" s="93"/>
      <c r="AB20" s="80"/>
      <c r="AC20" s="92"/>
      <c r="AD20" s="80"/>
      <c r="AE20" s="93"/>
      <c r="AF20" s="80"/>
      <c r="AG20" s="92"/>
      <c r="AH20" s="80"/>
      <c r="AI20" s="93"/>
      <c r="AJ20" s="80"/>
      <c r="AK20" s="92"/>
      <c r="AL20" s="80"/>
      <c r="AM20" s="93"/>
      <c r="AN20" s="80"/>
      <c r="AO20" s="92"/>
      <c r="AP20" s="80"/>
      <c r="AQ20" s="93"/>
      <c r="AR20" s="80"/>
      <c r="AS20" s="93"/>
      <c r="AT20" s="298"/>
      <c r="AU20" s="93"/>
      <c r="AV20" s="298"/>
      <c r="AW20" s="93"/>
      <c r="AX20" s="66">
        <f t="shared" si="3"/>
        <v>1</v>
      </c>
      <c r="AY20" s="78">
        <f t="shared" si="4"/>
        <v>20.833333333333332</v>
      </c>
      <c r="AZ20" s="67">
        <f>IFERROR(VLOOKUP(A20,'Site check'!$A$14:$O$47,15,0),0)</f>
        <v>0</v>
      </c>
      <c r="BA20" s="68">
        <f t="shared" si="5"/>
        <v>0</v>
      </c>
      <c r="BB20" s="53">
        <f t="shared" si="0"/>
        <v>10.416666666666666</v>
      </c>
      <c r="BC20" s="53">
        <f t="shared" si="1"/>
        <v>10.416666666666666</v>
      </c>
    </row>
    <row r="21" spans="1:55" ht="13.15">
      <c r="A21" t="str">
        <f>[2]Sheet1!A21</f>
        <v>WTT_SEC_DCDB_CD10</v>
      </c>
      <c r="B21" t="str">
        <f>[2]Sheet1!B21</f>
        <v>WTT;DC SYS01</v>
      </c>
      <c r="C21" s="52" t="str">
        <f>[2]Sheet1!C21</f>
        <v>WTT</v>
      </c>
      <c r="D21" s="52" t="s">
        <v>1355</v>
      </c>
      <c r="E21">
        <f>[2]Sheet1!D21</f>
        <v>25</v>
      </c>
      <c r="F21">
        <f>[2]Sheet1!E21</f>
        <v>25</v>
      </c>
      <c r="G21" s="64">
        <f>[2]Sheet1!F21</f>
        <v>45056</v>
      </c>
      <c r="H21">
        <f>[2]Sheet1!G21</f>
        <v>300</v>
      </c>
      <c r="I21">
        <f>[2]Sheet1!H21</f>
        <v>300</v>
      </c>
      <c r="J21">
        <f>[2]Sheet1!I21</f>
        <v>0</v>
      </c>
      <c r="K21">
        <f>[2]Sheet1!J21</f>
        <v>1</v>
      </c>
      <c r="L21">
        <f>[2]Sheet1!K21</f>
        <v>5</v>
      </c>
      <c r="M21">
        <f>[2]Sheet1!L21</f>
        <v>2</v>
      </c>
      <c r="N21">
        <f>[2]Sheet1!M21</f>
        <v>0</v>
      </c>
      <c r="O21">
        <f>[2]Sheet1!N21</f>
        <v>0</v>
      </c>
      <c r="P21" s="69">
        <f t="shared" si="2"/>
        <v>0</v>
      </c>
      <c r="Q21" s="92"/>
      <c r="R21" s="80"/>
      <c r="S21" s="93"/>
      <c r="T21" s="80"/>
      <c r="U21" s="92"/>
      <c r="V21" s="80"/>
      <c r="W21" s="93"/>
      <c r="X21" s="80"/>
      <c r="Y21" s="92"/>
      <c r="Z21" s="80"/>
      <c r="AA21" s="93"/>
      <c r="AB21" s="80"/>
      <c r="AC21" s="92"/>
      <c r="AD21" s="80"/>
      <c r="AE21" s="93"/>
      <c r="AF21" s="80"/>
      <c r="AG21" s="92"/>
      <c r="AH21" s="80"/>
      <c r="AI21" s="93"/>
      <c r="AJ21" s="80"/>
      <c r="AK21" s="92"/>
      <c r="AL21" s="80"/>
      <c r="AM21" s="93"/>
      <c r="AN21" s="80"/>
      <c r="AO21" s="92"/>
      <c r="AP21" s="80"/>
      <c r="AQ21" s="93"/>
      <c r="AR21" s="80"/>
      <c r="AS21" s="93"/>
      <c r="AT21" s="298"/>
      <c r="AU21" s="93"/>
      <c r="AV21" s="298"/>
      <c r="AW21" s="93"/>
      <c r="AX21" s="66">
        <f t="shared" si="3"/>
        <v>0</v>
      </c>
      <c r="AY21" s="78">
        <f t="shared" si="4"/>
        <v>0</v>
      </c>
      <c r="AZ21" s="67">
        <f>IFERROR(VLOOKUP(A21,'Site check'!$A$14:$O$47,15,0),0)</f>
        <v>0</v>
      </c>
      <c r="BA21" s="68">
        <f t="shared" si="5"/>
        <v>0</v>
      </c>
      <c r="BB21" s="53">
        <f t="shared" si="0"/>
        <v>25</v>
      </c>
      <c r="BC21" s="53">
        <f t="shared" si="1"/>
        <v>25</v>
      </c>
    </row>
    <row r="22" spans="1:55" ht="13.15">
      <c r="A22" t="str">
        <f>[2]Sheet1!A22</f>
        <v xml:space="preserve">BFTN03 - Ignore this line </v>
      </c>
      <c r="B22" t="str">
        <f>[2]Sheet1!B22</f>
        <v>BFTN03;DC SYS01</v>
      </c>
      <c r="C22" s="52" t="str">
        <f>[2]Sheet1!C22</f>
        <v>BFTN03</v>
      </c>
      <c r="D22" s="52" t="s">
        <v>933</v>
      </c>
      <c r="E22" t="str">
        <f>[2]Sheet1!D22</f>
        <v>No records</v>
      </c>
      <c r="F22">
        <f>[2]Sheet1!E22</f>
        <v>0</v>
      </c>
      <c r="G22" s="64">
        <f>[2]Sheet1!F22</f>
        <v>0</v>
      </c>
      <c r="H22">
        <f>[2]Sheet1!G22</f>
        <v>0</v>
      </c>
      <c r="I22">
        <f>[2]Sheet1!H22</f>
        <v>0</v>
      </c>
      <c r="J22">
        <f>[2]Sheet1!I22</f>
        <v>0</v>
      </c>
      <c r="K22">
        <f>[2]Sheet1!J22</f>
        <v>0</v>
      </c>
      <c r="L22">
        <f>[2]Sheet1!K22</f>
        <v>0</v>
      </c>
      <c r="M22">
        <f>[2]Sheet1!L22</f>
        <v>0</v>
      </c>
      <c r="N22">
        <f>[2]Sheet1!M22</f>
        <v>0</v>
      </c>
      <c r="O22">
        <f>[2]Sheet1!N22</f>
        <v>0</v>
      </c>
      <c r="P22" s="69">
        <f t="shared" si="2"/>
        <v>83.333333333333329</v>
      </c>
      <c r="Q22" s="92" t="s">
        <v>1395</v>
      </c>
      <c r="R22" s="80">
        <v>4</v>
      </c>
      <c r="S22" s="83"/>
      <c r="T22" s="284"/>
      <c r="U22" s="92"/>
      <c r="V22" s="80"/>
      <c r="W22" s="93"/>
      <c r="X22" s="80"/>
      <c r="Y22" s="92"/>
      <c r="Z22" s="80"/>
      <c r="AA22" s="93"/>
      <c r="AB22" s="80"/>
      <c r="AC22" s="92"/>
      <c r="AD22" s="80"/>
      <c r="AE22" s="93"/>
      <c r="AF22" s="80"/>
      <c r="AG22" s="92"/>
      <c r="AH22" s="80"/>
      <c r="AI22" s="93"/>
      <c r="AJ22" s="80"/>
      <c r="AK22" s="92"/>
      <c r="AL22" s="80"/>
      <c r="AM22" s="93"/>
      <c r="AN22" s="80"/>
      <c r="AO22" s="92"/>
      <c r="AP22" s="80"/>
      <c r="AQ22" s="93"/>
      <c r="AR22" s="80"/>
      <c r="AS22" s="93"/>
      <c r="AT22" s="298"/>
      <c r="AU22" s="93"/>
      <c r="AV22" s="298"/>
      <c r="AW22" s="93"/>
      <c r="AX22" s="66">
        <f t="shared" si="3"/>
        <v>4</v>
      </c>
      <c r="AY22" s="78">
        <f t="shared" si="4"/>
        <v>83.333333333333329</v>
      </c>
      <c r="AZ22" s="67">
        <f>IFERROR(VLOOKUP(A22,'Site check'!$A$14:$O$47,15,0),0)</f>
        <v>0</v>
      </c>
      <c r="BA22" s="68">
        <f t="shared" si="5"/>
        <v>0</v>
      </c>
      <c r="BB22" s="53" t="e">
        <f t="shared" si="0"/>
        <v>#VALUE!</v>
      </c>
      <c r="BC22" s="53">
        <f t="shared" si="1"/>
        <v>41.666666666666664</v>
      </c>
    </row>
    <row r="23" spans="1:55" ht="13.15">
      <c r="A23" t="str">
        <f>[2]Sheet1!A23</f>
        <v>ACTN01_PDU1A_B</v>
      </c>
      <c r="B23" t="str">
        <f>[2]Sheet1!B23</f>
        <v>ACTN01;DC SYS01</v>
      </c>
      <c r="C23" s="52" t="str">
        <f>[2]Sheet1!C23</f>
        <v>ACTN01</v>
      </c>
      <c r="D23" s="52" t="s">
        <v>872</v>
      </c>
      <c r="E23">
        <f>[2]Sheet1!D23</f>
        <v>186.69</v>
      </c>
      <c r="F23">
        <f>[2]Sheet1!E23</f>
        <v>83.95</v>
      </c>
      <c r="G23" s="64">
        <f>[2]Sheet1!F23</f>
        <v>45510</v>
      </c>
      <c r="H23">
        <f>[2]Sheet1!G23</f>
        <v>360</v>
      </c>
      <c r="I23">
        <f>[2]Sheet1!H23</f>
        <v>360</v>
      </c>
      <c r="J23">
        <f>[2]Sheet1!I23</f>
        <v>0</v>
      </c>
      <c r="K23">
        <f>[2]Sheet1!J23</f>
        <v>0</v>
      </c>
      <c r="L23">
        <f>[2]Sheet1!K23</f>
        <v>0</v>
      </c>
      <c r="M23">
        <f>[2]Sheet1!L23</f>
        <v>0</v>
      </c>
      <c r="N23">
        <f>[2]Sheet1!M23</f>
        <v>0</v>
      </c>
      <c r="O23">
        <f>[2]Sheet1!N23</f>
        <v>0</v>
      </c>
      <c r="P23" s="69">
        <f t="shared" si="2"/>
        <v>220.83333333333334</v>
      </c>
      <c r="Q23" s="81" t="s">
        <v>322</v>
      </c>
      <c r="R23" s="82">
        <v>1.9</v>
      </c>
      <c r="S23" s="81" t="s">
        <v>323</v>
      </c>
      <c r="T23" s="82">
        <v>5.3</v>
      </c>
      <c r="U23" s="253" t="s">
        <v>324</v>
      </c>
      <c r="V23" s="281">
        <v>1.6</v>
      </c>
      <c r="W23" s="87" t="s">
        <v>325</v>
      </c>
      <c r="X23" s="88">
        <v>1.8</v>
      </c>
      <c r="Y23" s="92"/>
      <c r="Z23" s="80"/>
      <c r="AA23" s="93"/>
      <c r="AB23" s="80"/>
      <c r="AC23" s="92"/>
      <c r="AD23" s="80"/>
      <c r="AE23" s="93"/>
      <c r="AF23" s="80"/>
      <c r="AG23" s="92"/>
      <c r="AH23" s="80"/>
      <c r="AI23" s="93"/>
      <c r="AJ23" s="80"/>
      <c r="AK23" s="92"/>
      <c r="AL23" s="80"/>
      <c r="AM23" s="93"/>
      <c r="AN23" s="80"/>
      <c r="AO23" s="92"/>
      <c r="AP23" s="80"/>
      <c r="AQ23" s="93"/>
      <c r="AR23" s="80"/>
      <c r="AS23" s="93"/>
      <c r="AT23" s="298"/>
      <c r="AU23" s="93"/>
      <c r="AV23" s="298"/>
      <c r="AW23" s="93"/>
      <c r="AX23" s="66">
        <f t="shared" si="3"/>
        <v>10.6</v>
      </c>
      <c r="AY23" s="78">
        <f t="shared" si="4"/>
        <v>220.83333333333334</v>
      </c>
      <c r="AZ23" s="67">
        <f>IFERROR(VLOOKUP(A23,'Site check'!$A$14:$O$47,15,0),0)</f>
        <v>0</v>
      </c>
      <c r="BA23" s="68">
        <f t="shared" si="5"/>
        <v>0</v>
      </c>
      <c r="BB23" s="53">
        <f t="shared" si="0"/>
        <v>297.10666666666668</v>
      </c>
      <c r="BC23" s="53">
        <f t="shared" si="1"/>
        <v>194.36666666666667</v>
      </c>
    </row>
    <row r="24" spans="1:55" ht="13.15">
      <c r="A24" t="str">
        <f>[2]Sheet1!A24</f>
        <v>ACTN01_SEC_CBDB_ALAM1_04 - CAPPED - Do not Allocate</v>
      </c>
      <c r="B24" t="str">
        <f>[2]Sheet1!B24</f>
        <v>ACTN01;DC SYS01</v>
      </c>
      <c r="C24" s="52" t="str">
        <f>[2]Sheet1!C24</f>
        <v>ACTN01</v>
      </c>
      <c r="D24" s="52" t="s">
        <v>872</v>
      </c>
      <c r="E24">
        <f>[2]Sheet1!D24</f>
        <v>260</v>
      </c>
      <c r="F24">
        <f>[2]Sheet1!E24</f>
        <v>250</v>
      </c>
      <c r="G24" s="64">
        <f>[2]Sheet1!F24</f>
        <v>44182</v>
      </c>
      <c r="H24">
        <f>[2]Sheet1!G24</f>
        <v>300</v>
      </c>
      <c r="I24">
        <f>[2]Sheet1!H24</f>
        <v>300</v>
      </c>
      <c r="J24">
        <f>[2]Sheet1!I24</f>
        <v>0</v>
      </c>
      <c r="K24">
        <f>[2]Sheet1!J24</f>
        <v>0</v>
      </c>
      <c r="L24">
        <f>[2]Sheet1!K24</f>
        <v>0</v>
      </c>
      <c r="M24">
        <f>[2]Sheet1!L24</f>
        <v>0</v>
      </c>
      <c r="N24">
        <f>[2]Sheet1!M24</f>
        <v>0</v>
      </c>
      <c r="O24">
        <f>[2]Sheet1!N24</f>
        <v>4</v>
      </c>
      <c r="P24" s="69">
        <f t="shared" si="2"/>
        <v>0</v>
      </c>
      <c r="Q24" s="92"/>
      <c r="R24" s="80"/>
      <c r="S24" s="93"/>
      <c r="T24" s="80"/>
      <c r="U24" s="92"/>
      <c r="V24" s="80"/>
      <c r="W24" s="93"/>
      <c r="X24" s="80"/>
      <c r="Y24" s="92"/>
      <c r="Z24" s="80"/>
      <c r="AA24" s="93"/>
      <c r="AB24" s="80"/>
      <c r="AC24" s="92"/>
      <c r="AD24" s="80"/>
      <c r="AE24" s="93"/>
      <c r="AF24" s="80"/>
      <c r="AG24" s="92"/>
      <c r="AH24" s="80"/>
      <c r="AI24" s="93"/>
      <c r="AJ24" s="80"/>
      <c r="AK24" s="92"/>
      <c r="AL24" s="80"/>
      <c r="AM24" s="93"/>
      <c r="AN24" s="80"/>
      <c r="AO24" s="92"/>
      <c r="AP24" s="80"/>
      <c r="AQ24" s="93"/>
      <c r="AR24" s="80"/>
      <c r="AS24" s="93"/>
      <c r="AT24" s="298"/>
      <c r="AU24" s="93"/>
      <c r="AV24" s="298"/>
      <c r="AW24" s="93"/>
      <c r="AX24" s="66">
        <f t="shared" si="3"/>
        <v>0</v>
      </c>
      <c r="AY24" s="78">
        <f t="shared" si="4"/>
        <v>0</v>
      </c>
      <c r="AZ24" s="67">
        <f>IFERROR(VLOOKUP(A24,'Site check'!$A$14:$O$47,15,0),0)</f>
        <v>0</v>
      </c>
      <c r="BA24" s="68">
        <f t="shared" si="5"/>
        <v>0</v>
      </c>
      <c r="BB24" s="53">
        <f t="shared" si="0"/>
        <v>260</v>
      </c>
      <c r="BC24" s="53">
        <f t="shared" si="1"/>
        <v>250</v>
      </c>
    </row>
    <row r="25" spans="1:55" ht="13.15">
      <c r="A25" t="str">
        <f>[2]Sheet1!A25</f>
        <v>ACTN01_SEC_DD770_ACAD1_01</v>
      </c>
      <c r="B25" t="str">
        <f>[2]Sheet1!B25</f>
        <v>ACTN01;DC SYS01</v>
      </c>
      <c r="C25" s="52" t="str">
        <f>[2]Sheet1!C25</f>
        <v>ACTN01</v>
      </c>
      <c r="D25" s="52" t="s">
        <v>872</v>
      </c>
      <c r="E25">
        <f>[2]Sheet1!D25</f>
        <v>100</v>
      </c>
      <c r="F25">
        <f>[2]Sheet1!E25</f>
        <v>100</v>
      </c>
      <c r="G25" s="64">
        <f>[2]Sheet1!F25</f>
        <v>45078</v>
      </c>
      <c r="H25">
        <f>[2]Sheet1!G25</f>
        <v>300</v>
      </c>
      <c r="I25">
        <f>[2]Sheet1!H25</f>
        <v>300</v>
      </c>
      <c r="J25">
        <f>[2]Sheet1!I25</f>
        <v>1</v>
      </c>
      <c r="K25">
        <f>[2]Sheet1!J25</f>
        <v>0</v>
      </c>
      <c r="L25">
        <f>[2]Sheet1!K25</f>
        <v>0</v>
      </c>
      <c r="M25">
        <f>[2]Sheet1!L25</f>
        <v>17</v>
      </c>
      <c r="N25">
        <f>[2]Sheet1!M25</f>
        <v>8</v>
      </c>
      <c r="O25">
        <f>[2]Sheet1!N25</f>
        <v>0</v>
      </c>
      <c r="P25" s="69">
        <f t="shared" si="2"/>
        <v>0</v>
      </c>
      <c r="Q25" s="92"/>
      <c r="R25" s="80"/>
      <c r="S25" s="93"/>
      <c r="T25" s="80"/>
      <c r="U25" s="92"/>
      <c r="V25" s="80"/>
      <c r="W25" s="93"/>
      <c r="X25" s="80"/>
      <c r="Y25" s="92"/>
      <c r="Z25" s="80"/>
      <c r="AA25" s="93"/>
      <c r="AB25" s="80"/>
      <c r="AC25" s="92"/>
      <c r="AD25" s="80"/>
      <c r="AE25" s="93"/>
      <c r="AF25" s="80"/>
      <c r="AG25" s="92"/>
      <c r="AH25" s="80"/>
      <c r="AI25" s="93"/>
      <c r="AJ25" s="80"/>
      <c r="AK25" s="92"/>
      <c r="AL25" s="80"/>
      <c r="AM25" s="93"/>
      <c r="AN25" s="80"/>
      <c r="AO25" s="92"/>
      <c r="AP25" s="80"/>
      <c r="AQ25" s="93"/>
      <c r="AR25" s="80"/>
      <c r="AS25" s="93"/>
      <c r="AT25" s="298"/>
      <c r="AU25" s="93"/>
      <c r="AV25" s="298"/>
      <c r="AW25" s="93"/>
      <c r="AX25" s="66">
        <f t="shared" si="3"/>
        <v>0</v>
      </c>
      <c r="AY25" s="78">
        <f t="shared" si="4"/>
        <v>0</v>
      </c>
      <c r="AZ25" s="67">
        <f>IFERROR(VLOOKUP(A25,'Site check'!$A$14:$O$47,15,0),0)</f>
        <v>0</v>
      </c>
      <c r="BA25" s="68">
        <f t="shared" si="5"/>
        <v>0</v>
      </c>
      <c r="BB25" s="53">
        <f t="shared" si="0"/>
        <v>100</v>
      </c>
      <c r="BC25" s="53">
        <f t="shared" si="1"/>
        <v>100</v>
      </c>
    </row>
    <row r="26" spans="1:55" ht="13.15">
      <c r="A26" t="str">
        <f>[2]Sheet1!A26</f>
        <v>ACTN01_SEC_DD770_AEAF1_02</v>
      </c>
      <c r="B26" t="str">
        <f>[2]Sheet1!B26</f>
        <v>ACTN01;DC SYS01</v>
      </c>
      <c r="C26" s="52" t="str">
        <f>[2]Sheet1!C26</f>
        <v>ACTN01</v>
      </c>
      <c r="D26" s="52" t="s">
        <v>872</v>
      </c>
      <c r="E26">
        <f>[2]Sheet1!D26</f>
        <v>140</v>
      </c>
      <c r="F26">
        <f>[2]Sheet1!E26</f>
        <v>190</v>
      </c>
      <c r="G26" s="64">
        <f>[2]Sheet1!F26</f>
        <v>45078</v>
      </c>
      <c r="H26">
        <f>[2]Sheet1!G26</f>
        <v>300</v>
      </c>
      <c r="I26">
        <f>[2]Sheet1!H26</f>
        <v>300</v>
      </c>
      <c r="J26">
        <f>[2]Sheet1!I26</f>
        <v>3</v>
      </c>
      <c r="K26">
        <f>[2]Sheet1!J26</f>
        <v>6</v>
      </c>
      <c r="L26">
        <f>[2]Sheet1!K26</f>
        <v>0</v>
      </c>
      <c r="M26">
        <f>[2]Sheet1!L26</f>
        <v>3</v>
      </c>
      <c r="N26">
        <f>[2]Sheet1!M26</f>
        <v>12</v>
      </c>
      <c r="O26">
        <f>[2]Sheet1!N26</f>
        <v>0</v>
      </c>
      <c r="P26" s="69">
        <f t="shared" si="2"/>
        <v>41.666666666666664</v>
      </c>
      <c r="Q26" s="101" t="s">
        <v>326</v>
      </c>
      <c r="R26" s="100">
        <v>1</v>
      </c>
      <c r="S26" s="83" t="s">
        <v>327</v>
      </c>
      <c r="T26" s="84">
        <v>1</v>
      </c>
      <c r="U26" s="92"/>
      <c r="V26" s="80"/>
      <c r="W26" s="93"/>
      <c r="X26" s="80"/>
      <c r="Y26" s="92"/>
      <c r="Z26" s="80"/>
      <c r="AA26" s="93"/>
      <c r="AB26" s="80"/>
      <c r="AC26" s="92"/>
      <c r="AD26" s="80"/>
      <c r="AE26" s="93"/>
      <c r="AF26" s="80"/>
      <c r="AG26" s="92"/>
      <c r="AH26" s="80"/>
      <c r="AI26" s="93"/>
      <c r="AJ26" s="80"/>
      <c r="AK26" s="92"/>
      <c r="AL26" s="80"/>
      <c r="AM26" s="93"/>
      <c r="AN26" s="80"/>
      <c r="AO26" s="92"/>
      <c r="AP26" s="80"/>
      <c r="AQ26" s="93"/>
      <c r="AR26" s="80"/>
      <c r="AS26" s="93"/>
      <c r="AT26" s="298"/>
      <c r="AU26" s="93"/>
      <c r="AV26" s="298"/>
      <c r="AW26" s="93"/>
      <c r="AX26" s="66">
        <f t="shared" si="3"/>
        <v>2</v>
      </c>
      <c r="AY26" s="78">
        <f t="shared" si="4"/>
        <v>41.666666666666664</v>
      </c>
      <c r="AZ26" s="67">
        <f>IFERROR(VLOOKUP(A26,'Site check'!$A$14:$O$47,15,0),0)</f>
        <v>0</v>
      </c>
      <c r="BA26" s="68">
        <f t="shared" si="5"/>
        <v>0</v>
      </c>
      <c r="BB26" s="53">
        <f t="shared" si="0"/>
        <v>160.83333333333334</v>
      </c>
      <c r="BC26" s="53">
        <f t="shared" si="1"/>
        <v>210.83333333333334</v>
      </c>
    </row>
    <row r="27" spans="1:55" ht="13.15">
      <c r="A27" t="str">
        <f>[2]Sheet1!A27</f>
        <v>ACTN01_SEC_DD770_AGAH1_03</v>
      </c>
      <c r="B27" t="str">
        <f>[2]Sheet1!B27</f>
        <v>ACTN01;DC SYS01</v>
      </c>
      <c r="C27" s="52" t="str">
        <f>[2]Sheet1!C27</f>
        <v>ACTN01</v>
      </c>
      <c r="D27" s="52" t="s">
        <v>872</v>
      </c>
      <c r="E27">
        <f>[2]Sheet1!D27</f>
        <v>110</v>
      </c>
      <c r="F27">
        <f>[2]Sheet1!E27</f>
        <v>120</v>
      </c>
      <c r="G27" s="64">
        <f>[2]Sheet1!F27</f>
        <v>45084</v>
      </c>
      <c r="H27">
        <f>[2]Sheet1!G27</f>
        <v>300</v>
      </c>
      <c r="I27">
        <f>[2]Sheet1!H27</f>
        <v>300</v>
      </c>
      <c r="J27">
        <f>[2]Sheet1!I27</f>
        <v>5</v>
      </c>
      <c r="K27">
        <f>[2]Sheet1!J27</f>
        <v>6</v>
      </c>
      <c r="L27">
        <f>[2]Sheet1!K27</f>
        <v>0</v>
      </c>
      <c r="M27">
        <f>[2]Sheet1!L27</f>
        <v>2</v>
      </c>
      <c r="N27">
        <f>[2]Sheet1!M27</f>
        <v>10</v>
      </c>
      <c r="O27">
        <f>[2]Sheet1!N27</f>
        <v>0</v>
      </c>
      <c r="P27" s="69">
        <f t="shared" si="2"/>
        <v>0</v>
      </c>
      <c r="Q27" s="92"/>
      <c r="R27" s="80"/>
      <c r="S27" s="93"/>
      <c r="T27" s="80"/>
      <c r="U27" s="92"/>
      <c r="V27" s="80"/>
      <c r="W27" s="93"/>
      <c r="X27" s="80"/>
      <c r="Y27" s="92"/>
      <c r="Z27" s="80"/>
      <c r="AA27" s="93"/>
      <c r="AB27" s="80"/>
      <c r="AC27" s="92"/>
      <c r="AD27" s="80"/>
      <c r="AE27" s="93"/>
      <c r="AF27" s="80"/>
      <c r="AG27" s="92"/>
      <c r="AH27" s="80"/>
      <c r="AI27" s="93"/>
      <c r="AJ27" s="80"/>
      <c r="AK27" s="92"/>
      <c r="AL27" s="80"/>
      <c r="AM27" s="93"/>
      <c r="AN27" s="80"/>
      <c r="AO27" s="92"/>
      <c r="AP27" s="80"/>
      <c r="AQ27" s="93"/>
      <c r="AR27" s="80"/>
      <c r="AS27" s="93"/>
      <c r="AT27" s="298"/>
      <c r="AU27" s="93"/>
      <c r="AV27" s="298"/>
      <c r="AW27" s="93"/>
      <c r="AX27" s="66">
        <f t="shared" si="3"/>
        <v>0</v>
      </c>
      <c r="AY27" s="78">
        <f t="shared" si="4"/>
        <v>0</v>
      </c>
      <c r="AZ27" s="67">
        <f>IFERROR(VLOOKUP(A27,'Site check'!$A$14:$O$47,15,0),0)</f>
        <v>0</v>
      </c>
      <c r="BA27" s="68">
        <f t="shared" si="5"/>
        <v>0</v>
      </c>
      <c r="BB27" s="53">
        <f t="shared" si="0"/>
        <v>110</v>
      </c>
      <c r="BC27" s="53">
        <f t="shared" si="1"/>
        <v>120</v>
      </c>
    </row>
    <row r="28" spans="1:55" ht="13.15">
      <c r="A28" t="str">
        <f>[2]Sheet1!A28</f>
        <v>ACTN01_SEC_DD770_ATAS1_05</v>
      </c>
      <c r="B28" t="str">
        <f>[2]Sheet1!B28</f>
        <v>ACTN01;DC SYS01</v>
      </c>
      <c r="C28" s="52" t="str">
        <f>[2]Sheet1!C28</f>
        <v>ACTN01</v>
      </c>
      <c r="D28" s="52" t="s">
        <v>872</v>
      </c>
      <c r="E28">
        <f>[2]Sheet1!D28</f>
        <v>74</v>
      </c>
      <c r="F28">
        <f>[2]Sheet1!E28</f>
        <v>73</v>
      </c>
      <c r="G28" s="64">
        <f>[2]Sheet1!F28</f>
        <v>45078</v>
      </c>
      <c r="H28">
        <f>[2]Sheet1!G28</f>
        <v>200</v>
      </c>
      <c r="I28">
        <f>[2]Sheet1!H28</f>
        <v>200</v>
      </c>
      <c r="J28">
        <f>[2]Sheet1!I28</f>
        <v>0</v>
      </c>
      <c r="K28">
        <f>[2]Sheet1!J28</f>
        <v>0</v>
      </c>
      <c r="L28">
        <f>[2]Sheet1!K28</f>
        <v>4</v>
      </c>
      <c r="M28">
        <f>[2]Sheet1!L28</f>
        <v>0</v>
      </c>
      <c r="N28">
        <f>[2]Sheet1!M28</f>
        <v>0</v>
      </c>
      <c r="O28">
        <f>[2]Sheet1!N28</f>
        <v>23</v>
      </c>
      <c r="P28" s="69">
        <f t="shared" si="2"/>
        <v>0</v>
      </c>
      <c r="Q28" s="92"/>
      <c r="R28" s="80"/>
      <c r="S28" s="93"/>
      <c r="T28" s="80"/>
      <c r="U28" s="92"/>
      <c r="V28" s="80"/>
      <c r="W28" s="93"/>
      <c r="X28" s="80"/>
      <c r="Y28" s="92"/>
      <c r="Z28" s="80"/>
      <c r="AA28" s="93"/>
      <c r="AB28" s="80"/>
      <c r="AC28" s="92"/>
      <c r="AD28" s="80"/>
      <c r="AE28" s="93"/>
      <c r="AF28" s="80"/>
      <c r="AG28" s="92"/>
      <c r="AH28" s="80"/>
      <c r="AI28" s="93"/>
      <c r="AJ28" s="80"/>
      <c r="AK28" s="92"/>
      <c r="AL28" s="80"/>
      <c r="AM28" s="93"/>
      <c r="AN28" s="80"/>
      <c r="AO28" s="92"/>
      <c r="AP28" s="80"/>
      <c r="AQ28" s="93"/>
      <c r="AR28" s="80"/>
      <c r="AS28" s="93"/>
      <c r="AT28" s="298"/>
      <c r="AU28" s="93"/>
      <c r="AV28" s="298"/>
      <c r="AW28" s="93"/>
      <c r="AX28" s="66">
        <f t="shared" si="3"/>
        <v>0</v>
      </c>
      <c r="AY28" s="78">
        <f t="shared" si="4"/>
        <v>0</v>
      </c>
      <c r="AZ28" s="67">
        <f>IFERROR(VLOOKUP(A28,'Site check'!$A$14:$O$47,15,0),0)</f>
        <v>0</v>
      </c>
      <c r="BA28" s="68">
        <f t="shared" si="5"/>
        <v>0</v>
      </c>
      <c r="BB28" s="53">
        <f t="shared" si="0"/>
        <v>74</v>
      </c>
      <c r="BC28" s="53">
        <f t="shared" si="1"/>
        <v>73</v>
      </c>
    </row>
    <row r="29" spans="1:55" ht="13.15">
      <c r="A29" t="str">
        <f>[2]Sheet1!A29</f>
        <v>BHWCN1_SYS_DCDB_WALL</v>
      </c>
      <c r="B29" t="str">
        <f>[2]Sheet1!B29</f>
        <v>BHWCN1;DC SYS01</v>
      </c>
      <c r="C29" s="52" t="str">
        <f>[2]Sheet1!C29</f>
        <v>BHWCN1</v>
      </c>
      <c r="D29" s="52" t="s">
        <v>946</v>
      </c>
      <c r="E29" t="str">
        <f>[2]Sheet1!D29</f>
        <v>90A</v>
      </c>
      <c r="F29" t="str">
        <f>[2]Sheet1!E29</f>
        <v>90A</v>
      </c>
      <c r="G29" s="64">
        <f>[2]Sheet1!F29</f>
        <v>42816</v>
      </c>
      <c r="H29">
        <f>[2]Sheet1!G29</f>
        <v>375</v>
      </c>
      <c r="I29">
        <f>[2]Sheet1!H29</f>
        <v>375</v>
      </c>
      <c r="J29">
        <f>[2]Sheet1!I29</f>
        <v>0</v>
      </c>
      <c r="K29">
        <f>[2]Sheet1!J29</f>
        <v>7</v>
      </c>
      <c r="L29">
        <f>[2]Sheet1!K29</f>
        <v>1</v>
      </c>
      <c r="M29">
        <f>[2]Sheet1!L29</f>
        <v>0</v>
      </c>
      <c r="N29">
        <f>[2]Sheet1!M29</f>
        <v>1</v>
      </c>
      <c r="O29">
        <f>[2]Sheet1!N29</f>
        <v>0</v>
      </c>
      <c r="P29" s="69">
        <f t="shared" si="2"/>
        <v>20.833333333333332</v>
      </c>
      <c r="Q29" s="83" t="s">
        <v>372</v>
      </c>
      <c r="R29" s="284">
        <v>1</v>
      </c>
      <c r="S29" s="93"/>
      <c r="T29" s="80"/>
      <c r="U29" s="92"/>
      <c r="V29" s="80"/>
      <c r="W29" s="93"/>
      <c r="X29" s="80"/>
      <c r="Y29" s="92"/>
      <c r="Z29" s="80"/>
      <c r="AA29" s="93"/>
      <c r="AB29" s="80"/>
      <c r="AC29" s="92"/>
      <c r="AD29" s="80"/>
      <c r="AE29" s="93"/>
      <c r="AF29" s="80"/>
      <c r="AG29" s="92"/>
      <c r="AH29" s="80"/>
      <c r="AI29" s="93"/>
      <c r="AJ29" s="80"/>
      <c r="AK29" s="92"/>
      <c r="AL29" s="80"/>
      <c r="AM29" s="93"/>
      <c r="AN29" s="80"/>
      <c r="AO29" s="92"/>
      <c r="AP29" s="80"/>
      <c r="AQ29" s="93"/>
      <c r="AR29" s="80"/>
      <c r="AS29" s="93"/>
      <c r="AT29" s="298"/>
      <c r="AU29" s="93"/>
      <c r="AV29" s="298"/>
      <c r="AW29" s="93"/>
      <c r="AX29" s="66">
        <f t="shared" si="3"/>
        <v>1</v>
      </c>
      <c r="AY29" s="78">
        <f t="shared" si="4"/>
        <v>20.833333333333332</v>
      </c>
      <c r="AZ29" s="67">
        <f>IFERROR(VLOOKUP(A29,'Site check'!$A$14:$O$47,15,0),0)</f>
        <v>0</v>
      </c>
      <c r="BA29" s="68">
        <f t="shared" si="5"/>
        <v>0</v>
      </c>
      <c r="BB29" s="53" t="e">
        <f t="shared" si="0"/>
        <v>#VALUE!</v>
      </c>
      <c r="BC29" s="53" t="e">
        <f t="shared" si="1"/>
        <v>#VALUE!</v>
      </c>
    </row>
    <row r="30" spans="1:55" ht="13.15">
      <c r="A30" t="str">
        <f>[2]Sheet1!A30</f>
        <v>BTFTB1_PDU1A_B</v>
      </c>
      <c r="B30" t="str">
        <f>[2]Sheet1!B30</f>
        <v>BTFTB1;DC SYS02</v>
      </c>
      <c r="C30" s="52" t="str">
        <f>[2]Sheet1!C30</f>
        <v>BTFTB1</v>
      </c>
      <c r="D30" s="52" t="s">
        <v>987</v>
      </c>
      <c r="E30">
        <f>[2]Sheet1!D30</f>
        <v>315.39999999999998</v>
      </c>
      <c r="F30">
        <f>[2]Sheet1!E30</f>
        <v>287.35000000000002</v>
      </c>
      <c r="G30" s="64">
        <f>[2]Sheet1!F30</f>
        <v>45510</v>
      </c>
      <c r="H30">
        <f>[2]Sheet1!G30</f>
        <v>600</v>
      </c>
      <c r="I30">
        <f>[2]Sheet1!H30</f>
        <v>600</v>
      </c>
      <c r="J30">
        <f>[2]Sheet1!I30</f>
        <v>0</v>
      </c>
      <c r="K30">
        <f>[2]Sheet1!J30</f>
        <v>0</v>
      </c>
      <c r="L30">
        <f>[2]Sheet1!K30</f>
        <v>0</v>
      </c>
      <c r="M30">
        <f>[2]Sheet1!L30</f>
        <v>0</v>
      </c>
      <c r="N30">
        <f>[2]Sheet1!M30</f>
        <v>0</v>
      </c>
      <c r="O30">
        <f>[2]Sheet1!N30</f>
        <v>0</v>
      </c>
      <c r="P30" s="69">
        <f t="shared" si="2"/>
        <v>736.45833333333314</v>
      </c>
      <c r="Q30" s="81" t="s">
        <v>433</v>
      </c>
      <c r="R30" s="279">
        <v>1</v>
      </c>
      <c r="S30" s="81" t="s">
        <v>434</v>
      </c>
      <c r="T30" s="279">
        <v>1.8</v>
      </c>
      <c r="U30" s="81" t="s">
        <v>435</v>
      </c>
      <c r="V30" s="279">
        <v>1.3</v>
      </c>
      <c r="W30" s="81" t="s">
        <v>436</v>
      </c>
      <c r="X30" s="279">
        <v>10.9</v>
      </c>
      <c r="Y30" s="89" t="s">
        <v>438</v>
      </c>
      <c r="Z30" s="90">
        <v>1.8</v>
      </c>
      <c r="AA30" s="89" t="s">
        <v>439</v>
      </c>
      <c r="AB30" s="282">
        <v>2.65</v>
      </c>
      <c r="AC30" s="87" t="s">
        <v>442</v>
      </c>
      <c r="AD30" s="281">
        <v>2.2000000000000002</v>
      </c>
      <c r="AE30" s="112" t="s">
        <v>440</v>
      </c>
      <c r="AF30" s="113">
        <v>2</v>
      </c>
      <c r="AG30" s="85" t="s">
        <v>1396</v>
      </c>
      <c r="AH30" s="86">
        <v>2.4</v>
      </c>
      <c r="AI30" s="85" t="s">
        <v>444</v>
      </c>
      <c r="AJ30" s="86">
        <v>2.9</v>
      </c>
      <c r="AK30" s="81" t="s">
        <v>432</v>
      </c>
      <c r="AL30" s="279">
        <v>2.5</v>
      </c>
      <c r="AM30" s="87" t="s">
        <v>1397</v>
      </c>
      <c r="AN30" s="281">
        <v>3.9</v>
      </c>
      <c r="AO30" s="92"/>
      <c r="AP30" s="80"/>
      <c r="AQ30" s="93"/>
      <c r="AR30" s="80"/>
      <c r="AS30" s="93"/>
      <c r="AT30" s="298"/>
      <c r="AU30" s="93"/>
      <c r="AV30" s="298"/>
      <c r="AW30" s="93"/>
      <c r="AX30" s="66">
        <f t="shared" si="3"/>
        <v>35.349999999999994</v>
      </c>
      <c r="AY30" s="78">
        <f t="shared" si="4"/>
        <v>736.45833333333314</v>
      </c>
      <c r="AZ30" s="67">
        <f>IFERROR(VLOOKUP(A30,'Site check'!$A$14:$O$47,15,0),0)</f>
        <v>0</v>
      </c>
      <c r="BA30" s="68">
        <f t="shared" si="5"/>
        <v>0</v>
      </c>
      <c r="BB30" s="53">
        <f t="shared" si="0"/>
        <v>683.62916666666661</v>
      </c>
      <c r="BC30" s="53">
        <f t="shared" si="1"/>
        <v>655.57916666666665</v>
      </c>
    </row>
    <row r="31" spans="1:55" ht="13.15">
      <c r="A31" t="str">
        <f>[2]Sheet1!A31</f>
        <v>Capped_BTFTB1_SEC_DCDB_C11</v>
      </c>
      <c r="B31" t="str">
        <f>[2]Sheet1!B31</f>
        <v>BTFTB1;DC SYS01</v>
      </c>
      <c r="C31" s="52" t="str">
        <f>[2]Sheet1!C31</f>
        <v>BTFTB1</v>
      </c>
      <c r="D31" s="52" t="s">
        <v>987</v>
      </c>
      <c r="E31">
        <f>[2]Sheet1!D31</f>
        <v>250</v>
      </c>
      <c r="F31">
        <f>[2]Sheet1!E31</f>
        <v>250</v>
      </c>
      <c r="G31" s="64">
        <f>[2]Sheet1!F31</f>
        <v>44258</v>
      </c>
      <c r="H31">
        <f>[2]Sheet1!G31</f>
        <v>300</v>
      </c>
      <c r="I31">
        <f>[2]Sheet1!H31</f>
        <v>300</v>
      </c>
      <c r="J31">
        <f>[2]Sheet1!I31</f>
        <v>0</v>
      </c>
      <c r="K31">
        <f>[2]Sheet1!J31</f>
        <v>0</v>
      </c>
      <c r="L31">
        <f>[2]Sheet1!K31</f>
        <v>0</v>
      </c>
      <c r="M31">
        <f>[2]Sheet1!L31</f>
        <v>0</v>
      </c>
      <c r="N31">
        <f>[2]Sheet1!M31</f>
        <v>6</v>
      </c>
      <c r="O31">
        <f>[2]Sheet1!N31</f>
        <v>13</v>
      </c>
      <c r="P31" s="69">
        <f t="shared" si="2"/>
        <v>0</v>
      </c>
      <c r="Q31" s="92"/>
      <c r="R31" s="80"/>
      <c r="S31" s="93"/>
      <c r="T31" s="80"/>
      <c r="U31" s="92"/>
      <c r="V31" s="80"/>
      <c r="W31" s="93"/>
      <c r="X31" s="80"/>
      <c r="Y31" s="92"/>
      <c r="Z31" s="80"/>
      <c r="AA31" s="93"/>
      <c r="AB31" s="80"/>
      <c r="AC31" s="92"/>
      <c r="AD31" s="80"/>
      <c r="AE31" s="93"/>
      <c r="AF31" s="80"/>
      <c r="AG31" s="92"/>
      <c r="AH31" s="80"/>
      <c r="AI31" s="93"/>
      <c r="AJ31" s="80"/>
      <c r="AK31" s="92"/>
      <c r="AL31" s="80"/>
      <c r="AM31" s="93"/>
      <c r="AN31" s="80"/>
      <c r="AO31" s="92"/>
      <c r="AP31" s="80"/>
      <c r="AQ31" s="93"/>
      <c r="AR31" s="80"/>
      <c r="AS31" s="93"/>
      <c r="AT31" s="298"/>
      <c r="AU31" s="93"/>
      <c r="AV31" s="298"/>
      <c r="AW31" s="93"/>
      <c r="AX31" s="66">
        <f t="shared" si="3"/>
        <v>0</v>
      </c>
      <c r="AY31" s="78">
        <f t="shared" si="4"/>
        <v>0</v>
      </c>
      <c r="AZ31" s="67">
        <f>IFERROR(VLOOKUP(A31,'Site check'!$A$14:$O$47,15,0),0)</f>
        <v>0</v>
      </c>
      <c r="BA31" s="68">
        <f t="shared" si="5"/>
        <v>0</v>
      </c>
      <c r="BB31" s="53">
        <f t="shared" si="0"/>
        <v>250</v>
      </c>
      <c r="BC31" s="53">
        <f t="shared" si="1"/>
        <v>250</v>
      </c>
    </row>
    <row r="32" spans="1:55" ht="13.15">
      <c r="A32" t="str">
        <f>[2]Sheet1!A32</f>
        <v>Capped_BTFTB1_SEC_DCDB_Suite K14</v>
      </c>
      <c r="B32" t="str">
        <f>[2]Sheet1!B32</f>
        <v>BTFTB1;DC SYS01</v>
      </c>
      <c r="C32" s="52" t="str">
        <f>[2]Sheet1!C32</f>
        <v>BTFTB1</v>
      </c>
      <c r="D32" s="52" t="s">
        <v>987</v>
      </c>
      <c r="E32">
        <f>[2]Sheet1!D32</f>
        <v>250</v>
      </c>
      <c r="F32">
        <f>[2]Sheet1!E32</f>
        <v>250</v>
      </c>
      <c r="G32" s="64">
        <f>[2]Sheet1!F32</f>
        <v>44258</v>
      </c>
      <c r="H32">
        <f>[2]Sheet1!G32</f>
        <v>300</v>
      </c>
      <c r="I32">
        <f>[2]Sheet1!H32</f>
        <v>300</v>
      </c>
      <c r="J32">
        <f>[2]Sheet1!I32</f>
        <v>0</v>
      </c>
      <c r="K32">
        <f>[2]Sheet1!J32</f>
        <v>0</v>
      </c>
      <c r="L32">
        <f>[2]Sheet1!K32</f>
        <v>0</v>
      </c>
      <c r="M32">
        <f>[2]Sheet1!L32</f>
        <v>0</v>
      </c>
      <c r="N32">
        <f>[2]Sheet1!M32</f>
        <v>0</v>
      </c>
      <c r="O32">
        <f>[2]Sheet1!N32</f>
        <v>25</v>
      </c>
      <c r="P32" s="69">
        <f t="shared" si="2"/>
        <v>0</v>
      </c>
      <c r="Q32" s="92"/>
      <c r="R32" s="80"/>
      <c r="S32" s="93"/>
      <c r="T32" s="80"/>
      <c r="U32" s="92"/>
      <c r="V32" s="80"/>
      <c r="W32" s="93"/>
      <c r="X32" s="80"/>
      <c r="Y32" s="92"/>
      <c r="Z32" s="80"/>
      <c r="AA32" s="93"/>
      <c r="AB32" s="80"/>
      <c r="AC32" s="92"/>
      <c r="AD32" s="80"/>
      <c r="AE32" s="93"/>
      <c r="AF32" s="80"/>
      <c r="AG32" s="92"/>
      <c r="AH32" s="80"/>
      <c r="AI32" s="93"/>
      <c r="AJ32" s="80"/>
      <c r="AK32" s="92"/>
      <c r="AL32" s="80"/>
      <c r="AM32" s="93"/>
      <c r="AN32" s="80"/>
      <c r="AO32" s="92"/>
      <c r="AP32" s="80"/>
      <c r="AQ32" s="93"/>
      <c r="AR32" s="80"/>
      <c r="AS32" s="93"/>
      <c r="AT32" s="298"/>
      <c r="AU32" s="93"/>
      <c r="AV32" s="298"/>
      <c r="AW32" s="93"/>
      <c r="AX32" s="66">
        <f t="shared" si="3"/>
        <v>0</v>
      </c>
      <c r="AY32" s="78">
        <f t="shared" si="4"/>
        <v>0</v>
      </c>
      <c r="AZ32" s="67">
        <f>IFERROR(VLOOKUP(A32,'Site check'!$A$14:$O$47,15,0),0)</f>
        <v>0</v>
      </c>
      <c r="BA32" s="68">
        <f t="shared" si="5"/>
        <v>0</v>
      </c>
      <c r="BB32" s="53">
        <f t="shared" si="0"/>
        <v>250</v>
      </c>
      <c r="BC32" s="53">
        <f t="shared" si="1"/>
        <v>250</v>
      </c>
    </row>
    <row r="33" spans="1:55" ht="13.15">
      <c r="A33" t="str">
        <f>[2]Sheet1!A33</f>
        <v>CHTN07_SEC_DD770_00_AB09</v>
      </c>
      <c r="B33" t="str">
        <f>[2]Sheet1!B33</f>
        <v>CHTN07;DC SYS01</v>
      </c>
      <c r="C33" s="52" t="str">
        <f>[2]Sheet1!C33</f>
        <v>CHTN07</v>
      </c>
      <c r="D33" s="52" t="s">
        <v>1027</v>
      </c>
      <c r="E33">
        <f>[2]Sheet1!D33</f>
        <v>50</v>
      </c>
      <c r="F33">
        <f>[2]Sheet1!E33</f>
        <v>50</v>
      </c>
      <c r="G33" s="64">
        <f>[2]Sheet1!F33</f>
        <v>44966</v>
      </c>
      <c r="H33">
        <f>[2]Sheet1!G33</f>
        <v>300</v>
      </c>
      <c r="I33">
        <f>[2]Sheet1!H33</f>
        <v>300</v>
      </c>
      <c r="J33">
        <f>[2]Sheet1!I33</f>
        <v>5</v>
      </c>
      <c r="K33">
        <f>[2]Sheet1!J33</f>
        <v>0</v>
      </c>
      <c r="L33">
        <f>[2]Sheet1!K33</f>
        <v>6</v>
      </c>
      <c r="M33">
        <f>[2]Sheet1!L33</f>
        <v>14</v>
      </c>
      <c r="N33">
        <f>[2]Sheet1!M33</f>
        <v>12</v>
      </c>
      <c r="O33">
        <f>[2]Sheet1!N33</f>
        <v>0</v>
      </c>
      <c r="P33" s="69">
        <f t="shared" si="2"/>
        <v>52.083333333333336</v>
      </c>
      <c r="Q33" s="81" t="s">
        <v>476</v>
      </c>
      <c r="R33" s="82">
        <v>1</v>
      </c>
      <c r="S33" s="81" t="s">
        <v>485</v>
      </c>
      <c r="T33" s="82">
        <v>1.5</v>
      </c>
      <c r="U33" s="92"/>
      <c r="V33" s="80"/>
      <c r="W33" s="93"/>
      <c r="X33" s="80"/>
      <c r="Y33" s="92"/>
      <c r="Z33" s="80"/>
      <c r="AA33" s="93"/>
      <c r="AB33" s="80"/>
      <c r="AC33" s="92"/>
      <c r="AD33" s="80"/>
      <c r="AE33" s="93"/>
      <c r="AF33" s="80"/>
      <c r="AG33" s="92"/>
      <c r="AH33" s="80"/>
      <c r="AI33" s="93"/>
      <c r="AJ33" s="80"/>
      <c r="AK33" s="92"/>
      <c r="AL33" s="80"/>
      <c r="AM33" s="93"/>
      <c r="AN33" s="80"/>
      <c r="AO33" s="92"/>
      <c r="AP33" s="80"/>
      <c r="AQ33" s="93"/>
      <c r="AR33" s="80"/>
      <c r="AS33" s="93"/>
      <c r="AT33" s="298"/>
      <c r="AU33" s="93"/>
      <c r="AV33" s="298"/>
      <c r="AW33" s="93"/>
      <c r="AX33" s="66">
        <f t="shared" si="3"/>
        <v>2.5</v>
      </c>
      <c r="AY33" s="78">
        <f t="shared" si="4"/>
        <v>52.083333333333336</v>
      </c>
      <c r="AZ33" s="67">
        <f>IFERROR(VLOOKUP(A33,'Site check'!$A$14:$O$47,15,0),0)</f>
        <v>0</v>
      </c>
      <c r="BA33" s="68">
        <f t="shared" si="5"/>
        <v>0</v>
      </c>
      <c r="BB33" s="53">
        <f t="shared" si="0"/>
        <v>76.041666666666671</v>
      </c>
      <c r="BC33" s="53">
        <f t="shared" si="1"/>
        <v>76.041666666666671</v>
      </c>
    </row>
    <row r="34" spans="1:55" ht="13.15">
      <c r="A34" t="str">
        <f>[2]Sheet1!A34</f>
        <v>CHTN07_SEC_DD770_01_CD09</v>
      </c>
      <c r="B34" t="str">
        <f>[2]Sheet1!B34</f>
        <v>CHTN07;DC SYS01</v>
      </c>
      <c r="C34" s="52" t="str">
        <f>[2]Sheet1!C34</f>
        <v>CHTN07</v>
      </c>
      <c r="D34" s="52" t="s">
        <v>1027</v>
      </c>
      <c r="E34">
        <f>[2]Sheet1!D34</f>
        <v>90</v>
      </c>
      <c r="F34">
        <f>[2]Sheet1!E34</f>
        <v>100</v>
      </c>
      <c r="G34" s="64">
        <f>[2]Sheet1!F34</f>
        <v>45071</v>
      </c>
      <c r="H34">
        <f>[2]Sheet1!G34</f>
        <v>300</v>
      </c>
      <c r="I34">
        <f>[2]Sheet1!H34</f>
        <v>300</v>
      </c>
      <c r="J34">
        <f>[2]Sheet1!I34</f>
        <v>1</v>
      </c>
      <c r="K34">
        <f>[2]Sheet1!J34</f>
        <v>2</v>
      </c>
      <c r="L34">
        <f>[2]Sheet1!K34</f>
        <v>0</v>
      </c>
      <c r="M34">
        <f>[2]Sheet1!L34</f>
        <v>20</v>
      </c>
      <c r="N34">
        <f>[2]Sheet1!M34</f>
        <v>12</v>
      </c>
      <c r="O34">
        <f>[2]Sheet1!N34</f>
        <v>0</v>
      </c>
      <c r="P34" s="69">
        <f t="shared" si="2"/>
        <v>291.66666666666669</v>
      </c>
      <c r="Q34" s="81" t="s">
        <v>478</v>
      </c>
      <c r="R34" s="261">
        <v>2</v>
      </c>
      <c r="S34" s="263" t="s">
        <v>479</v>
      </c>
      <c r="T34" s="261">
        <v>2</v>
      </c>
      <c r="U34" s="263" t="s">
        <v>481</v>
      </c>
      <c r="V34" s="261">
        <v>2</v>
      </c>
      <c r="W34" s="99" t="s">
        <v>479</v>
      </c>
      <c r="X34" s="100">
        <v>2</v>
      </c>
      <c r="Y34" s="263" t="s">
        <v>480</v>
      </c>
      <c r="Z34" s="80">
        <v>2</v>
      </c>
      <c r="AA34" s="263" t="s">
        <v>1398</v>
      </c>
      <c r="AB34" s="80">
        <v>2</v>
      </c>
      <c r="AC34" s="263" t="s">
        <v>480</v>
      </c>
      <c r="AD34" s="80">
        <v>2</v>
      </c>
      <c r="AE34" s="93"/>
      <c r="AF34" s="80"/>
      <c r="AG34" s="92"/>
      <c r="AH34" s="80"/>
      <c r="AI34" s="93"/>
      <c r="AJ34" s="80"/>
      <c r="AK34" s="92"/>
      <c r="AL34" s="80"/>
      <c r="AM34" s="93"/>
      <c r="AN34" s="80"/>
      <c r="AO34" s="92"/>
      <c r="AP34" s="80"/>
      <c r="AQ34" s="93"/>
      <c r="AR34" s="80"/>
      <c r="AS34" s="93"/>
      <c r="AT34" s="298"/>
      <c r="AU34" s="93"/>
      <c r="AV34" s="298"/>
      <c r="AW34" s="93"/>
      <c r="AX34" s="66">
        <f t="shared" si="3"/>
        <v>14</v>
      </c>
      <c r="AY34" s="78">
        <f t="shared" si="4"/>
        <v>291.66666666666669</v>
      </c>
      <c r="AZ34" s="67">
        <f>IFERROR(VLOOKUP(A34,'Site check'!$A$14:$O$47,15,0),0)</f>
        <v>0</v>
      </c>
      <c r="BA34" s="68">
        <f t="shared" si="5"/>
        <v>0</v>
      </c>
      <c r="BB34" s="53">
        <f t="shared" si="0"/>
        <v>235.83333333333334</v>
      </c>
      <c r="BC34" s="53">
        <f t="shared" si="1"/>
        <v>245.83333333333334</v>
      </c>
    </row>
    <row r="35" spans="1:55" ht="13.15">
      <c r="A35" t="str">
        <f>[2]Sheet1!A35</f>
        <v>CHTN07_SEC_DD770_02_JK01</v>
      </c>
      <c r="B35" t="str">
        <f>[2]Sheet1!B35</f>
        <v>CHTN07;DC SYS01</v>
      </c>
      <c r="C35" s="52" t="str">
        <f>[2]Sheet1!C35</f>
        <v>CHTN07</v>
      </c>
      <c r="D35" s="52" t="s">
        <v>1027</v>
      </c>
      <c r="E35">
        <f>[2]Sheet1!D35</f>
        <v>80</v>
      </c>
      <c r="F35">
        <f>[2]Sheet1!E35</f>
        <v>80</v>
      </c>
      <c r="G35" s="64">
        <f>[2]Sheet1!F35</f>
        <v>44966</v>
      </c>
      <c r="H35">
        <f>[2]Sheet1!G35</f>
        <v>300</v>
      </c>
      <c r="I35">
        <f>[2]Sheet1!H35</f>
        <v>300</v>
      </c>
      <c r="J35">
        <f>[2]Sheet1!I35</f>
        <v>4</v>
      </c>
      <c r="K35">
        <f>[2]Sheet1!J35</f>
        <v>0</v>
      </c>
      <c r="L35">
        <f>[2]Sheet1!K35</f>
        <v>0</v>
      </c>
      <c r="M35">
        <f>[2]Sheet1!L35</f>
        <v>4</v>
      </c>
      <c r="N35">
        <f>[2]Sheet1!M35</f>
        <v>11</v>
      </c>
      <c r="O35">
        <f>[2]Sheet1!N35</f>
        <v>0</v>
      </c>
      <c r="P35" s="69">
        <f t="shared" si="2"/>
        <v>0</v>
      </c>
      <c r="Q35" s="92"/>
      <c r="R35" s="80"/>
      <c r="S35" s="93"/>
      <c r="T35" s="80"/>
      <c r="U35" s="92"/>
      <c r="V35" s="80"/>
      <c r="W35" s="93"/>
      <c r="X35" s="80"/>
      <c r="Y35" s="92"/>
      <c r="Z35" s="80"/>
      <c r="AA35" s="93"/>
      <c r="AB35" s="80"/>
      <c r="AC35" s="92"/>
      <c r="AD35" s="80"/>
      <c r="AE35" s="93"/>
      <c r="AF35" s="80"/>
      <c r="AG35" s="92"/>
      <c r="AH35" s="80"/>
      <c r="AI35" s="93"/>
      <c r="AJ35" s="80"/>
      <c r="AK35" s="92"/>
      <c r="AL35" s="80"/>
      <c r="AM35" s="93"/>
      <c r="AN35" s="80"/>
      <c r="AO35" s="92"/>
      <c r="AP35" s="80"/>
      <c r="AQ35" s="93"/>
      <c r="AR35" s="80"/>
      <c r="AS35" s="93"/>
      <c r="AT35" s="298"/>
      <c r="AU35" s="93"/>
      <c r="AV35" s="298"/>
      <c r="AW35" s="93"/>
      <c r="AX35" s="66">
        <f t="shared" si="3"/>
        <v>0</v>
      </c>
      <c r="AY35" s="78">
        <f t="shared" si="4"/>
        <v>0</v>
      </c>
      <c r="AZ35" s="67">
        <f>IFERROR(VLOOKUP(A35,'Site check'!$A$14:$O$47,15,0),0)</f>
        <v>0</v>
      </c>
      <c r="BA35" s="68">
        <f t="shared" si="5"/>
        <v>0</v>
      </c>
      <c r="BB35" s="53">
        <f t="shared" si="0"/>
        <v>80</v>
      </c>
      <c r="BC35" s="53">
        <f t="shared" si="1"/>
        <v>80</v>
      </c>
    </row>
    <row r="36" spans="1:55" ht="13.15">
      <c r="A36" t="str">
        <f>[2]Sheet1!A36</f>
        <v>CHTN07_SEC_DD770_03_YZ01</v>
      </c>
      <c r="B36" t="str">
        <f>[2]Sheet1!B36</f>
        <v>CHTN07;DC SYS01</v>
      </c>
      <c r="C36" s="52" t="str">
        <f>[2]Sheet1!C36</f>
        <v>CHTN07</v>
      </c>
      <c r="D36" s="52" t="s">
        <v>1027</v>
      </c>
      <c r="E36">
        <f>[2]Sheet1!D36</f>
        <v>60</v>
      </c>
      <c r="F36">
        <f>[2]Sheet1!E36</f>
        <v>60</v>
      </c>
      <c r="G36" s="64">
        <f>[2]Sheet1!F36</f>
        <v>44966</v>
      </c>
      <c r="H36">
        <f>[2]Sheet1!G36</f>
        <v>300</v>
      </c>
      <c r="I36">
        <f>[2]Sheet1!H36</f>
        <v>300</v>
      </c>
      <c r="J36">
        <f>[2]Sheet1!I36</f>
        <v>4</v>
      </c>
      <c r="K36">
        <f>[2]Sheet1!J36</f>
        <v>4</v>
      </c>
      <c r="L36">
        <f>[2]Sheet1!K36</f>
        <v>3</v>
      </c>
      <c r="M36">
        <f>[2]Sheet1!L36</f>
        <v>6</v>
      </c>
      <c r="N36">
        <f>[2]Sheet1!M36</f>
        <v>0</v>
      </c>
      <c r="O36">
        <f>[2]Sheet1!N36</f>
        <v>20</v>
      </c>
      <c r="P36" s="69">
        <f t="shared" si="2"/>
        <v>0</v>
      </c>
      <c r="Q36" s="92"/>
      <c r="R36" s="80"/>
      <c r="S36" s="93"/>
      <c r="T36" s="80"/>
      <c r="U36" s="92"/>
      <c r="V36" s="80"/>
      <c r="W36" s="93"/>
      <c r="X36" s="80"/>
      <c r="Y36" s="92"/>
      <c r="Z36" s="80"/>
      <c r="AA36" s="93"/>
      <c r="AB36" s="80"/>
      <c r="AC36" s="92"/>
      <c r="AD36" s="80"/>
      <c r="AE36" s="93"/>
      <c r="AF36" s="80"/>
      <c r="AG36" s="92"/>
      <c r="AH36" s="80"/>
      <c r="AI36" s="93"/>
      <c r="AJ36" s="80"/>
      <c r="AK36" s="92"/>
      <c r="AL36" s="80"/>
      <c r="AM36" s="93"/>
      <c r="AN36" s="80"/>
      <c r="AO36" s="92"/>
      <c r="AP36" s="80"/>
      <c r="AQ36" s="93"/>
      <c r="AR36" s="80"/>
      <c r="AS36" s="93"/>
      <c r="AT36" s="298"/>
      <c r="AU36" s="93"/>
      <c r="AV36" s="298"/>
      <c r="AW36" s="93"/>
      <c r="AX36" s="66">
        <f t="shared" si="3"/>
        <v>0</v>
      </c>
      <c r="AY36" s="78">
        <f t="shared" si="4"/>
        <v>0</v>
      </c>
      <c r="AZ36" s="67">
        <f>IFERROR(VLOOKUP(A36,'Site check'!$A$14:$O$47,15,0),0)</f>
        <v>0</v>
      </c>
      <c r="BA36" s="68">
        <f t="shared" si="5"/>
        <v>0</v>
      </c>
      <c r="BB36" s="53">
        <f t="shared" si="0"/>
        <v>60</v>
      </c>
      <c r="BC36" s="53">
        <f t="shared" si="1"/>
        <v>60</v>
      </c>
    </row>
    <row r="37" spans="1:55" ht="13.15">
      <c r="A37" t="str">
        <f>[2]Sheet1!A37</f>
        <v>CHTN07_SEC_DD770_06_WALL_AM AN</v>
      </c>
      <c r="B37" t="str">
        <f>[2]Sheet1!B37</f>
        <v>CHTN07;DC SYS01</v>
      </c>
      <c r="C37" s="52" t="str">
        <f>[2]Sheet1!C37</f>
        <v>CHTN07</v>
      </c>
      <c r="D37" s="52" t="s">
        <v>1027</v>
      </c>
      <c r="E37">
        <f>[2]Sheet1!D37</f>
        <v>10</v>
      </c>
      <c r="F37">
        <f>[2]Sheet1!E37</f>
        <v>10</v>
      </c>
      <c r="G37" s="64">
        <f>[2]Sheet1!F37</f>
        <v>44966</v>
      </c>
      <c r="H37">
        <f>[2]Sheet1!G37</f>
        <v>250</v>
      </c>
      <c r="I37">
        <f>[2]Sheet1!H37</f>
        <v>250</v>
      </c>
      <c r="J37">
        <f>[2]Sheet1!I37</f>
        <v>0</v>
      </c>
      <c r="K37">
        <f>[2]Sheet1!J37</f>
        <v>0</v>
      </c>
      <c r="L37">
        <f>[2]Sheet1!K37</f>
        <v>4</v>
      </c>
      <c r="M37">
        <f>[2]Sheet1!L37</f>
        <v>4</v>
      </c>
      <c r="N37">
        <f>[2]Sheet1!M37</f>
        <v>6</v>
      </c>
      <c r="O37">
        <f>[2]Sheet1!N37</f>
        <v>29</v>
      </c>
      <c r="P37" s="69">
        <f t="shared" si="2"/>
        <v>0</v>
      </c>
      <c r="Q37" s="92"/>
      <c r="R37" s="80"/>
      <c r="S37" s="93"/>
      <c r="T37" s="80"/>
      <c r="U37" s="92"/>
      <c r="V37" s="80"/>
      <c r="W37" s="93"/>
      <c r="X37" s="80"/>
      <c r="Y37" s="92"/>
      <c r="Z37" s="80"/>
      <c r="AA37" s="93"/>
      <c r="AB37" s="80"/>
      <c r="AC37" s="92"/>
      <c r="AD37" s="80"/>
      <c r="AE37" s="93"/>
      <c r="AF37" s="80"/>
      <c r="AG37" s="92"/>
      <c r="AH37" s="80"/>
      <c r="AI37" s="93"/>
      <c r="AJ37" s="80"/>
      <c r="AK37" s="92"/>
      <c r="AL37" s="80"/>
      <c r="AM37" s="93"/>
      <c r="AN37" s="80"/>
      <c r="AO37" s="92"/>
      <c r="AP37" s="80"/>
      <c r="AQ37" s="93"/>
      <c r="AR37" s="80"/>
      <c r="AS37" s="93"/>
      <c r="AT37" s="298"/>
      <c r="AU37" s="93"/>
      <c r="AV37" s="298"/>
      <c r="AW37" s="93"/>
      <c r="AX37" s="66">
        <f t="shared" si="3"/>
        <v>0</v>
      </c>
      <c r="AY37" s="78">
        <f t="shared" si="4"/>
        <v>0</v>
      </c>
      <c r="AZ37" s="67">
        <f>IFERROR(VLOOKUP(A37,'Site check'!$A$14:$O$47,15,0),0)</f>
        <v>0</v>
      </c>
      <c r="BA37" s="68">
        <f t="shared" si="5"/>
        <v>0</v>
      </c>
      <c r="BB37" s="53">
        <f t="shared" si="0"/>
        <v>10</v>
      </c>
      <c r="BC37" s="53">
        <f t="shared" si="1"/>
        <v>10</v>
      </c>
    </row>
    <row r="38" spans="1:55" ht="13.15">
      <c r="A38" t="str">
        <f>[2]Sheet1!A38</f>
        <v>CHTN07_SEC_DD770_AA AB01</v>
      </c>
      <c r="B38" t="str">
        <f>[2]Sheet1!B38</f>
        <v>CHTN07;DC SYS01</v>
      </c>
      <c r="C38" s="52" t="str">
        <f>[2]Sheet1!C38</f>
        <v>CHTN07</v>
      </c>
      <c r="D38" s="52" t="s">
        <v>1027</v>
      </c>
      <c r="E38">
        <f>[2]Sheet1!D38</f>
        <v>180</v>
      </c>
      <c r="F38">
        <f>[2]Sheet1!E38</f>
        <v>180</v>
      </c>
      <c r="G38" s="64">
        <f>[2]Sheet1!F38</f>
        <v>44966</v>
      </c>
      <c r="H38">
        <f>[2]Sheet1!G38</f>
        <v>300</v>
      </c>
      <c r="I38">
        <f>[2]Sheet1!H38</f>
        <v>300</v>
      </c>
      <c r="J38">
        <f>[2]Sheet1!I38</f>
        <v>7</v>
      </c>
      <c r="K38">
        <f>[2]Sheet1!J38</f>
        <v>0</v>
      </c>
      <c r="L38">
        <f>[2]Sheet1!K38</f>
        <v>5</v>
      </c>
      <c r="M38">
        <f>[2]Sheet1!L38</f>
        <v>0</v>
      </c>
      <c r="N38">
        <f>[2]Sheet1!M38</f>
        <v>0</v>
      </c>
      <c r="O38">
        <f>[2]Sheet1!N38</f>
        <v>17</v>
      </c>
      <c r="P38" s="69">
        <f t="shared" si="2"/>
        <v>22.916666666666668</v>
      </c>
      <c r="Q38" s="92" t="s">
        <v>482</v>
      </c>
      <c r="R38" s="80">
        <v>1.1000000000000001</v>
      </c>
      <c r="S38" s="93"/>
      <c r="T38" s="80"/>
      <c r="U38" s="92"/>
      <c r="V38" s="80"/>
      <c r="W38" s="93"/>
      <c r="X38" s="80"/>
      <c r="Y38" s="92"/>
      <c r="Z38" s="80"/>
      <c r="AA38" s="93"/>
      <c r="AB38" s="80"/>
      <c r="AC38" s="92"/>
      <c r="AD38" s="80"/>
      <c r="AE38" s="93"/>
      <c r="AF38" s="80"/>
      <c r="AG38" s="92"/>
      <c r="AH38" s="80"/>
      <c r="AI38" s="93"/>
      <c r="AJ38" s="80"/>
      <c r="AK38" s="92"/>
      <c r="AL38" s="80"/>
      <c r="AM38" s="93"/>
      <c r="AN38" s="80"/>
      <c r="AO38" s="92"/>
      <c r="AP38" s="80"/>
      <c r="AQ38" s="93"/>
      <c r="AR38" s="80"/>
      <c r="AS38" s="93"/>
      <c r="AT38" s="298"/>
      <c r="AU38" s="93"/>
      <c r="AV38" s="298"/>
      <c r="AW38" s="93"/>
      <c r="AX38" s="66">
        <f t="shared" si="3"/>
        <v>1.1000000000000001</v>
      </c>
      <c r="AY38" s="78">
        <f t="shared" si="4"/>
        <v>22.916666666666668</v>
      </c>
      <c r="AZ38" s="67">
        <f>IFERROR(VLOOKUP(A38,'Site check'!$A$14:$O$47,15,0),0)</f>
        <v>0</v>
      </c>
      <c r="BA38" s="68">
        <f t="shared" si="5"/>
        <v>0</v>
      </c>
      <c r="BB38" s="53">
        <f t="shared" si="0"/>
        <v>191.45833333333334</v>
      </c>
      <c r="BC38" s="53">
        <f t="shared" si="1"/>
        <v>191.45833333333334</v>
      </c>
    </row>
    <row r="39" spans="1:55" ht="13.15">
      <c r="A39" t="str">
        <f>[2]Sheet1!A39</f>
        <v>CHTN07_SEC_DD770_AK00</v>
      </c>
      <c r="B39" t="str">
        <f>[2]Sheet1!B39</f>
        <v>CHTN07;DC SYS01</v>
      </c>
      <c r="C39" s="52" t="str">
        <f>[2]Sheet1!C39</f>
        <v>CHTN07</v>
      </c>
      <c r="D39" s="52" t="s">
        <v>1027</v>
      </c>
      <c r="E39">
        <f>[2]Sheet1!D39</f>
        <v>320</v>
      </c>
      <c r="F39">
        <f>[2]Sheet1!E39</f>
        <v>320</v>
      </c>
      <c r="G39" s="64">
        <f>[2]Sheet1!F39</f>
        <v>44966</v>
      </c>
      <c r="H39">
        <f>[2]Sheet1!G39</f>
        <v>300</v>
      </c>
      <c r="I39">
        <f>[2]Sheet1!H39</f>
        <v>300</v>
      </c>
      <c r="J39">
        <f>[2]Sheet1!I39</f>
        <v>3</v>
      </c>
      <c r="K39">
        <f>[2]Sheet1!J39</f>
        <v>2</v>
      </c>
      <c r="L39">
        <f>[2]Sheet1!K39</f>
        <v>0</v>
      </c>
      <c r="M39">
        <f>[2]Sheet1!L39</f>
        <v>0</v>
      </c>
      <c r="N39">
        <f>[2]Sheet1!M39</f>
        <v>5</v>
      </c>
      <c r="O39">
        <f>[2]Sheet1!N39</f>
        <v>10</v>
      </c>
      <c r="P39" s="69">
        <f t="shared" si="2"/>
        <v>0</v>
      </c>
      <c r="Q39" s="92"/>
      <c r="R39" s="80"/>
      <c r="S39" s="93"/>
      <c r="T39" s="80"/>
      <c r="U39" s="92"/>
      <c r="V39" s="80"/>
      <c r="W39" s="93"/>
      <c r="X39" s="80"/>
      <c r="Y39" s="92"/>
      <c r="Z39" s="80"/>
      <c r="AA39" s="93"/>
      <c r="AB39" s="80"/>
      <c r="AC39" s="92"/>
      <c r="AD39" s="80"/>
      <c r="AE39" s="93"/>
      <c r="AF39" s="80"/>
      <c r="AG39" s="92"/>
      <c r="AH39" s="80"/>
      <c r="AI39" s="93"/>
      <c r="AJ39" s="80"/>
      <c r="AK39" s="92"/>
      <c r="AL39" s="80"/>
      <c r="AM39" s="93"/>
      <c r="AN39" s="80"/>
      <c r="AO39" s="92"/>
      <c r="AP39" s="80"/>
      <c r="AQ39" s="93"/>
      <c r="AR39" s="80"/>
      <c r="AS39" s="93"/>
      <c r="AT39" s="298"/>
      <c r="AU39" s="93"/>
      <c r="AV39" s="298"/>
      <c r="AW39" s="93"/>
      <c r="AX39" s="66">
        <f t="shared" si="3"/>
        <v>0</v>
      </c>
      <c r="AY39" s="78">
        <f t="shared" si="4"/>
        <v>0</v>
      </c>
      <c r="AZ39" s="67">
        <f>IFERROR(VLOOKUP(A39,'Site check'!$A$14:$O$47,15,0),0)</f>
        <v>0</v>
      </c>
      <c r="BA39" s="68">
        <f t="shared" si="5"/>
        <v>0</v>
      </c>
      <c r="BB39" s="53">
        <f t="shared" si="0"/>
        <v>320</v>
      </c>
      <c r="BC39" s="53">
        <f t="shared" si="1"/>
        <v>320</v>
      </c>
    </row>
    <row r="40" spans="1:55" ht="13.15">
      <c r="A40" t="str">
        <f>[2]Sheet1!A40</f>
        <v>CHTN07_SEC_DD770_NP01</v>
      </c>
      <c r="B40" t="str">
        <f>[2]Sheet1!B40</f>
        <v>CHTN07;DC SYS01</v>
      </c>
      <c r="C40" s="52" t="str">
        <f>[2]Sheet1!C40</f>
        <v>CHTN07</v>
      </c>
      <c r="D40" s="52" t="s">
        <v>1027</v>
      </c>
      <c r="E40">
        <f>[2]Sheet1!D40</f>
        <v>50</v>
      </c>
      <c r="F40">
        <f>[2]Sheet1!E40</f>
        <v>40</v>
      </c>
      <c r="G40" s="64">
        <f>[2]Sheet1!F40</f>
        <v>44469</v>
      </c>
      <c r="H40">
        <f>[2]Sheet1!G40</f>
        <v>300</v>
      </c>
      <c r="I40">
        <f>[2]Sheet1!H40</f>
        <v>300</v>
      </c>
      <c r="J40">
        <f>[2]Sheet1!I40</f>
        <v>1</v>
      </c>
      <c r="K40">
        <f>[2]Sheet1!J40</f>
        <v>0</v>
      </c>
      <c r="L40">
        <f>[2]Sheet1!K40</f>
        <v>0</v>
      </c>
      <c r="M40">
        <f>[2]Sheet1!L40</f>
        <v>0</v>
      </c>
      <c r="N40">
        <f>[2]Sheet1!M40</f>
        <v>4</v>
      </c>
      <c r="O40">
        <f>[2]Sheet1!N40</f>
        <v>43</v>
      </c>
      <c r="P40" s="69">
        <f t="shared" si="2"/>
        <v>0</v>
      </c>
      <c r="Q40" s="92"/>
      <c r="R40" s="80"/>
      <c r="S40" s="93"/>
      <c r="T40" s="80"/>
      <c r="U40" s="92"/>
      <c r="V40" s="80"/>
      <c r="W40" s="93"/>
      <c r="X40" s="80"/>
      <c r="Y40" s="92"/>
      <c r="Z40" s="80"/>
      <c r="AA40" s="93"/>
      <c r="AB40" s="80"/>
      <c r="AC40" s="92"/>
      <c r="AD40" s="80"/>
      <c r="AE40" s="93"/>
      <c r="AF40" s="80"/>
      <c r="AG40" s="92"/>
      <c r="AH40" s="80"/>
      <c r="AI40" s="93"/>
      <c r="AJ40" s="80"/>
      <c r="AK40" s="92"/>
      <c r="AL40" s="80"/>
      <c r="AM40" s="93"/>
      <c r="AN40" s="80"/>
      <c r="AO40" s="92"/>
      <c r="AP40" s="80"/>
      <c r="AQ40" s="93"/>
      <c r="AR40" s="80"/>
      <c r="AS40" s="93"/>
      <c r="AT40" s="298"/>
      <c r="AU40" s="93"/>
      <c r="AV40" s="298"/>
      <c r="AW40" s="93"/>
      <c r="AX40" s="66">
        <f t="shared" si="3"/>
        <v>0</v>
      </c>
      <c r="AY40" s="78">
        <f t="shared" si="4"/>
        <v>0</v>
      </c>
      <c r="AZ40" s="67">
        <f>IFERROR(VLOOKUP(A40,'Site check'!$A$14:$O$47,15,0),0)</f>
        <v>0</v>
      </c>
      <c r="BA40" s="68">
        <f t="shared" si="5"/>
        <v>0</v>
      </c>
      <c r="BB40" s="53">
        <f t="shared" si="0"/>
        <v>50</v>
      </c>
      <c r="BC40" s="53">
        <f t="shared" si="1"/>
        <v>40</v>
      </c>
    </row>
    <row r="41" spans="1:55" ht="13.15">
      <c r="A41" t="str">
        <f>[2]Sheet1!A41</f>
        <v>CHTN07_SEC_DD770_UV01</v>
      </c>
      <c r="B41" t="str">
        <f>[2]Sheet1!B41</f>
        <v>CHTN07;DC SYS01</v>
      </c>
      <c r="C41" s="52" t="str">
        <f>[2]Sheet1!C41</f>
        <v>CHTN07</v>
      </c>
      <c r="D41" s="52" t="s">
        <v>1027</v>
      </c>
      <c r="E41">
        <f>[2]Sheet1!D41</f>
        <v>120</v>
      </c>
      <c r="F41">
        <f>[2]Sheet1!E41</f>
        <v>120</v>
      </c>
      <c r="G41" s="64">
        <f>[2]Sheet1!F41</f>
        <v>44966</v>
      </c>
      <c r="H41">
        <f>[2]Sheet1!G41</f>
        <v>300</v>
      </c>
      <c r="I41">
        <f>[2]Sheet1!H41</f>
        <v>300</v>
      </c>
      <c r="J41">
        <f>[2]Sheet1!I41</f>
        <v>0</v>
      </c>
      <c r="K41">
        <f>[2]Sheet1!J41</f>
        <v>0</v>
      </c>
      <c r="L41">
        <f>[2]Sheet1!K41</f>
        <v>11</v>
      </c>
      <c r="M41">
        <f>[2]Sheet1!L41</f>
        <v>0</v>
      </c>
      <c r="N41">
        <f>[2]Sheet1!M41</f>
        <v>3</v>
      </c>
      <c r="O41">
        <f>[2]Sheet1!N41</f>
        <v>31</v>
      </c>
      <c r="P41" s="69">
        <f t="shared" si="2"/>
        <v>20.833333333333332</v>
      </c>
      <c r="Q41" s="81" t="s">
        <v>477</v>
      </c>
      <c r="R41" s="82">
        <v>1</v>
      </c>
      <c r="S41" s="93"/>
      <c r="T41" s="80"/>
      <c r="U41" s="92"/>
      <c r="V41" s="80"/>
      <c r="W41" s="93"/>
      <c r="X41" s="80"/>
      <c r="Y41" s="92"/>
      <c r="Z41" s="80"/>
      <c r="AA41" s="93"/>
      <c r="AB41" s="80"/>
      <c r="AC41" s="92"/>
      <c r="AD41" s="80"/>
      <c r="AE41" s="93"/>
      <c r="AF41" s="80"/>
      <c r="AG41" s="92"/>
      <c r="AH41" s="80"/>
      <c r="AI41" s="93"/>
      <c r="AJ41" s="80"/>
      <c r="AK41" s="92"/>
      <c r="AL41" s="80"/>
      <c r="AM41" s="93"/>
      <c r="AN41" s="80"/>
      <c r="AO41" s="92"/>
      <c r="AP41" s="80"/>
      <c r="AQ41" s="93"/>
      <c r="AR41" s="80"/>
      <c r="AS41" s="93"/>
      <c r="AT41" s="298"/>
      <c r="AU41" s="93"/>
      <c r="AV41" s="298"/>
      <c r="AW41" s="93"/>
      <c r="AX41" s="66">
        <f t="shared" si="3"/>
        <v>1</v>
      </c>
      <c r="AY41" s="78">
        <f t="shared" si="4"/>
        <v>20.833333333333332</v>
      </c>
      <c r="AZ41" s="67">
        <f>IFERROR(VLOOKUP(A41,'Site check'!$A$14:$O$47,15,0),0)</f>
        <v>0</v>
      </c>
      <c r="BA41" s="68">
        <f t="shared" si="5"/>
        <v>0</v>
      </c>
      <c r="BB41" s="53">
        <f t="shared" si="0"/>
        <v>130.41666666666666</v>
      </c>
      <c r="BC41" s="53">
        <f t="shared" si="1"/>
        <v>130.41666666666666</v>
      </c>
    </row>
    <row r="42" spans="1:55" ht="13.15">
      <c r="A42" t="str">
        <f>[2]Sheet1!A42</f>
        <v>CHTN07_SEC_DD770_WX01</v>
      </c>
      <c r="B42" t="str">
        <f>[2]Sheet1!B42</f>
        <v>CHTN07;DC SYS01</v>
      </c>
      <c r="C42" s="52" t="str">
        <f>[2]Sheet1!C42</f>
        <v>CHTN07</v>
      </c>
      <c r="D42" s="52" t="s">
        <v>1027</v>
      </c>
      <c r="E42">
        <f>[2]Sheet1!D42</f>
        <v>100</v>
      </c>
      <c r="F42">
        <f>[2]Sheet1!E42</f>
        <v>100</v>
      </c>
      <c r="G42" s="64">
        <f>[2]Sheet1!F42</f>
        <v>44966</v>
      </c>
      <c r="H42">
        <f>[2]Sheet1!G42</f>
        <v>300</v>
      </c>
      <c r="I42">
        <f>[2]Sheet1!H42</f>
        <v>300</v>
      </c>
      <c r="J42">
        <f>[2]Sheet1!I42</f>
        <v>3</v>
      </c>
      <c r="K42">
        <f>[2]Sheet1!J42</f>
        <v>0</v>
      </c>
      <c r="L42">
        <f>[2]Sheet1!K42</f>
        <v>0</v>
      </c>
      <c r="M42">
        <f>[2]Sheet1!L42</f>
        <v>0</v>
      </c>
      <c r="N42">
        <f>[2]Sheet1!M42</f>
        <v>3</v>
      </c>
      <c r="O42">
        <f>[2]Sheet1!N42</f>
        <v>36</v>
      </c>
      <c r="P42" s="69">
        <f t="shared" si="2"/>
        <v>0</v>
      </c>
      <c r="Q42" s="92"/>
      <c r="R42" s="80"/>
      <c r="S42" s="93"/>
      <c r="T42" s="80"/>
      <c r="U42" s="92"/>
      <c r="V42" s="80"/>
      <c r="W42" s="93"/>
      <c r="X42" s="80"/>
      <c r="Y42" s="92"/>
      <c r="Z42" s="80"/>
      <c r="AA42" s="93"/>
      <c r="AB42" s="80"/>
      <c r="AC42" s="92"/>
      <c r="AD42" s="80"/>
      <c r="AE42" s="93"/>
      <c r="AF42" s="80"/>
      <c r="AG42" s="92"/>
      <c r="AH42" s="80"/>
      <c r="AI42" s="93"/>
      <c r="AJ42" s="80"/>
      <c r="AK42" s="92"/>
      <c r="AL42" s="80"/>
      <c r="AM42" s="93"/>
      <c r="AN42" s="80"/>
      <c r="AO42" s="92"/>
      <c r="AP42" s="80"/>
      <c r="AQ42" s="93"/>
      <c r="AR42" s="80"/>
      <c r="AS42" s="93"/>
      <c r="AT42" s="298"/>
      <c r="AU42" s="93"/>
      <c r="AV42" s="298"/>
      <c r="AW42" s="93"/>
      <c r="AX42" s="66">
        <f t="shared" si="3"/>
        <v>0</v>
      </c>
      <c r="AY42" s="78">
        <f t="shared" si="4"/>
        <v>0</v>
      </c>
      <c r="AZ42" s="67">
        <f>IFERROR(VLOOKUP(A42,'Site check'!$A$14:$O$47,15,0),0)</f>
        <v>0</v>
      </c>
      <c r="BA42" s="68">
        <f t="shared" si="5"/>
        <v>0</v>
      </c>
      <c r="BB42" s="53">
        <f t="shared" si="0"/>
        <v>100</v>
      </c>
      <c r="BC42" s="53">
        <f t="shared" si="1"/>
        <v>100</v>
      </c>
    </row>
    <row r="43" spans="1:55" ht="13.15">
      <c r="A43" t="str">
        <f>[2]Sheet1!A43</f>
        <v>CHTN07_SEC_WALL_Eaton_AG AH</v>
      </c>
      <c r="B43" t="str">
        <f>[2]Sheet1!B43</f>
        <v>CHTN07;DC SYS01</v>
      </c>
      <c r="C43" s="52" t="str">
        <f>[2]Sheet1!C43</f>
        <v>CHTN07</v>
      </c>
      <c r="D43" s="52" t="s">
        <v>1027</v>
      </c>
      <c r="E43" t="str">
        <f>[2]Sheet1!D43</f>
        <v>N/A</v>
      </c>
      <c r="F43" t="str">
        <f>[2]Sheet1!E43</f>
        <v>N/A</v>
      </c>
      <c r="G43" s="64">
        <f>[2]Sheet1!F43</f>
        <v>44966</v>
      </c>
      <c r="H43">
        <f>[2]Sheet1!G43</f>
        <v>300</v>
      </c>
      <c r="I43">
        <f>[2]Sheet1!H43</f>
        <v>300</v>
      </c>
      <c r="J43">
        <f>[2]Sheet1!I43</f>
        <v>8</v>
      </c>
      <c r="K43">
        <f>[2]Sheet1!J43</f>
        <v>0</v>
      </c>
      <c r="L43">
        <f>[2]Sheet1!K43</f>
        <v>30</v>
      </c>
      <c r="M43">
        <f>[2]Sheet1!L43</f>
        <v>0</v>
      </c>
      <c r="N43">
        <f>[2]Sheet1!M43</f>
        <v>0</v>
      </c>
      <c r="O43">
        <f>[2]Sheet1!N43</f>
        <v>5</v>
      </c>
      <c r="P43" s="69">
        <f t="shared" si="2"/>
        <v>0</v>
      </c>
      <c r="Q43" s="92"/>
      <c r="R43" s="80"/>
      <c r="S43" s="93"/>
      <c r="T43" s="80"/>
      <c r="U43" s="92"/>
      <c r="V43" s="80"/>
      <c r="W43" s="93"/>
      <c r="X43" s="80"/>
      <c r="Y43" s="92"/>
      <c r="Z43" s="80"/>
      <c r="AA43" s="93"/>
      <c r="AB43" s="80"/>
      <c r="AC43" s="92"/>
      <c r="AD43" s="80"/>
      <c r="AE43" s="93"/>
      <c r="AF43" s="80"/>
      <c r="AG43" s="92"/>
      <c r="AH43" s="80"/>
      <c r="AI43" s="93"/>
      <c r="AJ43" s="80"/>
      <c r="AK43" s="92"/>
      <c r="AL43" s="80"/>
      <c r="AM43" s="93"/>
      <c r="AN43" s="80"/>
      <c r="AO43" s="92"/>
      <c r="AP43" s="80"/>
      <c r="AQ43" s="93"/>
      <c r="AR43" s="80"/>
      <c r="AS43" s="93"/>
      <c r="AT43" s="298"/>
      <c r="AU43" s="93"/>
      <c r="AV43" s="298"/>
      <c r="AW43" s="93"/>
      <c r="AX43" s="66">
        <f t="shared" si="3"/>
        <v>0</v>
      </c>
      <c r="AY43" s="78">
        <f t="shared" si="4"/>
        <v>0</v>
      </c>
      <c r="AZ43" s="67">
        <f>IFERROR(VLOOKUP(A43,'Site check'!$A$14:$O$47,15,0),0)</f>
        <v>0</v>
      </c>
      <c r="BA43" s="68">
        <f t="shared" si="5"/>
        <v>0</v>
      </c>
      <c r="BB43" s="53" t="e">
        <f t="shared" si="0"/>
        <v>#VALUE!</v>
      </c>
      <c r="BC43" s="53" t="e">
        <f t="shared" si="1"/>
        <v>#VALUE!</v>
      </c>
    </row>
    <row r="44" spans="1:55" ht="13.15">
      <c r="A44" t="str">
        <f>[2]Sheet1!A44</f>
        <v>CHTTN3_PDU1A_B</v>
      </c>
      <c r="B44" t="str">
        <f>[2]Sheet1!B44</f>
        <v>CHTTN3;DC SYS01A</v>
      </c>
      <c r="C44" s="52" t="str">
        <f>[2]Sheet1!C44</f>
        <v>CHTTN3</v>
      </c>
      <c r="D44" s="52" t="s">
        <v>1029</v>
      </c>
      <c r="E44">
        <f>[2]Sheet1!D44</f>
        <v>248.35</v>
      </c>
      <c r="F44">
        <f>[2]Sheet1!E44</f>
        <v>236.28</v>
      </c>
      <c r="G44" s="64">
        <f>[2]Sheet1!F44</f>
        <v>45510</v>
      </c>
      <c r="H44">
        <f>[2]Sheet1!G44</f>
        <v>600</v>
      </c>
      <c r="I44">
        <f>[2]Sheet1!H44</f>
        <v>600</v>
      </c>
      <c r="J44">
        <f>[2]Sheet1!I44</f>
        <v>0</v>
      </c>
      <c r="K44">
        <f>[2]Sheet1!J44</f>
        <v>0</v>
      </c>
      <c r="L44">
        <f>[2]Sheet1!K44</f>
        <v>0</v>
      </c>
      <c r="M44">
        <f>[2]Sheet1!L44</f>
        <v>0</v>
      </c>
      <c r="N44">
        <f>[2]Sheet1!M44</f>
        <v>0</v>
      </c>
      <c r="O44">
        <f>[2]Sheet1!N44</f>
        <v>0</v>
      </c>
      <c r="P44" s="69">
        <f t="shared" si="2"/>
        <v>162.5</v>
      </c>
      <c r="Q44" s="87"/>
      <c r="R44" s="88"/>
      <c r="S44" s="81" t="s">
        <v>486</v>
      </c>
      <c r="T44" s="82">
        <v>1.3</v>
      </c>
      <c r="U44" s="81" t="s">
        <v>487</v>
      </c>
      <c r="V44" s="82">
        <v>2.5</v>
      </c>
      <c r="W44" s="81" t="s">
        <v>488</v>
      </c>
      <c r="X44" s="82">
        <v>0.8</v>
      </c>
      <c r="Y44" s="81" t="s">
        <v>489</v>
      </c>
      <c r="Z44" s="82">
        <v>2.2999999999999998</v>
      </c>
      <c r="AA44" s="89" t="s">
        <v>490</v>
      </c>
      <c r="AB44" s="90">
        <v>0.9</v>
      </c>
      <c r="AC44" s="92"/>
      <c r="AD44" s="80"/>
      <c r="AE44" s="93"/>
      <c r="AF44" s="80"/>
      <c r="AG44" s="92"/>
      <c r="AH44" s="80"/>
      <c r="AI44" s="93"/>
      <c r="AJ44" s="80"/>
      <c r="AK44" s="92"/>
      <c r="AL44" s="80"/>
      <c r="AM44" s="93"/>
      <c r="AN44" s="80"/>
      <c r="AO44" s="92"/>
      <c r="AP44" s="80"/>
      <c r="AQ44" s="93"/>
      <c r="AR44" s="80"/>
      <c r="AS44" s="93"/>
      <c r="AT44" s="298"/>
      <c r="AU44" s="93"/>
      <c r="AV44" s="298"/>
      <c r="AW44" s="93"/>
      <c r="AX44" s="66">
        <f t="shared" si="3"/>
        <v>7.8</v>
      </c>
      <c r="AY44" s="78">
        <f t="shared" si="4"/>
        <v>162.5</v>
      </c>
      <c r="AZ44" s="67">
        <f>IFERROR(VLOOKUP(A44,'Site check'!$A$14:$O$47,15,0),0)</f>
        <v>0</v>
      </c>
      <c r="BA44" s="68">
        <f t="shared" si="5"/>
        <v>0</v>
      </c>
      <c r="BB44" s="53">
        <f t="shared" si="0"/>
        <v>329.6</v>
      </c>
      <c r="BC44" s="53">
        <f t="shared" si="1"/>
        <v>317.52999999999997</v>
      </c>
    </row>
    <row r="45" spans="1:55" ht="13.15">
      <c r="A45" t="str">
        <f>[2]Sheet1!A45</f>
        <v>CHTTN3_SEC_WALL_DCDB_ 02</v>
      </c>
      <c r="B45" t="str">
        <f>[2]Sheet1!B45</f>
        <v>CHTTN3;DC SYS01A</v>
      </c>
      <c r="C45" s="52" t="str">
        <f>[2]Sheet1!C45</f>
        <v>CHTTN3</v>
      </c>
      <c r="D45" s="52" t="s">
        <v>1029</v>
      </c>
      <c r="E45">
        <f>[2]Sheet1!D45</f>
        <v>0</v>
      </c>
      <c r="F45">
        <f>[2]Sheet1!E45</f>
        <v>0</v>
      </c>
      <c r="G45" s="64">
        <f>[2]Sheet1!F45</f>
        <v>0</v>
      </c>
      <c r="H45">
        <f>[2]Sheet1!G45</f>
        <v>300</v>
      </c>
      <c r="I45">
        <f>[2]Sheet1!H45</f>
        <v>300</v>
      </c>
      <c r="J45">
        <f>[2]Sheet1!I45</f>
        <v>0</v>
      </c>
      <c r="K45">
        <f>[2]Sheet1!J45</f>
        <v>2</v>
      </c>
      <c r="L45">
        <f>[2]Sheet1!K45</f>
        <v>0</v>
      </c>
      <c r="M45">
        <f>[2]Sheet1!L45</f>
        <v>0</v>
      </c>
      <c r="N45">
        <f>[2]Sheet1!M45</f>
        <v>0</v>
      </c>
      <c r="O45">
        <f>[2]Sheet1!N45</f>
        <v>0</v>
      </c>
      <c r="P45" s="69">
        <f t="shared" si="2"/>
        <v>0</v>
      </c>
      <c r="Q45" s="92"/>
      <c r="R45" s="80"/>
      <c r="S45" s="93"/>
      <c r="T45" s="80"/>
      <c r="U45" s="92"/>
      <c r="V45" s="80"/>
      <c r="W45" s="93"/>
      <c r="X45" s="80"/>
      <c r="Y45" s="92"/>
      <c r="Z45" s="80"/>
      <c r="AA45" s="93"/>
      <c r="AB45" s="80"/>
      <c r="AC45" s="92"/>
      <c r="AD45" s="80"/>
      <c r="AE45" s="93"/>
      <c r="AF45" s="80"/>
      <c r="AG45" s="92"/>
      <c r="AH45" s="80"/>
      <c r="AI45" s="93"/>
      <c r="AJ45" s="80"/>
      <c r="AK45" s="92"/>
      <c r="AL45" s="80"/>
      <c r="AM45" s="93"/>
      <c r="AN45" s="80"/>
      <c r="AO45" s="92"/>
      <c r="AP45" s="80"/>
      <c r="AQ45" s="93"/>
      <c r="AR45" s="80"/>
      <c r="AS45" s="93"/>
      <c r="AT45" s="298"/>
      <c r="AU45" s="93"/>
      <c r="AV45" s="298"/>
      <c r="AW45" s="93"/>
      <c r="AX45" s="66">
        <f t="shared" si="3"/>
        <v>0</v>
      </c>
      <c r="AY45" s="78">
        <f t="shared" si="4"/>
        <v>0</v>
      </c>
      <c r="AZ45" s="67">
        <f>IFERROR(VLOOKUP(A45,'Site check'!$A$14:$O$47,15,0),0)</f>
        <v>0</v>
      </c>
      <c r="BA45" s="68">
        <f t="shared" si="5"/>
        <v>0</v>
      </c>
      <c r="BB45" s="53">
        <f t="shared" si="0"/>
        <v>0</v>
      </c>
      <c r="BC45" s="53">
        <f t="shared" si="1"/>
        <v>0</v>
      </c>
    </row>
    <row r="46" spans="1:55" ht="13.15">
      <c r="A46" t="str">
        <f>[2]Sheet1!A46</f>
        <v>CHTTN3_SEC_WALL_DCDB_ 04</v>
      </c>
      <c r="B46" t="str">
        <f>[2]Sheet1!B46</f>
        <v>CHTTN3;DC SYS01A</v>
      </c>
      <c r="C46" s="52" t="str">
        <f>[2]Sheet1!C46</f>
        <v>CHTTN3</v>
      </c>
      <c r="D46" s="52" t="s">
        <v>1029</v>
      </c>
      <c r="E46">
        <f>[2]Sheet1!D46</f>
        <v>65</v>
      </c>
      <c r="F46">
        <f>[2]Sheet1!E46</f>
        <v>75</v>
      </c>
      <c r="G46" s="64">
        <f>[2]Sheet1!F46</f>
        <v>44967</v>
      </c>
      <c r="H46">
        <f>[2]Sheet1!G46</f>
        <v>300</v>
      </c>
      <c r="I46">
        <f>[2]Sheet1!H46</f>
        <v>300</v>
      </c>
      <c r="J46">
        <f>[2]Sheet1!I46</f>
        <v>0</v>
      </c>
      <c r="K46">
        <f>[2]Sheet1!J46</f>
        <v>0</v>
      </c>
      <c r="L46">
        <f>[2]Sheet1!K46</f>
        <v>1</v>
      </c>
      <c r="M46">
        <f>[2]Sheet1!L46</f>
        <v>1</v>
      </c>
      <c r="N46">
        <f>[2]Sheet1!M46</f>
        <v>0</v>
      </c>
      <c r="O46">
        <f>[2]Sheet1!N46</f>
        <v>37</v>
      </c>
      <c r="P46" s="69">
        <f t="shared" si="2"/>
        <v>0</v>
      </c>
      <c r="Q46" s="92"/>
      <c r="R46" s="80"/>
      <c r="S46" s="93"/>
      <c r="T46" s="80"/>
      <c r="U46" s="92"/>
      <c r="V46" s="80"/>
      <c r="W46" s="93"/>
      <c r="X46" s="80"/>
      <c r="Y46" s="92"/>
      <c r="Z46" s="80"/>
      <c r="AA46" s="93"/>
      <c r="AB46" s="80"/>
      <c r="AC46" s="92"/>
      <c r="AD46" s="80"/>
      <c r="AE46" s="93"/>
      <c r="AF46" s="80"/>
      <c r="AG46" s="92"/>
      <c r="AH46" s="80"/>
      <c r="AI46" s="93"/>
      <c r="AJ46" s="80"/>
      <c r="AK46" s="92"/>
      <c r="AL46" s="80"/>
      <c r="AM46" s="93"/>
      <c r="AN46" s="80"/>
      <c r="AO46" s="92"/>
      <c r="AP46" s="80"/>
      <c r="AQ46" s="93"/>
      <c r="AR46" s="80"/>
      <c r="AS46" s="93"/>
      <c r="AT46" s="298"/>
      <c r="AU46" s="93"/>
      <c r="AV46" s="298"/>
      <c r="AW46" s="93"/>
      <c r="AX46" s="66">
        <f t="shared" si="3"/>
        <v>0</v>
      </c>
      <c r="AY46" s="78">
        <f t="shared" si="4"/>
        <v>0</v>
      </c>
      <c r="AZ46" s="67">
        <f>IFERROR(VLOOKUP(A46,'Site check'!$A$14:$O$47,15,0),0)</f>
        <v>0</v>
      </c>
      <c r="BA46" s="68">
        <f t="shared" si="5"/>
        <v>0</v>
      </c>
      <c r="BB46" s="53">
        <f t="shared" si="0"/>
        <v>65</v>
      </c>
      <c r="BC46" s="53">
        <f t="shared" si="1"/>
        <v>75</v>
      </c>
    </row>
    <row r="47" spans="1:55" ht="13.15">
      <c r="A47" t="str">
        <f>[2]Sheet1!A47</f>
        <v>CYNTN2_SEC_DD770_BE08_DB1</v>
      </c>
      <c r="B47" t="str">
        <f>[2]Sheet1!B47</f>
        <v>CYNTN2;DC SYS01</v>
      </c>
      <c r="C47" s="52" t="str">
        <f>[2]Sheet1!C47</f>
        <v>CYNTN2</v>
      </c>
      <c r="D47" s="52" t="s">
        <v>1363</v>
      </c>
      <c r="E47">
        <f>[2]Sheet1!D47</f>
        <v>125</v>
      </c>
      <c r="F47">
        <f>[2]Sheet1!E47</f>
        <v>125</v>
      </c>
      <c r="G47" s="64">
        <f>[2]Sheet1!F47</f>
        <v>45110</v>
      </c>
      <c r="H47">
        <f>[2]Sheet1!G47</f>
        <v>300</v>
      </c>
      <c r="I47">
        <f>[2]Sheet1!H47</f>
        <v>300</v>
      </c>
      <c r="J47">
        <f>[2]Sheet1!I47</f>
        <v>0</v>
      </c>
      <c r="K47">
        <f>[2]Sheet1!J47</f>
        <v>0</v>
      </c>
      <c r="L47">
        <f>[2]Sheet1!K47</f>
        <v>0</v>
      </c>
      <c r="M47">
        <f>[2]Sheet1!L47</f>
        <v>3</v>
      </c>
      <c r="N47">
        <f>[2]Sheet1!M47</f>
        <v>4</v>
      </c>
      <c r="O47">
        <f>[2]Sheet1!N47</f>
        <v>0</v>
      </c>
      <c r="P47" s="69">
        <f t="shared" si="2"/>
        <v>0</v>
      </c>
      <c r="Q47" s="92"/>
      <c r="R47" s="80"/>
      <c r="S47" s="93"/>
      <c r="T47" s="80"/>
      <c r="U47" s="92"/>
      <c r="V47" s="80"/>
      <c r="W47" s="93"/>
      <c r="X47" s="80"/>
      <c r="Y47" s="92"/>
      <c r="Z47" s="80"/>
      <c r="AA47" s="93"/>
      <c r="AB47" s="80"/>
      <c r="AC47" s="92"/>
      <c r="AD47" s="80"/>
      <c r="AE47" s="93"/>
      <c r="AF47" s="80"/>
      <c r="AG47" s="92"/>
      <c r="AH47" s="80"/>
      <c r="AI47" s="93"/>
      <c r="AJ47" s="80"/>
      <c r="AK47" s="92"/>
      <c r="AL47" s="80"/>
      <c r="AM47" s="93"/>
      <c r="AN47" s="80"/>
      <c r="AO47" s="92"/>
      <c r="AP47" s="80"/>
      <c r="AQ47" s="93"/>
      <c r="AR47" s="80"/>
      <c r="AS47" s="93"/>
      <c r="AT47" s="298"/>
      <c r="AU47" s="93"/>
      <c r="AV47" s="298"/>
      <c r="AW47" s="93"/>
      <c r="AX47" s="66">
        <f t="shared" si="3"/>
        <v>0</v>
      </c>
      <c r="AY47" s="78">
        <f t="shared" si="4"/>
        <v>0</v>
      </c>
      <c r="AZ47" s="67">
        <f>IFERROR(VLOOKUP(A47,'Site check'!$A$14:$O$47,15,0),0)</f>
        <v>0</v>
      </c>
      <c r="BA47" s="68">
        <f t="shared" si="5"/>
        <v>0</v>
      </c>
      <c r="BB47" s="53">
        <f t="shared" si="0"/>
        <v>125</v>
      </c>
      <c r="BC47" s="53">
        <f t="shared" si="1"/>
        <v>125</v>
      </c>
    </row>
    <row r="48" spans="1:55" ht="13.15">
      <c r="A48" t="str">
        <f>[2]Sheet1!A48</f>
        <v>CYNTN2_SEC_DD770_BG08_DB2</v>
      </c>
      <c r="B48" t="str">
        <f>[2]Sheet1!B48</f>
        <v>CYNTN2;DC SYS01</v>
      </c>
      <c r="C48" s="52" t="str">
        <f>[2]Sheet1!C48</f>
        <v>CYNTN2</v>
      </c>
      <c r="D48" s="52" t="s">
        <v>1363</v>
      </c>
      <c r="E48">
        <f>[2]Sheet1!D48</f>
        <v>125</v>
      </c>
      <c r="F48">
        <f>[2]Sheet1!E48</f>
        <v>126</v>
      </c>
      <c r="G48" s="64">
        <f>[2]Sheet1!F48</f>
        <v>45110</v>
      </c>
      <c r="H48">
        <f>[2]Sheet1!G48</f>
        <v>300</v>
      </c>
      <c r="I48">
        <f>[2]Sheet1!H48</f>
        <v>300</v>
      </c>
      <c r="J48">
        <f>[2]Sheet1!I48</f>
        <v>0</v>
      </c>
      <c r="K48">
        <f>[2]Sheet1!J48</f>
        <v>1</v>
      </c>
      <c r="L48">
        <f>[2]Sheet1!K48</f>
        <v>3</v>
      </c>
      <c r="M48">
        <f>[2]Sheet1!L48</f>
        <v>6</v>
      </c>
      <c r="N48">
        <f>[2]Sheet1!M48</f>
        <v>8</v>
      </c>
      <c r="O48">
        <f>[2]Sheet1!N48</f>
        <v>0</v>
      </c>
      <c r="P48" s="69">
        <f t="shared" si="2"/>
        <v>0</v>
      </c>
      <c r="Q48" s="92"/>
      <c r="R48" s="80"/>
      <c r="S48" s="93"/>
      <c r="T48" s="80"/>
      <c r="U48" s="92"/>
      <c r="V48" s="80"/>
      <c r="W48" s="93"/>
      <c r="X48" s="80"/>
      <c r="Y48" s="92"/>
      <c r="Z48" s="80"/>
      <c r="AA48" s="93"/>
      <c r="AB48" s="80"/>
      <c r="AC48" s="92"/>
      <c r="AD48" s="80"/>
      <c r="AE48" s="93"/>
      <c r="AF48" s="80"/>
      <c r="AG48" s="92"/>
      <c r="AH48" s="80"/>
      <c r="AI48" s="93"/>
      <c r="AJ48" s="80"/>
      <c r="AK48" s="92"/>
      <c r="AL48" s="80"/>
      <c r="AM48" s="93"/>
      <c r="AN48" s="80"/>
      <c r="AO48" s="92"/>
      <c r="AP48" s="80"/>
      <c r="AQ48" s="93"/>
      <c r="AR48" s="80"/>
      <c r="AS48" s="93"/>
      <c r="AT48" s="298"/>
      <c r="AU48" s="93"/>
      <c r="AV48" s="298"/>
      <c r="AW48" s="93"/>
      <c r="AX48" s="66">
        <f t="shared" si="3"/>
        <v>0</v>
      </c>
      <c r="AY48" s="78">
        <f t="shared" si="4"/>
        <v>0</v>
      </c>
      <c r="AZ48" s="67">
        <f>IFERROR(VLOOKUP(A48,'Site check'!$A$14:$O$47,15,0),0)</f>
        <v>0</v>
      </c>
      <c r="BA48" s="68">
        <f t="shared" si="5"/>
        <v>0</v>
      </c>
      <c r="BB48" s="53">
        <f t="shared" si="0"/>
        <v>125</v>
      </c>
      <c r="BC48" s="53">
        <f t="shared" si="1"/>
        <v>126</v>
      </c>
    </row>
    <row r="49" spans="1:55" ht="13.15">
      <c r="A49" t="str">
        <f>[2]Sheet1!A49</f>
        <v>CYNTN2_SEC_DD770_BM02_DB5</v>
      </c>
      <c r="B49" t="str">
        <f>[2]Sheet1!B49</f>
        <v>CYNTN2;DC SYS01</v>
      </c>
      <c r="C49" s="52" t="str">
        <f>[2]Sheet1!C49</f>
        <v>CYNTN2</v>
      </c>
      <c r="D49" s="52" t="s">
        <v>1363</v>
      </c>
      <c r="E49">
        <f>[2]Sheet1!D49</f>
        <v>150</v>
      </c>
      <c r="F49">
        <f>[2]Sheet1!E49</f>
        <v>150</v>
      </c>
      <c r="G49" s="64">
        <f>[2]Sheet1!F49</f>
        <v>45110</v>
      </c>
      <c r="H49">
        <f>[2]Sheet1!G49</f>
        <v>300</v>
      </c>
      <c r="I49">
        <f>[2]Sheet1!H49</f>
        <v>300</v>
      </c>
      <c r="J49">
        <f>[2]Sheet1!I49</f>
        <v>0</v>
      </c>
      <c r="K49">
        <f>[2]Sheet1!J49</f>
        <v>2</v>
      </c>
      <c r="L49">
        <f>[2]Sheet1!K49</f>
        <v>1</v>
      </c>
      <c r="M49">
        <f>[2]Sheet1!L49</f>
        <v>9</v>
      </c>
      <c r="N49">
        <f>[2]Sheet1!M49</f>
        <v>8</v>
      </c>
      <c r="O49">
        <f>[2]Sheet1!N49</f>
        <v>0</v>
      </c>
      <c r="P49" s="69">
        <f t="shared" si="2"/>
        <v>62.5</v>
      </c>
      <c r="Q49" s="81" t="s">
        <v>504</v>
      </c>
      <c r="R49" s="82">
        <v>2</v>
      </c>
      <c r="S49" s="105" t="s">
        <v>505</v>
      </c>
      <c r="T49" s="255">
        <v>1</v>
      </c>
      <c r="U49" s="92"/>
      <c r="V49" s="80"/>
      <c r="W49" s="93"/>
      <c r="X49" s="80"/>
      <c r="Y49" s="92"/>
      <c r="Z49" s="80"/>
      <c r="AA49" s="93"/>
      <c r="AB49" s="80"/>
      <c r="AC49" s="92"/>
      <c r="AD49" s="80"/>
      <c r="AE49" s="93"/>
      <c r="AF49" s="80"/>
      <c r="AG49" s="92"/>
      <c r="AH49" s="80"/>
      <c r="AI49" s="93"/>
      <c r="AJ49" s="80"/>
      <c r="AK49" s="92"/>
      <c r="AL49" s="80"/>
      <c r="AM49" s="93"/>
      <c r="AN49" s="80"/>
      <c r="AO49" s="92"/>
      <c r="AP49" s="80"/>
      <c r="AQ49" s="93"/>
      <c r="AR49" s="80"/>
      <c r="AS49" s="93"/>
      <c r="AT49" s="298"/>
      <c r="AU49" s="93"/>
      <c r="AV49" s="298"/>
      <c r="AW49" s="93"/>
      <c r="AX49" s="66">
        <f t="shared" si="3"/>
        <v>3</v>
      </c>
      <c r="AY49" s="78">
        <f t="shared" si="4"/>
        <v>62.5</v>
      </c>
      <c r="AZ49" s="67">
        <f>IFERROR(VLOOKUP(A49,'Site check'!$A$14:$O$47,15,0),0)</f>
        <v>0</v>
      </c>
      <c r="BA49" s="68">
        <f t="shared" si="5"/>
        <v>0</v>
      </c>
      <c r="BB49" s="53">
        <f t="shared" si="0"/>
        <v>181.25</v>
      </c>
      <c r="BC49" s="53">
        <f t="shared" si="1"/>
        <v>181.25</v>
      </c>
    </row>
    <row r="50" spans="1:55" ht="13.15">
      <c r="A50" t="str">
        <f>[2]Sheet1!A50</f>
        <v>CYNTN2_SEC_DD770_J01_DB3</v>
      </c>
      <c r="B50" t="str">
        <f>[2]Sheet1!B50</f>
        <v>CYNTN2;DC SYS01</v>
      </c>
      <c r="C50" s="52" t="str">
        <f>[2]Sheet1!C50</f>
        <v>CYNTN2</v>
      </c>
      <c r="D50" s="52" t="s">
        <v>1363</v>
      </c>
      <c r="E50">
        <f>[2]Sheet1!D50</f>
        <v>90</v>
      </c>
      <c r="F50">
        <f>[2]Sheet1!E50</f>
        <v>90</v>
      </c>
      <c r="G50" s="64">
        <f>[2]Sheet1!F50</f>
        <v>45110</v>
      </c>
      <c r="H50">
        <f>[2]Sheet1!G50</f>
        <v>250</v>
      </c>
      <c r="I50">
        <f>[2]Sheet1!H50</f>
        <v>250</v>
      </c>
      <c r="J50">
        <f>[2]Sheet1!I50</f>
        <v>0</v>
      </c>
      <c r="K50">
        <f>[2]Sheet1!J50</f>
        <v>1</v>
      </c>
      <c r="L50">
        <f>[2]Sheet1!K50</f>
        <v>0</v>
      </c>
      <c r="M50">
        <f>[2]Sheet1!L50</f>
        <v>0</v>
      </c>
      <c r="N50">
        <f>[2]Sheet1!M50</f>
        <v>0</v>
      </c>
      <c r="O50">
        <f>[2]Sheet1!N50</f>
        <v>0</v>
      </c>
      <c r="P50" s="69">
        <f t="shared" si="2"/>
        <v>0</v>
      </c>
      <c r="Q50" s="92"/>
      <c r="R50" s="80"/>
      <c r="S50" s="93"/>
      <c r="T50" s="80"/>
      <c r="U50" s="92"/>
      <c r="V50" s="80"/>
      <c r="W50" s="93"/>
      <c r="X50" s="80"/>
      <c r="Y50" s="92"/>
      <c r="Z50" s="80"/>
      <c r="AA50" s="93"/>
      <c r="AB50" s="80"/>
      <c r="AC50" s="92"/>
      <c r="AD50" s="80"/>
      <c r="AE50" s="93"/>
      <c r="AF50" s="80"/>
      <c r="AG50" s="92"/>
      <c r="AH50" s="80"/>
      <c r="AI50" s="93"/>
      <c r="AJ50" s="80"/>
      <c r="AK50" s="92"/>
      <c r="AL50" s="80"/>
      <c r="AM50" s="93"/>
      <c r="AN50" s="80"/>
      <c r="AO50" s="92"/>
      <c r="AP50" s="80"/>
      <c r="AQ50" s="93"/>
      <c r="AR50" s="80"/>
      <c r="AS50" s="93"/>
      <c r="AT50" s="298"/>
      <c r="AU50" s="93"/>
      <c r="AV50" s="298"/>
      <c r="AW50" s="93"/>
      <c r="AX50" s="66">
        <f t="shared" si="3"/>
        <v>0</v>
      </c>
      <c r="AY50" s="78">
        <f t="shared" si="4"/>
        <v>0</v>
      </c>
      <c r="AZ50" s="67">
        <f>IFERROR(VLOOKUP(A50,'Site check'!$A$14:$O$47,15,0),0)</f>
        <v>0</v>
      </c>
      <c r="BA50" s="68">
        <f t="shared" si="5"/>
        <v>0</v>
      </c>
      <c r="BB50" s="53">
        <f t="shared" si="0"/>
        <v>90</v>
      </c>
      <c r="BC50" s="53">
        <f t="shared" si="1"/>
        <v>90</v>
      </c>
    </row>
    <row r="51" spans="1:55" ht="13.15">
      <c r="A51" t="str">
        <f>[2]Sheet1!A51</f>
        <v>Waddon_DCDB</v>
      </c>
      <c r="B51" t="str">
        <f>[2]Sheet1!B51</f>
        <v>WADN01;DC SYS01</v>
      </c>
      <c r="C51" s="52" t="str">
        <f>[2]Sheet1!C51</f>
        <v>WADN01</v>
      </c>
      <c r="D51" s="52" t="s">
        <v>1329</v>
      </c>
      <c r="E51">
        <f>[2]Sheet1!D51</f>
        <v>0</v>
      </c>
      <c r="F51">
        <f>[2]Sheet1!E51</f>
        <v>0</v>
      </c>
      <c r="G51" s="64">
        <f>[2]Sheet1!F51</f>
        <v>0</v>
      </c>
      <c r="H51">
        <f>[2]Sheet1!G51</f>
        <v>300</v>
      </c>
      <c r="I51">
        <f>[2]Sheet1!H51</f>
        <v>300</v>
      </c>
      <c r="J51">
        <f>[2]Sheet1!I51</f>
        <v>0</v>
      </c>
      <c r="K51">
        <f>[2]Sheet1!J51</f>
        <v>0</v>
      </c>
      <c r="L51">
        <f>[2]Sheet1!K51</f>
        <v>0</v>
      </c>
      <c r="M51">
        <f>[2]Sheet1!L51</f>
        <v>0</v>
      </c>
      <c r="N51">
        <f>[2]Sheet1!M51</f>
        <v>0</v>
      </c>
      <c r="O51">
        <f>[2]Sheet1!N51</f>
        <v>0</v>
      </c>
      <c r="P51" s="69">
        <f t="shared" si="2"/>
        <v>0</v>
      </c>
      <c r="Q51" s="92"/>
      <c r="R51" s="80"/>
      <c r="S51" s="93"/>
      <c r="T51" s="80"/>
      <c r="U51" s="92"/>
      <c r="V51" s="80"/>
      <c r="W51" s="93"/>
      <c r="X51" s="80"/>
      <c r="Y51" s="92"/>
      <c r="Z51" s="80"/>
      <c r="AA51" s="93"/>
      <c r="AB51" s="80"/>
      <c r="AC51" s="92"/>
      <c r="AD51" s="80"/>
      <c r="AE51" s="93"/>
      <c r="AF51" s="80"/>
      <c r="AG51" s="92"/>
      <c r="AH51" s="80"/>
      <c r="AI51" s="93"/>
      <c r="AJ51" s="80"/>
      <c r="AK51" s="92"/>
      <c r="AL51" s="80"/>
      <c r="AM51" s="93"/>
      <c r="AN51" s="80"/>
      <c r="AO51" s="92"/>
      <c r="AP51" s="80"/>
      <c r="AQ51" s="93"/>
      <c r="AR51" s="80"/>
      <c r="AS51" s="93"/>
      <c r="AT51" s="298"/>
      <c r="AU51" s="93"/>
      <c r="AV51" s="298"/>
      <c r="AW51" s="93"/>
      <c r="AX51" s="66">
        <f t="shared" si="3"/>
        <v>0</v>
      </c>
      <c r="AY51" s="78">
        <f t="shared" si="4"/>
        <v>0</v>
      </c>
      <c r="AZ51" s="67">
        <f>IFERROR(VLOOKUP(A51,'Site check'!$A$14:$O$47,15,0),0)</f>
        <v>0</v>
      </c>
      <c r="BA51" s="68">
        <f t="shared" si="5"/>
        <v>0</v>
      </c>
      <c r="BB51" s="53">
        <f t="shared" si="0"/>
        <v>0</v>
      </c>
      <c r="BC51" s="53">
        <f t="shared" si="1"/>
        <v>0</v>
      </c>
    </row>
    <row r="52" spans="1:55" ht="13.15">
      <c r="A52" t="str">
        <f>[2]Sheet1!A52</f>
        <v>DKTN08_SEC_DD770_CD01_01</v>
      </c>
      <c r="B52" t="str">
        <f>[2]Sheet1!B52</f>
        <v>DKTN08; DC SYS01</v>
      </c>
      <c r="C52" s="52" t="str">
        <f>[2]Sheet1!C52</f>
        <v>DKTN08</v>
      </c>
      <c r="D52" s="52" t="s">
        <v>1068</v>
      </c>
      <c r="E52">
        <f>[2]Sheet1!D52</f>
        <v>120</v>
      </c>
      <c r="F52">
        <f>[2]Sheet1!E52</f>
        <v>140</v>
      </c>
      <c r="G52" s="64">
        <f>[2]Sheet1!F52</f>
        <v>44105</v>
      </c>
      <c r="H52">
        <f>[2]Sheet1!G52</f>
        <v>300</v>
      </c>
      <c r="I52">
        <f>[2]Sheet1!H52</f>
        <v>300</v>
      </c>
      <c r="J52">
        <f>[2]Sheet1!I52</f>
        <v>5</v>
      </c>
      <c r="K52">
        <f>[2]Sheet1!J52</f>
        <v>6</v>
      </c>
      <c r="L52">
        <f>[2]Sheet1!K52</f>
        <v>9</v>
      </c>
      <c r="M52">
        <f>[2]Sheet1!L52</f>
        <v>4</v>
      </c>
      <c r="N52">
        <f>[2]Sheet1!M52</f>
        <v>9</v>
      </c>
      <c r="O52">
        <f>[2]Sheet1!N52</f>
        <v>0</v>
      </c>
      <c r="P52" s="69">
        <f t="shared" si="2"/>
        <v>20.833333333333332</v>
      </c>
      <c r="Q52" s="101" t="s">
        <v>512</v>
      </c>
      <c r="R52" s="100">
        <v>1</v>
      </c>
      <c r="S52" s="93"/>
      <c r="T52" s="80"/>
      <c r="U52" s="92"/>
      <c r="V52" s="80"/>
      <c r="W52" s="93"/>
      <c r="X52" s="80"/>
      <c r="Y52" s="92"/>
      <c r="Z52" s="80"/>
      <c r="AA52" s="93"/>
      <c r="AB52" s="80"/>
      <c r="AC52" s="92"/>
      <c r="AD52" s="80"/>
      <c r="AE52" s="93"/>
      <c r="AF52" s="80"/>
      <c r="AG52" s="92"/>
      <c r="AH52" s="80"/>
      <c r="AI52" s="93"/>
      <c r="AJ52" s="80"/>
      <c r="AK52" s="92"/>
      <c r="AL52" s="80"/>
      <c r="AM52" s="93"/>
      <c r="AN52" s="80"/>
      <c r="AO52" s="92"/>
      <c r="AP52" s="80"/>
      <c r="AQ52" s="93"/>
      <c r="AR52" s="80"/>
      <c r="AS52" s="93"/>
      <c r="AT52" s="298"/>
      <c r="AU52" s="93"/>
      <c r="AV52" s="298"/>
      <c r="AW52" s="93"/>
      <c r="AX52" s="66">
        <f t="shared" si="3"/>
        <v>1</v>
      </c>
      <c r="AY52" s="78">
        <f t="shared" si="4"/>
        <v>20.833333333333332</v>
      </c>
      <c r="AZ52" s="67">
        <f>IFERROR(VLOOKUP(A52,'Site check'!$A$14:$O$47,15,0),0)</f>
        <v>0</v>
      </c>
      <c r="BA52" s="68">
        <f t="shared" si="5"/>
        <v>0</v>
      </c>
      <c r="BB52" s="53">
        <f t="shared" si="0"/>
        <v>130.41666666666666</v>
      </c>
      <c r="BC52" s="53">
        <f t="shared" si="1"/>
        <v>150.41666666666666</v>
      </c>
    </row>
    <row r="53" spans="1:55" ht="13.15">
      <c r="A53" t="str">
        <f>[2]Sheet1!A53</f>
        <v>DKTN08_SEC_DD770_EF01_02</v>
      </c>
      <c r="B53" t="str">
        <f>[2]Sheet1!B53</f>
        <v>DKTN08; DC SYS01</v>
      </c>
      <c r="C53" s="52" t="str">
        <f>[2]Sheet1!C53</f>
        <v>DKTN08</v>
      </c>
      <c r="D53" s="52" t="s">
        <v>1068</v>
      </c>
      <c r="E53">
        <f>[2]Sheet1!D53</f>
        <v>80</v>
      </c>
      <c r="F53">
        <f>[2]Sheet1!E53</f>
        <v>80</v>
      </c>
      <c r="G53" s="64">
        <f>[2]Sheet1!F53</f>
        <v>44105</v>
      </c>
      <c r="H53">
        <f>[2]Sheet1!G53</f>
        <v>300</v>
      </c>
      <c r="I53">
        <f>[2]Sheet1!H53</f>
        <v>300</v>
      </c>
      <c r="J53">
        <f>[2]Sheet1!I53</f>
        <v>6</v>
      </c>
      <c r="K53">
        <f>[2]Sheet1!J53</f>
        <v>6</v>
      </c>
      <c r="L53">
        <f>[2]Sheet1!K53</f>
        <v>11</v>
      </c>
      <c r="M53">
        <f>[2]Sheet1!L53</f>
        <v>8</v>
      </c>
      <c r="N53">
        <f>[2]Sheet1!M53</f>
        <v>11</v>
      </c>
      <c r="O53">
        <f>[2]Sheet1!N53</f>
        <v>0</v>
      </c>
      <c r="P53" s="69">
        <f t="shared" si="2"/>
        <v>0</v>
      </c>
      <c r="Q53" s="92"/>
      <c r="R53" s="80"/>
      <c r="S53" s="93"/>
      <c r="T53" s="80"/>
      <c r="U53" s="92"/>
      <c r="V53" s="80"/>
      <c r="W53" s="93"/>
      <c r="X53" s="80"/>
      <c r="Y53" s="92"/>
      <c r="Z53" s="80"/>
      <c r="AA53" s="93"/>
      <c r="AB53" s="80"/>
      <c r="AC53" s="92"/>
      <c r="AD53" s="80"/>
      <c r="AE53" s="93"/>
      <c r="AF53" s="80"/>
      <c r="AG53" s="92"/>
      <c r="AH53" s="80"/>
      <c r="AI53" s="93"/>
      <c r="AJ53" s="80"/>
      <c r="AK53" s="92"/>
      <c r="AL53" s="80"/>
      <c r="AM53" s="93"/>
      <c r="AN53" s="80"/>
      <c r="AO53" s="92"/>
      <c r="AP53" s="80"/>
      <c r="AQ53" s="93"/>
      <c r="AR53" s="80"/>
      <c r="AS53" s="93"/>
      <c r="AT53" s="298"/>
      <c r="AU53" s="93"/>
      <c r="AV53" s="298"/>
      <c r="AW53" s="93"/>
      <c r="AX53" s="66">
        <f t="shared" si="3"/>
        <v>0</v>
      </c>
      <c r="AY53" s="78">
        <f t="shared" si="4"/>
        <v>0</v>
      </c>
      <c r="AZ53" s="67">
        <f>IFERROR(VLOOKUP(A53,'Site check'!$A$14:$O$47,15,0),0)</f>
        <v>0</v>
      </c>
      <c r="BA53" s="68">
        <f t="shared" si="5"/>
        <v>0</v>
      </c>
      <c r="BB53" s="53">
        <f t="shared" si="0"/>
        <v>80</v>
      </c>
      <c r="BC53" s="53">
        <f t="shared" si="1"/>
        <v>80</v>
      </c>
    </row>
    <row r="54" spans="1:55" ht="13.15">
      <c r="A54" t="str">
        <f>[2]Sheet1!A54</f>
        <v>DKTN08_SEC_DD770_JK01_03</v>
      </c>
      <c r="B54" t="str">
        <f>[2]Sheet1!B54</f>
        <v>DKTN08; DC SYS01</v>
      </c>
      <c r="C54" s="52" t="str">
        <f>[2]Sheet1!C54</f>
        <v>DKTN08</v>
      </c>
      <c r="D54" s="52" t="s">
        <v>1068</v>
      </c>
      <c r="E54">
        <f>[2]Sheet1!D54</f>
        <v>50</v>
      </c>
      <c r="F54">
        <f>[2]Sheet1!E54</f>
        <v>60</v>
      </c>
      <c r="G54" s="64">
        <f>[2]Sheet1!F54</f>
        <v>44105</v>
      </c>
      <c r="H54">
        <f>[2]Sheet1!G54</f>
        <v>300</v>
      </c>
      <c r="I54">
        <f>[2]Sheet1!H54</f>
        <v>300</v>
      </c>
      <c r="J54">
        <f>[2]Sheet1!I54</f>
        <v>5</v>
      </c>
      <c r="K54">
        <f>[2]Sheet1!J54</f>
        <v>5</v>
      </c>
      <c r="L54">
        <f>[2]Sheet1!K54</f>
        <v>12</v>
      </c>
      <c r="M54">
        <f>[2]Sheet1!L54</f>
        <v>14</v>
      </c>
      <c r="N54">
        <f>[2]Sheet1!M54</f>
        <v>11</v>
      </c>
      <c r="O54">
        <f>[2]Sheet1!N54</f>
        <v>12</v>
      </c>
      <c r="P54" s="69">
        <f t="shared" si="2"/>
        <v>0</v>
      </c>
      <c r="Q54" s="92"/>
      <c r="R54" s="80"/>
      <c r="S54" s="93"/>
      <c r="T54" s="80"/>
      <c r="U54" s="92"/>
      <c r="V54" s="80"/>
      <c r="W54" s="93"/>
      <c r="X54" s="80"/>
      <c r="Y54" s="92"/>
      <c r="Z54" s="80"/>
      <c r="AA54" s="93"/>
      <c r="AB54" s="80"/>
      <c r="AC54" s="92"/>
      <c r="AD54" s="80"/>
      <c r="AE54" s="93"/>
      <c r="AF54" s="80"/>
      <c r="AG54" s="92"/>
      <c r="AH54" s="80"/>
      <c r="AI54" s="93"/>
      <c r="AJ54" s="80"/>
      <c r="AK54" s="92"/>
      <c r="AL54" s="80"/>
      <c r="AM54" s="93"/>
      <c r="AN54" s="80"/>
      <c r="AO54" s="92"/>
      <c r="AP54" s="80"/>
      <c r="AQ54" s="93"/>
      <c r="AR54" s="80"/>
      <c r="AS54" s="93"/>
      <c r="AT54" s="298"/>
      <c r="AU54" s="93"/>
      <c r="AV54" s="298"/>
      <c r="AW54" s="93"/>
      <c r="AX54" s="66">
        <f t="shared" si="3"/>
        <v>0</v>
      </c>
      <c r="AY54" s="78">
        <f t="shared" si="4"/>
        <v>0</v>
      </c>
      <c r="AZ54" s="67">
        <f>IFERROR(VLOOKUP(A54,'Site check'!$A$14:$O$47,15,0),0)</f>
        <v>0</v>
      </c>
      <c r="BA54" s="68">
        <f t="shared" si="5"/>
        <v>0</v>
      </c>
      <c r="BB54" s="53">
        <f t="shared" si="0"/>
        <v>50</v>
      </c>
      <c r="BC54" s="53">
        <f t="shared" si="1"/>
        <v>60</v>
      </c>
    </row>
    <row r="55" spans="1:55" ht="13.15">
      <c r="A55" t="str">
        <f>[2]Sheet1!A55</f>
        <v>DKTN08_SEC_DD770_LM01_04</v>
      </c>
      <c r="B55" t="str">
        <f>[2]Sheet1!B55</f>
        <v>DKTN08; DC SYS01</v>
      </c>
      <c r="C55" s="52" t="str">
        <f>[2]Sheet1!C55</f>
        <v>DKTN08</v>
      </c>
      <c r="D55" s="52" t="s">
        <v>1068</v>
      </c>
      <c r="E55">
        <f>[2]Sheet1!D55</f>
        <v>150</v>
      </c>
      <c r="F55">
        <f>[2]Sheet1!E55</f>
        <v>170</v>
      </c>
      <c r="G55" s="64">
        <f>[2]Sheet1!F55</f>
        <v>44105</v>
      </c>
      <c r="H55">
        <f>[2]Sheet1!G55</f>
        <v>300</v>
      </c>
      <c r="I55">
        <f>[2]Sheet1!H55</f>
        <v>300</v>
      </c>
      <c r="J55">
        <f>[2]Sheet1!I55</f>
        <v>6</v>
      </c>
      <c r="K55">
        <f>[2]Sheet1!J55</f>
        <v>4</v>
      </c>
      <c r="L55">
        <f>[2]Sheet1!K55</f>
        <v>0</v>
      </c>
      <c r="M55">
        <f>[2]Sheet1!L55</f>
        <v>1</v>
      </c>
      <c r="N55">
        <f>[2]Sheet1!M55</f>
        <v>12</v>
      </c>
      <c r="O55">
        <f>[2]Sheet1!N55</f>
        <v>0</v>
      </c>
      <c r="P55" s="69">
        <f t="shared" si="2"/>
        <v>125</v>
      </c>
      <c r="Q55" s="101" t="s">
        <v>510</v>
      </c>
      <c r="R55" s="100">
        <v>2</v>
      </c>
      <c r="S55" s="99" t="s">
        <v>510</v>
      </c>
      <c r="T55" s="100">
        <v>2</v>
      </c>
      <c r="U55" s="101" t="s">
        <v>511</v>
      </c>
      <c r="V55" s="100">
        <v>2</v>
      </c>
      <c r="W55" s="93"/>
      <c r="X55" s="80"/>
      <c r="Y55" s="92"/>
      <c r="Z55" s="80"/>
      <c r="AA55" s="93"/>
      <c r="AB55" s="80"/>
      <c r="AC55" s="92"/>
      <c r="AD55" s="80"/>
      <c r="AE55" s="93"/>
      <c r="AF55" s="80"/>
      <c r="AG55" s="92"/>
      <c r="AH55" s="80"/>
      <c r="AI55" s="93"/>
      <c r="AJ55" s="80"/>
      <c r="AK55" s="92"/>
      <c r="AL55" s="80"/>
      <c r="AM55" s="93"/>
      <c r="AN55" s="80"/>
      <c r="AO55" s="92"/>
      <c r="AP55" s="80"/>
      <c r="AQ55" s="93"/>
      <c r="AR55" s="80"/>
      <c r="AS55" s="93"/>
      <c r="AT55" s="298"/>
      <c r="AU55" s="93"/>
      <c r="AV55" s="298"/>
      <c r="AW55" s="93"/>
      <c r="AX55" s="66">
        <f t="shared" si="3"/>
        <v>6</v>
      </c>
      <c r="AY55" s="78">
        <f t="shared" si="4"/>
        <v>125</v>
      </c>
      <c r="AZ55" s="67">
        <f>IFERROR(VLOOKUP(A55,'Site check'!$A$14:$O$47,15,0),0)</f>
        <v>0</v>
      </c>
      <c r="BA55" s="68">
        <f t="shared" si="5"/>
        <v>0</v>
      </c>
      <c r="BB55" s="53">
        <f t="shared" si="0"/>
        <v>212.5</v>
      </c>
      <c r="BC55" s="53">
        <f t="shared" si="1"/>
        <v>232.5</v>
      </c>
    </row>
    <row r="56" spans="1:55" ht="13.15">
      <c r="A56" t="str">
        <f>[2]Sheet1!A56</f>
        <v>DKTN08_SEC_DD770_QR01_05</v>
      </c>
      <c r="B56" t="str">
        <f>[2]Sheet1!B56</f>
        <v>DKTN08; DC SYS01</v>
      </c>
      <c r="C56" s="52" t="str">
        <f>[2]Sheet1!C56</f>
        <v>DKTN08</v>
      </c>
      <c r="D56" s="52" t="s">
        <v>1068</v>
      </c>
      <c r="E56">
        <f>[2]Sheet1!D56</f>
        <v>150</v>
      </c>
      <c r="F56">
        <f>[2]Sheet1!E56</f>
        <v>130</v>
      </c>
      <c r="G56" s="64">
        <f>[2]Sheet1!F56</f>
        <v>44105</v>
      </c>
      <c r="H56">
        <f>[2]Sheet1!G56</f>
        <v>300</v>
      </c>
      <c r="I56">
        <f>[2]Sheet1!H56</f>
        <v>300</v>
      </c>
      <c r="J56">
        <f>[2]Sheet1!I56</f>
        <v>4</v>
      </c>
      <c r="K56">
        <f>[2]Sheet1!J56</f>
        <v>0</v>
      </c>
      <c r="L56">
        <f>[2]Sheet1!K56</f>
        <v>0</v>
      </c>
      <c r="M56">
        <f>[2]Sheet1!L56</f>
        <v>21</v>
      </c>
      <c r="N56">
        <f>[2]Sheet1!M56</f>
        <v>11</v>
      </c>
      <c r="O56">
        <f>[2]Sheet1!N56</f>
        <v>0</v>
      </c>
      <c r="P56" s="69">
        <f t="shared" si="2"/>
        <v>104.16666666666667</v>
      </c>
      <c r="Q56" s="81" t="s">
        <v>509</v>
      </c>
      <c r="R56" s="82">
        <v>5</v>
      </c>
      <c r="S56" s="93"/>
      <c r="T56" s="80"/>
      <c r="U56" s="92"/>
      <c r="V56" s="80"/>
      <c r="W56" s="93"/>
      <c r="X56" s="80"/>
      <c r="Y56" s="92"/>
      <c r="Z56" s="80"/>
      <c r="AA56" s="93"/>
      <c r="AB56" s="80"/>
      <c r="AC56" s="92"/>
      <c r="AD56" s="80"/>
      <c r="AE56" s="93"/>
      <c r="AF56" s="80"/>
      <c r="AG56" s="92"/>
      <c r="AH56" s="80"/>
      <c r="AI56" s="93"/>
      <c r="AJ56" s="80"/>
      <c r="AK56" s="92"/>
      <c r="AL56" s="80"/>
      <c r="AM56" s="93"/>
      <c r="AN56" s="80"/>
      <c r="AO56" s="92"/>
      <c r="AP56" s="80"/>
      <c r="AQ56" s="93"/>
      <c r="AR56" s="80"/>
      <c r="AS56" s="93"/>
      <c r="AT56" s="298"/>
      <c r="AU56" s="93"/>
      <c r="AV56" s="298"/>
      <c r="AW56" s="93"/>
      <c r="AX56" s="66">
        <f t="shared" si="3"/>
        <v>5</v>
      </c>
      <c r="AY56" s="78">
        <f t="shared" si="4"/>
        <v>104.16666666666667</v>
      </c>
      <c r="AZ56" s="67">
        <f>IFERROR(VLOOKUP(A56,'Site check'!$A$14:$O$47,15,0),0)</f>
        <v>0</v>
      </c>
      <c r="BA56" s="68">
        <f t="shared" si="5"/>
        <v>0</v>
      </c>
      <c r="BB56" s="53">
        <f t="shared" si="0"/>
        <v>202.08333333333334</v>
      </c>
      <c r="BC56" s="53">
        <f t="shared" si="1"/>
        <v>182.08333333333334</v>
      </c>
    </row>
    <row r="57" spans="1:55" ht="13.15">
      <c r="A57" t="str">
        <f>[2]Sheet1!A57</f>
        <v>HRWN02_SEC_DD770_CD01</v>
      </c>
      <c r="B57" t="str">
        <f>[2]Sheet1!B57</f>
        <v>HRWN02;DC SYS01</v>
      </c>
      <c r="C57" s="52" t="str">
        <f>[2]Sheet1!C57</f>
        <v>HRWN02</v>
      </c>
      <c r="D57" s="52" t="s">
        <v>1139</v>
      </c>
      <c r="E57">
        <f>[2]Sheet1!D57</f>
        <v>40</v>
      </c>
      <c r="F57">
        <f>[2]Sheet1!E57</f>
        <v>30</v>
      </c>
      <c r="G57" s="64">
        <f>[2]Sheet1!F57</f>
        <v>44105</v>
      </c>
      <c r="H57">
        <f>[2]Sheet1!G57</f>
        <v>300</v>
      </c>
      <c r="I57">
        <f>[2]Sheet1!H57</f>
        <v>300</v>
      </c>
      <c r="J57">
        <f>[2]Sheet1!I57</f>
        <v>4</v>
      </c>
      <c r="K57">
        <f>[2]Sheet1!J57</f>
        <v>2</v>
      </c>
      <c r="L57">
        <f>[2]Sheet1!K57</f>
        <v>5</v>
      </c>
      <c r="M57">
        <f>[2]Sheet1!L57</f>
        <v>9</v>
      </c>
      <c r="N57">
        <f>[2]Sheet1!M57</f>
        <v>11</v>
      </c>
      <c r="O57">
        <f>[2]Sheet1!N57</f>
        <v>0</v>
      </c>
      <c r="P57" s="69">
        <f t="shared" si="2"/>
        <v>243.75</v>
      </c>
      <c r="Q57" s="81" t="s">
        <v>576</v>
      </c>
      <c r="R57" s="82">
        <v>5</v>
      </c>
      <c r="S57" s="99" t="s">
        <v>578</v>
      </c>
      <c r="T57" s="100">
        <v>1</v>
      </c>
      <c r="U57" s="99" t="s">
        <v>578</v>
      </c>
      <c r="V57" s="100">
        <v>1</v>
      </c>
      <c r="W57" s="99" t="s">
        <v>579</v>
      </c>
      <c r="X57" s="289">
        <v>0.5</v>
      </c>
      <c r="Y57" s="83" t="s">
        <v>580</v>
      </c>
      <c r="Z57" s="284">
        <v>4.2</v>
      </c>
      <c r="AA57" s="93"/>
      <c r="AB57" s="80"/>
      <c r="AC57" s="92"/>
      <c r="AD57" s="80"/>
      <c r="AE57" s="93"/>
      <c r="AF57" s="80"/>
      <c r="AG57" s="92"/>
      <c r="AH57" s="80"/>
      <c r="AI57" s="93"/>
      <c r="AJ57" s="80"/>
      <c r="AK57" s="92"/>
      <c r="AL57" s="80"/>
      <c r="AM57" s="93"/>
      <c r="AN57" s="80"/>
      <c r="AO57" s="92"/>
      <c r="AP57" s="80"/>
      <c r="AQ57" s="93"/>
      <c r="AR57" s="80"/>
      <c r="AS57" s="93"/>
      <c r="AT57" s="298"/>
      <c r="AU57" s="93"/>
      <c r="AV57" s="298"/>
      <c r="AW57" s="93"/>
      <c r="AX57" s="66">
        <f t="shared" si="3"/>
        <v>11.7</v>
      </c>
      <c r="AY57" s="78">
        <f t="shared" si="4"/>
        <v>243.75</v>
      </c>
      <c r="AZ57" s="67">
        <f>IFERROR(VLOOKUP(A57,'Site check'!$A$14:$O$47,15,0),0)</f>
        <v>0</v>
      </c>
      <c r="BA57" s="68">
        <f t="shared" si="5"/>
        <v>0</v>
      </c>
      <c r="BB57" s="53">
        <f t="shared" si="0"/>
        <v>161.875</v>
      </c>
      <c r="BC57" s="53">
        <f t="shared" si="1"/>
        <v>151.875</v>
      </c>
    </row>
    <row r="58" spans="1:55" ht="13.15">
      <c r="A58" t="str">
        <f>[2]Sheet1!A58</f>
        <v>HRWN02_SEC_DD770_GH01</v>
      </c>
      <c r="B58" t="str">
        <f>[2]Sheet1!B58</f>
        <v>HRWN02;DC SYS01</v>
      </c>
      <c r="C58" s="52" t="str">
        <f>[2]Sheet1!C58</f>
        <v>HRWN02</v>
      </c>
      <c r="D58" s="52" t="s">
        <v>1139</v>
      </c>
      <c r="E58">
        <f>[2]Sheet1!D58</f>
        <v>80</v>
      </c>
      <c r="F58">
        <f>[2]Sheet1!E58</f>
        <v>100</v>
      </c>
      <c r="G58" s="64">
        <f>[2]Sheet1!F58</f>
        <v>44105</v>
      </c>
      <c r="H58">
        <f>[2]Sheet1!G58</f>
        <v>300</v>
      </c>
      <c r="I58">
        <f>[2]Sheet1!H58</f>
        <v>300</v>
      </c>
      <c r="J58">
        <f>[2]Sheet1!I58</f>
        <v>1</v>
      </c>
      <c r="K58">
        <f>[2]Sheet1!J58</f>
        <v>0</v>
      </c>
      <c r="L58">
        <f>[2]Sheet1!K58</f>
        <v>0</v>
      </c>
      <c r="M58">
        <f>[2]Sheet1!L58</f>
        <v>11</v>
      </c>
      <c r="N58">
        <f>[2]Sheet1!M58</f>
        <v>9</v>
      </c>
      <c r="O58">
        <f>[2]Sheet1!N58</f>
        <v>0</v>
      </c>
      <c r="P58" s="69">
        <f t="shared" si="2"/>
        <v>41.666666666666664</v>
      </c>
      <c r="Q58" s="81" t="s">
        <v>577</v>
      </c>
      <c r="R58" s="82">
        <v>2</v>
      </c>
      <c r="S58" s="99"/>
      <c r="T58" s="100"/>
      <c r="U58" s="92"/>
      <c r="V58" s="80"/>
      <c r="W58" s="93"/>
      <c r="X58" s="80"/>
      <c r="Y58" s="92"/>
      <c r="Z58" s="80"/>
      <c r="AA58" s="93"/>
      <c r="AB58" s="80"/>
      <c r="AC58" s="92"/>
      <c r="AD58" s="80"/>
      <c r="AE58" s="93"/>
      <c r="AF58" s="80"/>
      <c r="AG58" s="92"/>
      <c r="AH58" s="80"/>
      <c r="AI58" s="93"/>
      <c r="AJ58" s="80"/>
      <c r="AK58" s="92"/>
      <c r="AL58" s="80"/>
      <c r="AM58" s="93"/>
      <c r="AN58" s="80"/>
      <c r="AO58" s="92"/>
      <c r="AP58" s="80"/>
      <c r="AQ58" s="93"/>
      <c r="AR58" s="80"/>
      <c r="AS58" s="93"/>
      <c r="AT58" s="298"/>
      <c r="AU58" s="93"/>
      <c r="AV58" s="298"/>
      <c r="AW58" s="93"/>
      <c r="AX58" s="66">
        <f t="shared" si="3"/>
        <v>2</v>
      </c>
      <c r="AY58" s="78">
        <f t="shared" si="4"/>
        <v>41.666666666666664</v>
      </c>
      <c r="AZ58" s="67">
        <f>IFERROR(VLOOKUP(A58,'Site check'!$A$14:$O$47,15,0),0)</f>
        <v>0</v>
      </c>
      <c r="BA58" s="68">
        <f t="shared" si="5"/>
        <v>0</v>
      </c>
      <c r="BB58" s="53">
        <f t="shared" si="0"/>
        <v>100.83333333333333</v>
      </c>
      <c r="BC58" s="53">
        <f t="shared" si="1"/>
        <v>120.83333333333333</v>
      </c>
    </row>
    <row r="59" spans="1:55" ht="13.15">
      <c r="A59" t="str">
        <f>[2]Sheet1!A59</f>
        <v>DCDB _C4.</v>
      </c>
      <c r="B59" t="str">
        <f>[2]Sheet1!B59</f>
        <v>IODN01;DC SYS01</v>
      </c>
      <c r="C59" s="52" t="str">
        <f>[2]Sheet1!C59</f>
        <v>IODN01</v>
      </c>
      <c r="D59" s="52" t="s">
        <v>1149</v>
      </c>
      <c r="E59">
        <f>[2]Sheet1!D59</f>
        <v>105</v>
      </c>
      <c r="F59">
        <f>[2]Sheet1!E59</f>
        <v>95</v>
      </c>
      <c r="G59" s="64">
        <f>[2]Sheet1!F59</f>
        <v>44217</v>
      </c>
      <c r="H59">
        <f>[2]Sheet1!G59</f>
        <v>300</v>
      </c>
      <c r="I59">
        <f>[2]Sheet1!H59</f>
        <v>300</v>
      </c>
      <c r="J59">
        <f>[2]Sheet1!I59</f>
        <v>2</v>
      </c>
      <c r="K59">
        <f>[2]Sheet1!J59</f>
        <v>0</v>
      </c>
      <c r="L59">
        <f>[2]Sheet1!K59</f>
        <v>0</v>
      </c>
      <c r="M59">
        <f>[2]Sheet1!L59</f>
        <v>0</v>
      </c>
      <c r="N59">
        <f>[2]Sheet1!M59</f>
        <v>2</v>
      </c>
      <c r="O59">
        <f>[2]Sheet1!N59</f>
        <v>34</v>
      </c>
      <c r="P59" s="69">
        <f t="shared" si="2"/>
        <v>0</v>
      </c>
      <c r="Q59" s="92"/>
      <c r="R59" s="80"/>
      <c r="S59" s="93"/>
      <c r="T59" s="80"/>
      <c r="U59" s="92"/>
      <c r="V59" s="80"/>
      <c r="W59" s="93"/>
      <c r="X59" s="80"/>
      <c r="Y59" s="92"/>
      <c r="Z59" s="80"/>
      <c r="AA59" s="93"/>
      <c r="AB59" s="80"/>
      <c r="AC59" s="92"/>
      <c r="AD59" s="80"/>
      <c r="AE59" s="93"/>
      <c r="AF59" s="80"/>
      <c r="AG59" s="92"/>
      <c r="AH59" s="80"/>
      <c r="AI59" s="93"/>
      <c r="AJ59" s="80"/>
      <c r="AK59" s="92"/>
      <c r="AL59" s="80"/>
      <c r="AM59" s="93"/>
      <c r="AN59" s="80"/>
      <c r="AO59" s="92"/>
      <c r="AP59" s="80"/>
      <c r="AQ59" s="93"/>
      <c r="AR59" s="80"/>
      <c r="AS59" s="93"/>
      <c r="AT59" s="298"/>
      <c r="AU59" s="93"/>
      <c r="AV59" s="298"/>
      <c r="AW59" s="93"/>
      <c r="AX59" s="66">
        <f t="shared" si="3"/>
        <v>0</v>
      </c>
      <c r="AY59" s="78">
        <f t="shared" si="4"/>
        <v>0</v>
      </c>
      <c r="AZ59" s="67">
        <f>IFERROR(VLOOKUP(A59,'Site check'!$A$14:$O$47,15,0),0)</f>
        <v>0</v>
      </c>
      <c r="BA59" s="68">
        <f t="shared" si="5"/>
        <v>0</v>
      </c>
      <c r="BB59" s="53">
        <f t="shared" si="0"/>
        <v>105</v>
      </c>
      <c r="BC59" s="53">
        <f t="shared" si="1"/>
        <v>95</v>
      </c>
    </row>
    <row r="60" spans="1:55" ht="13.15">
      <c r="A60" t="str">
        <f>[2]Sheet1!A60</f>
        <v>DCDB _E04</v>
      </c>
      <c r="B60" t="str">
        <f>[2]Sheet1!B60</f>
        <v>IODN01;DC SYS01</v>
      </c>
      <c r="C60" s="52" t="str">
        <f>[2]Sheet1!C60</f>
        <v>IODN01</v>
      </c>
      <c r="D60" s="52" t="s">
        <v>1149</v>
      </c>
      <c r="E60">
        <f>[2]Sheet1!D60</f>
        <v>25</v>
      </c>
      <c r="F60">
        <f>[2]Sheet1!E60</f>
        <v>25</v>
      </c>
      <c r="G60" s="64">
        <f>[2]Sheet1!F60</f>
        <v>44161</v>
      </c>
      <c r="H60">
        <f>[2]Sheet1!G60</f>
        <v>300</v>
      </c>
      <c r="I60">
        <f>[2]Sheet1!H60</f>
        <v>300</v>
      </c>
      <c r="J60">
        <f>[2]Sheet1!I60</f>
        <v>2</v>
      </c>
      <c r="K60">
        <f>[2]Sheet1!J60</f>
        <v>0</v>
      </c>
      <c r="L60">
        <f>[2]Sheet1!K60</f>
        <v>0</v>
      </c>
      <c r="M60">
        <f>[2]Sheet1!L60</f>
        <v>2</v>
      </c>
      <c r="N60">
        <f>[2]Sheet1!M60</f>
        <v>2</v>
      </c>
      <c r="O60">
        <f>[2]Sheet1!N60</f>
        <v>55</v>
      </c>
      <c r="P60" s="69">
        <f t="shared" si="2"/>
        <v>0</v>
      </c>
      <c r="Q60" s="92"/>
      <c r="R60" s="80"/>
      <c r="S60" s="93"/>
      <c r="T60" s="80"/>
      <c r="U60" s="92"/>
      <c r="V60" s="80"/>
      <c r="W60" s="93"/>
      <c r="X60" s="80"/>
      <c r="Y60" s="92"/>
      <c r="Z60" s="80"/>
      <c r="AA60" s="93"/>
      <c r="AB60" s="80"/>
      <c r="AC60" s="92"/>
      <c r="AD60" s="80"/>
      <c r="AE60" s="93"/>
      <c r="AF60" s="80"/>
      <c r="AG60" s="92"/>
      <c r="AH60" s="80"/>
      <c r="AI60" s="93"/>
      <c r="AJ60" s="80"/>
      <c r="AK60" s="92"/>
      <c r="AL60" s="80"/>
      <c r="AM60" s="93"/>
      <c r="AN60" s="80"/>
      <c r="AO60" s="92"/>
      <c r="AP60" s="80"/>
      <c r="AQ60" s="93"/>
      <c r="AR60" s="80"/>
      <c r="AS60" s="93"/>
      <c r="AT60" s="298"/>
      <c r="AU60" s="93"/>
      <c r="AV60" s="298"/>
      <c r="AW60" s="93"/>
      <c r="AX60" s="66">
        <f t="shared" si="3"/>
        <v>0</v>
      </c>
      <c r="AY60" s="78">
        <f t="shared" si="4"/>
        <v>0</v>
      </c>
      <c r="AZ60" s="67">
        <f>IFERROR(VLOOKUP(A60,'Site check'!$A$14:$O$47,15,0),0)</f>
        <v>0</v>
      </c>
      <c r="BA60" s="68">
        <f t="shared" si="5"/>
        <v>0</v>
      </c>
      <c r="BB60" s="53">
        <f t="shared" si="0"/>
        <v>25</v>
      </c>
      <c r="BC60" s="53">
        <f t="shared" si="1"/>
        <v>25</v>
      </c>
    </row>
    <row r="61" spans="1:55" ht="13.15">
      <c r="A61" t="str">
        <f>[2]Sheet1!A61</f>
        <v>DCDB _G04</v>
      </c>
      <c r="B61" t="str">
        <f>[2]Sheet1!B61</f>
        <v>IODN01;DC SYS01</v>
      </c>
      <c r="C61" s="52" t="str">
        <f>[2]Sheet1!C61</f>
        <v>IODN01</v>
      </c>
      <c r="D61" s="52" t="s">
        <v>1399</v>
      </c>
      <c r="E61">
        <f>[2]Sheet1!D61</f>
        <v>125</v>
      </c>
      <c r="F61">
        <f>[2]Sheet1!E61</f>
        <v>120</v>
      </c>
      <c r="G61" s="64">
        <f>[2]Sheet1!F61</f>
        <v>44161</v>
      </c>
      <c r="H61">
        <f>[2]Sheet1!G61</f>
        <v>300</v>
      </c>
      <c r="I61">
        <f>[2]Sheet1!H61</f>
        <v>300</v>
      </c>
      <c r="J61">
        <f>[2]Sheet1!I61</f>
        <v>2</v>
      </c>
      <c r="K61">
        <f>[2]Sheet1!J61</f>
        <v>0</v>
      </c>
      <c r="L61">
        <f>[2]Sheet1!K61</f>
        <v>0</v>
      </c>
      <c r="M61">
        <f>[2]Sheet1!L61</f>
        <v>1</v>
      </c>
      <c r="N61">
        <f>[2]Sheet1!M61</f>
        <v>2</v>
      </c>
      <c r="O61">
        <f>[2]Sheet1!N61</f>
        <v>37</v>
      </c>
      <c r="P61" s="69">
        <f t="shared" si="2"/>
        <v>0</v>
      </c>
      <c r="Q61" s="92"/>
      <c r="R61" s="80"/>
      <c r="S61" s="93"/>
      <c r="T61" s="80"/>
      <c r="U61" s="92"/>
      <c r="V61" s="80"/>
      <c r="W61" s="93"/>
      <c r="X61" s="80"/>
      <c r="Y61" s="92"/>
      <c r="Z61" s="80"/>
      <c r="AA61" s="93"/>
      <c r="AB61" s="80"/>
      <c r="AC61" s="92"/>
      <c r="AD61" s="80"/>
      <c r="AE61" s="93"/>
      <c r="AF61" s="80"/>
      <c r="AG61" s="92"/>
      <c r="AH61" s="80"/>
      <c r="AI61" s="93"/>
      <c r="AJ61" s="80"/>
      <c r="AK61" s="92"/>
      <c r="AL61" s="80"/>
      <c r="AM61" s="93"/>
      <c r="AN61" s="80"/>
      <c r="AO61" s="92"/>
      <c r="AP61" s="80"/>
      <c r="AQ61" s="93"/>
      <c r="AR61" s="80"/>
      <c r="AS61" s="93"/>
      <c r="AT61" s="298"/>
      <c r="AU61" s="93"/>
      <c r="AV61" s="298"/>
      <c r="AW61" s="93"/>
      <c r="AX61" s="66">
        <f t="shared" ref="AX61" si="6">SUM(R61+T61+V61+X61+Z61+AB61+AD61+AF61+AH61+AJ61+AL61+AN61+AP61+AR61)</f>
        <v>0</v>
      </c>
      <c r="AY61" s="78">
        <f t="shared" ref="AY61" si="7">SUM(AX61*1000)/48</f>
        <v>0</v>
      </c>
      <c r="AZ61" s="67">
        <f>IFERROR(VLOOKUP(A61,'Site check'!$A$14:$O$47,15,0),0)</f>
        <v>0</v>
      </c>
      <c r="BA61" s="68">
        <f t="shared" ref="BA61" si="8">SUM(AZ61*1000)/48</f>
        <v>0</v>
      </c>
      <c r="BB61" s="53">
        <f t="shared" ref="BB61" si="9">SUM(P61/2)+E61</f>
        <v>125</v>
      </c>
      <c r="BC61" s="53">
        <f t="shared" ref="BC61" si="10">SUM(P61/2)+F61</f>
        <v>120</v>
      </c>
    </row>
    <row r="62" spans="1:55" ht="13.15">
      <c r="A62" t="str">
        <f>[2]Sheet1!A62</f>
        <v>DCDB _J04</v>
      </c>
      <c r="B62" t="str">
        <f>[2]Sheet1!B62</f>
        <v>IODN01;DC SYS01</v>
      </c>
      <c r="C62" s="52" t="str">
        <f>[2]Sheet1!C62</f>
        <v>IODN01</v>
      </c>
      <c r="D62" s="52" t="s">
        <v>1149</v>
      </c>
      <c r="E62">
        <f>[2]Sheet1!D62</f>
        <v>5</v>
      </c>
      <c r="F62">
        <f>[2]Sheet1!E62</f>
        <v>25</v>
      </c>
      <c r="G62" s="64">
        <f>[2]Sheet1!F62</f>
        <v>44161</v>
      </c>
      <c r="H62">
        <f>[2]Sheet1!G62</f>
        <v>300</v>
      </c>
      <c r="I62">
        <f>[2]Sheet1!H62</f>
        <v>300</v>
      </c>
      <c r="J62">
        <f>[2]Sheet1!I62</f>
        <v>0</v>
      </c>
      <c r="K62">
        <f>[2]Sheet1!J62</f>
        <v>0</v>
      </c>
      <c r="L62">
        <f>[2]Sheet1!K62</f>
        <v>0</v>
      </c>
      <c r="M62">
        <f>[2]Sheet1!L62</f>
        <v>1</v>
      </c>
      <c r="N62">
        <f>[2]Sheet1!M62</f>
        <v>2</v>
      </c>
      <c r="O62">
        <f>[2]Sheet1!N62</f>
        <v>49</v>
      </c>
      <c r="P62" s="69">
        <f t="shared" si="2"/>
        <v>416.66666666666669</v>
      </c>
      <c r="Q62" s="81" t="s">
        <v>588</v>
      </c>
      <c r="R62" s="82">
        <v>5</v>
      </c>
      <c r="S62" s="81" t="s">
        <v>589</v>
      </c>
      <c r="T62" s="82">
        <v>4.5</v>
      </c>
      <c r="U62" s="81" t="s">
        <v>1400</v>
      </c>
      <c r="V62" s="82">
        <v>4.5</v>
      </c>
      <c r="W62" s="99" t="s">
        <v>590</v>
      </c>
      <c r="X62" s="100">
        <v>1</v>
      </c>
      <c r="Y62" s="301" t="s">
        <v>1401</v>
      </c>
      <c r="Z62" s="302">
        <v>5</v>
      </c>
      <c r="AA62" s="93"/>
      <c r="AB62" s="80"/>
      <c r="AC62" s="92"/>
      <c r="AD62" s="80"/>
      <c r="AE62" s="93"/>
      <c r="AF62" s="80"/>
      <c r="AG62" s="92"/>
      <c r="AH62" s="80"/>
      <c r="AI62" s="93"/>
      <c r="AJ62" s="80"/>
      <c r="AK62" s="92"/>
      <c r="AL62" s="80"/>
      <c r="AM62" s="93"/>
      <c r="AN62" s="80"/>
      <c r="AO62" s="92"/>
      <c r="AP62" s="80"/>
      <c r="AQ62" s="93"/>
      <c r="AR62" s="80"/>
      <c r="AS62" s="93"/>
      <c r="AT62" s="298"/>
      <c r="AU62" s="93"/>
      <c r="AV62" s="298"/>
      <c r="AW62" s="93"/>
      <c r="AX62" s="66">
        <f t="shared" si="3"/>
        <v>20</v>
      </c>
      <c r="AY62" s="78">
        <f t="shared" si="4"/>
        <v>416.66666666666669</v>
      </c>
      <c r="AZ62" s="67">
        <f>IFERROR(VLOOKUP(A62,'Site check'!$A$14:$O$47,15,0),0)</f>
        <v>0</v>
      </c>
      <c r="BA62" s="68">
        <f t="shared" si="5"/>
        <v>0</v>
      </c>
      <c r="BB62" s="53">
        <f t="shared" si="0"/>
        <v>213.33333333333334</v>
      </c>
      <c r="BC62" s="53">
        <f t="shared" si="1"/>
        <v>233.33333333333334</v>
      </c>
    </row>
    <row r="63" spans="1:55" ht="13.15">
      <c r="A63" t="str">
        <f>[2]Sheet1!A63</f>
        <v>IGNN01_SEC_CBDB_EF11</v>
      </c>
      <c r="B63" t="str">
        <f>[2]Sheet1!B63</f>
        <v>IGNN01;DC SYS01</v>
      </c>
      <c r="C63" s="52" t="str">
        <f>[2]Sheet1!C63</f>
        <v>IGNN01</v>
      </c>
      <c r="D63" s="52" t="s">
        <v>1142</v>
      </c>
      <c r="E63">
        <f>[2]Sheet1!D63</f>
        <v>97</v>
      </c>
      <c r="F63">
        <f>[2]Sheet1!E63</f>
        <v>103</v>
      </c>
      <c r="G63" s="64">
        <f>[2]Sheet1!F63</f>
        <v>44229</v>
      </c>
      <c r="H63">
        <f>[2]Sheet1!G63</f>
        <v>300</v>
      </c>
      <c r="I63">
        <f>[2]Sheet1!H63</f>
        <v>300</v>
      </c>
      <c r="J63">
        <f>[2]Sheet1!I63</f>
        <v>0</v>
      </c>
      <c r="K63">
        <f>[2]Sheet1!J63</f>
        <v>0</v>
      </c>
      <c r="L63">
        <f>[2]Sheet1!K63</f>
        <v>0</v>
      </c>
      <c r="M63">
        <f>[2]Sheet1!L63</f>
        <v>0</v>
      </c>
      <c r="N63">
        <f>[2]Sheet1!M63</f>
        <v>3</v>
      </c>
      <c r="O63">
        <f>[2]Sheet1!N63</f>
        <v>0</v>
      </c>
      <c r="P63" s="69">
        <f t="shared" si="2"/>
        <v>125</v>
      </c>
      <c r="Q63" s="81" t="s">
        <v>582</v>
      </c>
      <c r="R63" s="82">
        <v>5</v>
      </c>
      <c r="S63" s="99" t="s">
        <v>584</v>
      </c>
      <c r="T63" s="100">
        <v>1</v>
      </c>
      <c r="U63" s="92"/>
      <c r="V63" s="80"/>
      <c r="W63" s="93"/>
      <c r="X63" s="80"/>
      <c r="Y63" s="92"/>
      <c r="Z63" s="80"/>
      <c r="AA63" s="93"/>
      <c r="AB63" s="80"/>
      <c r="AC63" s="92"/>
      <c r="AD63" s="80"/>
      <c r="AE63" s="93"/>
      <c r="AF63" s="80"/>
      <c r="AG63" s="92"/>
      <c r="AH63" s="80"/>
      <c r="AI63" s="93"/>
      <c r="AJ63" s="80"/>
      <c r="AK63" s="92"/>
      <c r="AL63" s="80"/>
      <c r="AM63" s="93"/>
      <c r="AN63" s="80"/>
      <c r="AO63" s="92"/>
      <c r="AP63" s="80"/>
      <c r="AQ63" s="93"/>
      <c r="AR63" s="80"/>
      <c r="AS63" s="93"/>
      <c r="AT63" s="298"/>
      <c r="AU63" s="93"/>
      <c r="AV63" s="298"/>
      <c r="AW63" s="93"/>
      <c r="AX63" s="66">
        <f t="shared" si="3"/>
        <v>6</v>
      </c>
      <c r="AY63" s="78">
        <f t="shared" si="4"/>
        <v>125</v>
      </c>
      <c r="AZ63" s="67">
        <f>IFERROR(VLOOKUP(A63,'Site check'!$A$14:$O$47,15,0),0)</f>
        <v>0</v>
      </c>
      <c r="BA63" s="68">
        <f t="shared" si="5"/>
        <v>0</v>
      </c>
      <c r="BB63" s="53">
        <f t="shared" si="0"/>
        <v>159.5</v>
      </c>
      <c r="BC63" s="53">
        <f t="shared" si="1"/>
        <v>165.5</v>
      </c>
    </row>
    <row r="64" spans="1:55" ht="13.15">
      <c r="A64" t="str">
        <f>[2]Sheet1!A64</f>
        <v>IGNN01_SEC_DD770_ CD01</v>
      </c>
      <c r="B64" t="str">
        <f>[2]Sheet1!B64</f>
        <v>IGNN01;DC SYS01</v>
      </c>
      <c r="C64" s="52" t="str">
        <f>[2]Sheet1!C64</f>
        <v>IGNN01</v>
      </c>
      <c r="D64" s="52" t="s">
        <v>1142</v>
      </c>
      <c r="E64">
        <f>[2]Sheet1!D64</f>
        <v>75</v>
      </c>
      <c r="F64">
        <f>[2]Sheet1!E64</f>
        <v>50</v>
      </c>
      <c r="G64" s="64">
        <f>[2]Sheet1!F64</f>
        <v>44384</v>
      </c>
      <c r="H64">
        <f>[2]Sheet1!G64</f>
        <v>300</v>
      </c>
      <c r="I64">
        <f>[2]Sheet1!H64</f>
        <v>300</v>
      </c>
      <c r="J64">
        <f>[2]Sheet1!I64</f>
        <v>6</v>
      </c>
      <c r="K64">
        <f>[2]Sheet1!J64</f>
        <v>6</v>
      </c>
      <c r="L64">
        <f>[2]Sheet1!K64</f>
        <v>0</v>
      </c>
      <c r="M64">
        <f>[2]Sheet1!L64</f>
        <v>12</v>
      </c>
      <c r="N64">
        <f>[2]Sheet1!M64</f>
        <v>12</v>
      </c>
      <c r="O64">
        <f>[2]Sheet1!N64</f>
        <v>0</v>
      </c>
      <c r="P64" s="69">
        <f t="shared" si="2"/>
        <v>0</v>
      </c>
      <c r="Q64" s="92"/>
      <c r="R64" s="80"/>
      <c r="S64" s="93"/>
      <c r="T64" s="80"/>
      <c r="U64" s="92"/>
      <c r="V64" s="80"/>
      <c r="W64" s="93"/>
      <c r="X64" s="80"/>
      <c r="Y64" s="92"/>
      <c r="Z64" s="80"/>
      <c r="AA64" s="93"/>
      <c r="AB64" s="80"/>
      <c r="AC64" s="92"/>
      <c r="AD64" s="80"/>
      <c r="AE64" s="93"/>
      <c r="AF64" s="80"/>
      <c r="AG64" s="92"/>
      <c r="AH64" s="80"/>
      <c r="AI64" s="93"/>
      <c r="AJ64" s="80"/>
      <c r="AK64" s="92"/>
      <c r="AL64" s="80"/>
      <c r="AM64" s="93"/>
      <c r="AN64" s="80"/>
      <c r="AO64" s="92"/>
      <c r="AP64" s="80"/>
      <c r="AQ64" s="93"/>
      <c r="AR64" s="80"/>
      <c r="AS64" s="93"/>
      <c r="AT64" s="298"/>
      <c r="AU64" s="93"/>
      <c r="AV64" s="298"/>
      <c r="AW64" s="93"/>
      <c r="AX64" s="66">
        <f t="shared" si="3"/>
        <v>0</v>
      </c>
      <c r="AY64" s="78">
        <f t="shared" si="4"/>
        <v>0</v>
      </c>
      <c r="AZ64" s="67">
        <f>IFERROR(VLOOKUP(A64,'Site check'!$A$14:$O$47,15,0),0)</f>
        <v>0</v>
      </c>
      <c r="BA64" s="68">
        <f t="shared" si="5"/>
        <v>0</v>
      </c>
      <c r="BB64" s="53">
        <f t="shared" si="0"/>
        <v>75</v>
      </c>
      <c r="BC64" s="53">
        <f t="shared" si="1"/>
        <v>50</v>
      </c>
    </row>
    <row r="65" spans="1:55" ht="13.15">
      <c r="A65" t="str">
        <f>[2]Sheet1!A65</f>
        <v>IGNN01_SEC_DD770_ CD23</v>
      </c>
      <c r="B65" t="str">
        <f>[2]Sheet1!B65</f>
        <v>IGNN01;DC SYS01</v>
      </c>
      <c r="C65" s="52" t="str">
        <f>[2]Sheet1!C65</f>
        <v>IGNN01</v>
      </c>
      <c r="D65" s="52" t="s">
        <v>1142</v>
      </c>
      <c r="E65">
        <f>[2]Sheet1!D65</f>
        <v>60</v>
      </c>
      <c r="F65">
        <f>[2]Sheet1!E65</f>
        <v>40</v>
      </c>
      <c r="G65" s="64">
        <f>[2]Sheet1!F65</f>
        <v>44229</v>
      </c>
      <c r="H65">
        <f>[2]Sheet1!G65</f>
        <v>300</v>
      </c>
      <c r="I65">
        <f>[2]Sheet1!H65</f>
        <v>300</v>
      </c>
      <c r="J65">
        <f>[2]Sheet1!I65</f>
        <v>6</v>
      </c>
      <c r="K65">
        <f>[2]Sheet1!J65</f>
        <v>4</v>
      </c>
      <c r="L65">
        <f>[2]Sheet1!K65</f>
        <v>4</v>
      </c>
      <c r="M65">
        <f>[2]Sheet1!L65</f>
        <v>20</v>
      </c>
      <c r="N65">
        <f>[2]Sheet1!M65</f>
        <v>12</v>
      </c>
      <c r="O65">
        <f>[2]Sheet1!N65</f>
        <v>0</v>
      </c>
      <c r="P65" s="69">
        <f t="shared" si="2"/>
        <v>0</v>
      </c>
      <c r="Q65" s="92"/>
      <c r="R65" s="80"/>
      <c r="S65" s="93"/>
      <c r="T65" s="80"/>
      <c r="U65" s="92"/>
      <c r="V65" s="80"/>
      <c r="W65" s="93"/>
      <c r="X65" s="80"/>
      <c r="Y65" s="92"/>
      <c r="Z65" s="80"/>
      <c r="AA65" s="93"/>
      <c r="AB65" s="80"/>
      <c r="AC65" s="92"/>
      <c r="AD65" s="80"/>
      <c r="AE65" s="93"/>
      <c r="AF65" s="80"/>
      <c r="AG65" s="92"/>
      <c r="AH65" s="80"/>
      <c r="AI65" s="93"/>
      <c r="AJ65" s="80"/>
      <c r="AK65" s="92"/>
      <c r="AL65" s="80"/>
      <c r="AM65" s="93"/>
      <c r="AN65" s="80"/>
      <c r="AO65" s="92"/>
      <c r="AP65" s="80"/>
      <c r="AQ65" s="93"/>
      <c r="AR65" s="80"/>
      <c r="AS65" s="93"/>
      <c r="AT65" s="298"/>
      <c r="AU65" s="93"/>
      <c r="AV65" s="298"/>
      <c r="AW65" s="93"/>
      <c r="AX65" s="66">
        <f t="shared" si="3"/>
        <v>0</v>
      </c>
      <c r="AY65" s="78">
        <f t="shared" si="4"/>
        <v>0</v>
      </c>
      <c r="AZ65" s="67">
        <f>IFERROR(VLOOKUP(A65,'Site check'!$A$14:$O$47,15,0),0)</f>
        <v>0</v>
      </c>
      <c r="BA65" s="68">
        <f t="shared" si="5"/>
        <v>0</v>
      </c>
      <c r="BB65" s="53">
        <f t="shared" si="0"/>
        <v>60</v>
      </c>
      <c r="BC65" s="53">
        <f t="shared" si="1"/>
        <v>40</v>
      </c>
    </row>
    <row r="66" spans="1:55" ht="13.15">
      <c r="A66" t="str">
        <f>[2]Sheet1!A66</f>
        <v>IGNN01_SEC_DD770_ GH01</v>
      </c>
      <c r="B66" t="str">
        <f>[2]Sheet1!B66</f>
        <v>IGNN01;DC SYS01</v>
      </c>
      <c r="C66" s="52" t="str">
        <f>[2]Sheet1!C66</f>
        <v>IGNN01</v>
      </c>
      <c r="D66" s="52" t="s">
        <v>1142</v>
      </c>
      <c r="E66">
        <f>[2]Sheet1!D66</f>
        <v>110</v>
      </c>
      <c r="F66">
        <f>[2]Sheet1!E66</f>
        <v>150</v>
      </c>
      <c r="G66" s="64">
        <f>[2]Sheet1!F66</f>
        <v>44229</v>
      </c>
      <c r="H66">
        <f>[2]Sheet1!G66</f>
        <v>300</v>
      </c>
      <c r="I66">
        <f>[2]Sheet1!H66</f>
        <v>300</v>
      </c>
      <c r="J66">
        <f>[2]Sheet1!I66</f>
        <v>6</v>
      </c>
      <c r="K66">
        <f>[2]Sheet1!J66</f>
        <v>0</v>
      </c>
      <c r="L66">
        <f>[2]Sheet1!K66</f>
        <v>1</v>
      </c>
      <c r="M66">
        <f>[2]Sheet1!L66</f>
        <v>9</v>
      </c>
      <c r="N66">
        <f>[2]Sheet1!M66</f>
        <v>12</v>
      </c>
      <c r="O66">
        <f>[2]Sheet1!N66</f>
        <v>0</v>
      </c>
      <c r="P66" s="69">
        <f t="shared" si="2"/>
        <v>20.833333333333332</v>
      </c>
      <c r="Q66" s="81" t="s">
        <v>583</v>
      </c>
      <c r="R66" s="82">
        <v>1</v>
      </c>
      <c r="S66" s="93"/>
      <c r="T66" s="80"/>
      <c r="U66" s="92"/>
      <c r="V66" s="80"/>
      <c r="W66" s="93"/>
      <c r="X66" s="80"/>
      <c r="Y66" s="92"/>
      <c r="Z66" s="80"/>
      <c r="AA66" s="93"/>
      <c r="AB66" s="80"/>
      <c r="AC66" s="92"/>
      <c r="AD66" s="80"/>
      <c r="AE66" s="93"/>
      <c r="AF66" s="80"/>
      <c r="AG66" s="92"/>
      <c r="AH66" s="80"/>
      <c r="AI66" s="93"/>
      <c r="AJ66" s="80"/>
      <c r="AK66" s="92"/>
      <c r="AL66" s="80"/>
      <c r="AM66" s="93"/>
      <c r="AN66" s="80"/>
      <c r="AO66" s="92"/>
      <c r="AP66" s="80"/>
      <c r="AQ66" s="93"/>
      <c r="AR66" s="80"/>
      <c r="AS66" s="93"/>
      <c r="AT66" s="298"/>
      <c r="AU66" s="93"/>
      <c r="AV66" s="298"/>
      <c r="AW66" s="93"/>
      <c r="AX66" s="66">
        <f t="shared" ref="AX66:AX129" si="11">SUM(R66+T66+V66+X66+Z66+AB66+AD66+AF66+AH66+AJ66+AL66+AN66+AP66+AR66)</f>
        <v>1</v>
      </c>
      <c r="AY66" s="78">
        <f t="shared" ref="AY66:AY129" si="12">SUM(AX66*1000)/48</f>
        <v>20.833333333333332</v>
      </c>
      <c r="AZ66" s="67">
        <f>IFERROR(VLOOKUP(A66,'Site check'!$A$14:$O$47,15,0),0)</f>
        <v>0</v>
      </c>
      <c r="BA66" s="68">
        <f t="shared" si="5"/>
        <v>0</v>
      </c>
      <c r="BB66" s="53">
        <f t="shared" si="0"/>
        <v>120.41666666666667</v>
      </c>
      <c r="BC66" s="53">
        <f t="shared" si="1"/>
        <v>160.41666666666666</v>
      </c>
    </row>
    <row r="67" spans="1:55" ht="13.15">
      <c r="A67" t="str">
        <f>[2]Sheet1!A67</f>
        <v>LSWN01_SEC_DD770_DE01_03</v>
      </c>
      <c r="B67" t="str">
        <f>[2]Sheet1!B67</f>
        <v>LSWN01;DC SYS01</v>
      </c>
      <c r="C67" s="52" t="str">
        <f>[2]Sheet1!C67</f>
        <v>LSWN01</v>
      </c>
      <c r="D67" s="52" t="s">
        <v>1186</v>
      </c>
      <c r="E67">
        <f>[2]Sheet1!D67</f>
        <v>160</v>
      </c>
      <c r="F67">
        <f>[2]Sheet1!E67</f>
        <v>150</v>
      </c>
      <c r="G67" s="64">
        <f>[2]Sheet1!F67</f>
        <v>44294</v>
      </c>
      <c r="H67">
        <f>[2]Sheet1!G67</f>
        <v>300</v>
      </c>
      <c r="I67">
        <f>[2]Sheet1!H67</f>
        <v>300</v>
      </c>
      <c r="J67">
        <f>[2]Sheet1!I67</f>
        <v>2</v>
      </c>
      <c r="K67">
        <f>[2]Sheet1!J67</f>
        <v>3</v>
      </c>
      <c r="L67">
        <f>[2]Sheet1!K67</f>
        <v>0</v>
      </c>
      <c r="M67">
        <f>[2]Sheet1!L67</f>
        <v>19</v>
      </c>
      <c r="N67">
        <f>[2]Sheet1!M67</f>
        <v>9</v>
      </c>
      <c r="O67">
        <f>[2]Sheet1!N67</f>
        <v>0</v>
      </c>
      <c r="P67" s="69">
        <f t="shared" si="2"/>
        <v>41.666666666666664</v>
      </c>
      <c r="Q67" s="105" t="s">
        <v>632</v>
      </c>
      <c r="R67" s="255">
        <v>1</v>
      </c>
      <c r="S67" s="105" t="s">
        <v>632</v>
      </c>
      <c r="T67" s="255">
        <v>1</v>
      </c>
      <c r="U67" s="92"/>
      <c r="V67" s="80"/>
      <c r="W67" s="93"/>
      <c r="X67" s="80"/>
      <c r="Y67" s="92"/>
      <c r="Z67" s="80"/>
      <c r="AA67" s="93"/>
      <c r="AB67" s="80"/>
      <c r="AC67" s="92"/>
      <c r="AD67" s="80"/>
      <c r="AE67" s="93"/>
      <c r="AF67" s="80"/>
      <c r="AG67" s="92"/>
      <c r="AH67" s="80"/>
      <c r="AI67" s="93"/>
      <c r="AJ67" s="80"/>
      <c r="AK67" s="92"/>
      <c r="AL67" s="80"/>
      <c r="AM67" s="93"/>
      <c r="AN67" s="80"/>
      <c r="AO67" s="92"/>
      <c r="AP67" s="80"/>
      <c r="AQ67" s="93"/>
      <c r="AR67" s="80"/>
      <c r="AS67" s="93"/>
      <c r="AT67" s="298"/>
      <c r="AU67" s="93"/>
      <c r="AV67" s="298"/>
      <c r="AW67" s="93"/>
      <c r="AX67" s="66">
        <f t="shared" si="11"/>
        <v>2</v>
      </c>
      <c r="AY67" s="78">
        <f t="shared" si="12"/>
        <v>41.666666666666664</v>
      </c>
      <c r="AZ67" s="67">
        <f>IFERROR(VLOOKUP(A67,'Site check'!$A$14:$O$47,15,0),0)</f>
        <v>0</v>
      </c>
      <c r="BA67" s="68">
        <f t="shared" si="5"/>
        <v>0</v>
      </c>
      <c r="BB67" s="53">
        <f t="shared" ref="BB67:BB130" si="13">SUM(P67/2)+E67</f>
        <v>180.83333333333334</v>
      </c>
      <c r="BC67" s="53">
        <f t="shared" ref="BC67:BC130" si="14">SUM(P67/2)+F67</f>
        <v>170.83333333333334</v>
      </c>
    </row>
    <row r="68" spans="1:55" ht="13.15">
      <c r="A68" t="str">
        <f>[2]Sheet1!A68</f>
        <v>LSWN01_SEC_DD770_FG01_02</v>
      </c>
      <c r="B68" t="str">
        <f>[2]Sheet1!B68</f>
        <v>LSWN01;DC SYS01</v>
      </c>
      <c r="C68" s="52" t="str">
        <f>[2]Sheet1!C68</f>
        <v>LSWN01</v>
      </c>
      <c r="D68" s="52" t="s">
        <v>1186</v>
      </c>
      <c r="E68">
        <f>[2]Sheet1!D68</f>
        <v>40</v>
      </c>
      <c r="F68">
        <f>[2]Sheet1!E68</f>
        <v>40</v>
      </c>
      <c r="G68" s="64">
        <f>[2]Sheet1!F68</f>
        <v>45328</v>
      </c>
      <c r="H68">
        <f>[2]Sheet1!G68</f>
        <v>300</v>
      </c>
      <c r="I68">
        <f>[2]Sheet1!H68</f>
        <v>300</v>
      </c>
      <c r="J68">
        <f>[2]Sheet1!I68</f>
        <v>1</v>
      </c>
      <c r="K68">
        <f>[2]Sheet1!J68</f>
        <v>1</v>
      </c>
      <c r="L68">
        <f>[2]Sheet1!K68</f>
        <v>0</v>
      </c>
      <c r="M68">
        <f>[2]Sheet1!L68</f>
        <v>21</v>
      </c>
      <c r="N68">
        <f>[2]Sheet1!M68</f>
        <v>12</v>
      </c>
      <c r="O68">
        <f>[2]Sheet1!N68</f>
        <v>0</v>
      </c>
      <c r="P68" s="69">
        <f t="shared" ref="P68:P131" si="15">SUM(AY68+BA68)</f>
        <v>135.41666666666666</v>
      </c>
      <c r="Q68" s="92" t="s">
        <v>1402</v>
      </c>
      <c r="R68" s="80">
        <v>1</v>
      </c>
      <c r="S68" s="89" t="s">
        <v>634</v>
      </c>
      <c r="T68" s="282">
        <v>5.5</v>
      </c>
      <c r="U68" s="92"/>
      <c r="V68" s="80"/>
      <c r="W68" s="93"/>
      <c r="X68" s="80"/>
      <c r="Y68" s="92"/>
      <c r="Z68" s="80"/>
      <c r="AA68" s="93"/>
      <c r="AB68" s="80"/>
      <c r="AC68" s="92"/>
      <c r="AD68" s="80"/>
      <c r="AE68" s="93"/>
      <c r="AF68" s="80"/>
      <c r="AG68" s="92"/>
      <c r="AH68" s="80"/>
      <c r="AI68" s="93"/>
      <c r="AJ68" s="80"/>
      <c r="AK68" s="92"/>
      <c r="AL68" s="80"/>
      <c r="AM68" s="93"/>
      <c r="AN68" s="80"/>
      <c r="AO68" s="92"/>
      <c r="AP68" s="80"/>
      <c r="AQ68" s="93"/>
      <c r="AR68" s="80"/>
      <c r="AS68" s="93"/>
      <c r="AT68" s="298"/>
      <c r="AU68" s="93"/>
      <c r="AV68" s="298"/>
      <c r="AW68" s="93"/>
      <c r="AX68" s="66">
        <f t="shared" si="11"/>
        <v>6.5</v>
      </c>
      <c r="AY68" s="78">
        <f t="shared" si="12"/>
        <v>135.41666666666666</v>
      </c>
      <c r="AZ68" s="67">
        <f>IFERROR(VLOOKUP(A68,'Site check'!$A$14:$O$47,15,0),0)</f>
        <v>0</v>
      </c>
      <c r="BA68" s="68">
        <f t="shared" ref="BA68:BA131" si="16">SUM(AZ68*1000)/48</f>
        <v>0</v>
      </c>
      <c r="BB68" s="53">
        <f t="shared" si="13"/>
        <v>107.70833333333333</v>
      </c>
      <c r="BC68" s="53">
        <f t="shared" si="14"/>
        <v>107.70833333333333</v>
      </c>
    </row>
    <row r="69" spans="1:55" ht="13.15">
      <c r="A69" t="str">
        <f>[2]Sheet1!A69</f>
        <v>LSWN01_SEC_DD770_JH01_01</v>
      </c>
      <c r="B69" t="str">
        <f>[2]Sheet1!B69</f>
        <v>LSWN01;DC SYS01</v>
      </c>
      <c r="C69" s="52" t="str">
        <f>[2]Sheet1!C69</f>
        <v>LSWN01</v>
      </c>
      <c r="D69" s="52" t="s">
        <v>1186</v>
      </c>
      <c r="E69">
        <f>[2]Sheet1!D69</f>
        <v>65</v>
      </c>
      <c r="F69">
        <f>[2]Sheet1!E69</f>
        <v>70</v>
      </c>
      <c r="G69" s="64">
        <f>[2]Sheet1!F69</f>
        <v>44294</v>
      </c>
      <c r="H69">
        <f>[2]Sheet1!G69</f>
        <v>300</v>
      </c>
      <c r="I69">
        <f>[2]Sheet1!H69</f>
        <v>300</v>
      </c>
      <c r="J69">
        <f>[2]Sheet1!I69</f>
        <v>6</v>
      </c>
      <c r="K69">
        <f>[2]Sheet1!J69</f>
        <v>0</v>
      </c>
      <c r="L69">
        <f>[2]Sheet1!K69</f>
        <v>0</v>
      </c>
      <c r="M69">
        <f>[2]Sheet1!L69</f>
        <v>16</v>
      </c>
      <c r="N69">
        <f>[2]Sheet1!M69</f>
        <v>6</v>
      </c>
      <c r="O69">
        <f>[2]Sheet1!N69</f>
        <v>0</v>
      </c>
      <c r="P69" s="69">
        <f t="shared" si="15"/>
        <v>83.333333333333329</v>
      </c>
      <c r="Q69" s="101" t="s">
        <v>1403</v>
      </c>
      <c r="R69" s="116">
        <v>2</v>
      </c>
      <c r="S69" s="99" t="s">
        <v>630</v>
      </c>
      <c r="T69" s="116">
        <v>2</v>
      </c>
      <c r="U69" s="92"/>
      <c r="V69" s="80"/>
      <c r="W69" s="93"/>
      <c r="X69" s="80"/>
      <c r="Y69" s="92"/>
      <c r="Z69" s="80"/>
      <c r="AA69" s="93"/>
      <c r="AB69" s="80"/>
      <c r="AC69" s="92"/>
      <c r="AD69" s="80"/>
      <c r="AE69" s="93"/>
      <c r="AF69" s="80"/>
      <c r="AG69" s="92"/>
      <c r="AH69" s="80"/>
      <c r="AI69" s="93"/>
      <c r="AJ69" s="80"/>
      <c r="AK69" s="92"/>
      <c r="AL69" s="80"/>
      <c r="AM69" s="93"/>
      <c r="AN69" s="80"/>
      <c r="AO69" s="92"/>
      <c r="AP69" s="80"/>
      <c r="AQ69" s="93"/>
      <c r="AR69" s="80"/>
      <c r="AS69" s="93"/>
      <c r="AT69" s="298"/>
      <c r="AU69" s="93"/>
      <c r="AV69" s="298"/>
      <c r="AW69" s="93"/>
      <c r="AX69" s="66">
        <f t="shared" si="11"/>
        <v>4</v>
      </c>
      <c r="AY69" s="78">
        <f t="shared" si="12"/>
        <v>83.333333333333329</v>
      </c>
      <c r="AZ69" s="67">
        <f>IFERROR(VLOOKUP(A69,'Site check'!$A$14:$O$47,15,0),0)</f>
        <v>0</v>
      </c>
      <c r="BA69" s="68">
        <f t="shared" si="16"/>
        <v>0</v>
      </c>
      <c r="BB69" s="53">
        <f t="shared" si="13"/>
        <v>106.66666666666666</v>
      </c>
      <c r="BC69" s="53">
        <f t="shared" si="14"/>
        <v>111.66666666666666</v>
      </c>
    </row>
    <row r="70" spans="1:55" ht="13.15">
      <c r="A70" t="str">
        <f>[2]Sheet1!A70</f>
        <v>LSWN01_SEC_DD770_PQ01_04</v>
      </c>
      <c r="B70" t="str">
        <f>[2]Sheet1!B70</f>
        <v>LSWN01;DC SYS01</v>
      </c>
      <c r="C70" s="52" t="str">
        <f>[2]Sheet1!C70</f>
        <v>LSWN01</v>
      </c>
      <c r="D70" s="52" t="s">
        <v>1186</v>
      </c>
      <c r="E70">
        <f>[2]Sheet1!D70</f>
        <v>140</v>
      </c>
      <c r="F70">
        <f>[2]Sheet1!E70</f>
        <v>140</v>
      </c>
      <c r="G70" s="64">
        <f>[2]Sheet1!F70</f>
        <v>44294</v>
      </c>
      <c r="H70">
        <f>[2]Sheet1!G70</f>
        <v>300</v>
      </c>
      <c r="I70">
        <f>[2]Sheet1!H70</f>
        <v>300</v>
      </c>
      <c r="J70">
        <f>[2]Sheet1!I70</f>
        <v>0</v>
      </c>
      <c r="K70">
        <f>[2]Sheet1!J70</f>
        <v>0</v>
      </c>
      <c r="L70">
        <f>[2]Sheet1!K70</f>
        <v>0</v>
      </c>
      <c r="M70">
        <f>[2]Sheet1!L70</f>
        <v>3</v>
      </c>
      <c r="N70">
        <f>[2]Sheet1!M70</f>
        <v>7</v>
      </c>
      <c r="O70">
        <f>[2]Sheet1!N70</f>
        <v>0</v>
      </c>
      <c r="P70" s="69">
        <f t="shared" si="15"/>
        <v>0</v>
      </c>
      <c r="Q70" s="92"/>
      <c r="R70" s="80"/>
      <c r="S70" s="93"/>
      <c r="T70" s="80"/>
      <c r="U70" s="92"/>
      <c r="V70" s="80"/>
      <c r="W70" s="93"/>
      <c r="X70" s="80"/>
      <c r="Y70" s="92"/>
      <c r="Z70" s="80"/>
      <c r="AA70" s="93"/>
      <c r="AB70" s="80"/>
      <c r="AC70" s="92"/>
      <c r="AD70" s="80"/>
      <c r="AE70" s="93"/>
      <c r="AF70" s="80"/>
      <c r="AG70" s="92"/>
      <c r="AH70" s="80"/>
      <c r="AI70" s="93"/>
      <c r="AJ70" s="80"/>
      <c r="AK70" s="92"/>
      <c r="AL70" s="80"/>
      <c r="AM70" s="93"/>
      <c r="AN70" s="80"/>
      <c r="AO70" s="92"/>
      <c r="AP70" s="80"/>
      <c r="AQ70" s="93"/>
      <c r="AR70" s="80"/>
      <c r="AS70" s="93"/>
      <c r="AT70" s="298"/>
      <c r="AU70" s="93"/>
      <c r="AV70" s="298"/>
      <c r="AW70" s="93"/>
      <c r="AX70" s="66">
        <f t="shared" si="11"/>
        <v>0</v>
      </c>
      <c r="AY70" s="78">
        <f t="shared" si="12"/>
        <v>0</v>
      </c>
      <c r="AZ70" s="67">
        <f>IFERROR(VLOOKUP(A70,'Site check'!$A$14:$O$47,15,0),0)</f>
        <v>0</v>
      </c>
      <c r="BA70" s="68">
        <f t="shared" si="16"/>
        <v>0</v>
      </c>
      <c r="BB70" s="53">
        <f t="shared" si="13"/>
        <v>140</v>
      </c>
      <c r="BC70" s="53">
        <f t="shared" si="14"/>
        <v>140</v>
      </c>
    </row>
    <row r="71" spans="1:55" ht="13.15">
      <c r="A71" t="str">
        <f>[2]Sheet1!A71</f>
        <v>LSWN02_SEC_DCDB_DC01</v>
      </c>
      <c r="B71" t="str">
        <f>[2]Sheet1!B71</f>
        <v>LSWN01;DC SYS01</v>
      </c>
      <c r="C71" s="52" t="str">
        <f>[2]Sheet1!C71</f>
        <v>LSWN02</v>
      </c>
      <c r="D71" s="52" t="s">
        <v>1404</v>
      </c>
      <c r="E71">
        <f>[2]Sheet1!D71</f>
        <v>0</v>
      </c>
      <c r="F71">
        <f>[2]Sheet1!E71</f>
        <v>0</v>
      </c>
      <c r="G71" s="64">
        <f>[2]Sheet1!F71</f>
        <v>0</v>
      </c>
      <c r="H71">
        <f>[2]Sheet1!G71</f>
        <v>300</v>
      </c>
      <c r="I71">
        <f>[2]Sheet1!H71</f>
        <v>300</v>
      </c>
      <c r="J71">
        <f>[2]Sheet1!I71</f>
        <v>0</v>
      </c>
      <c r="K71">
        <f>[2]Sheet1!J71</f>
        <v>0</v>
      </c>
      <c r="L71">
        <f>[2]Sheet1!K71</f>
        <v>0</v>
      </c>
      <c r="M71">
        <f>[2]Sheet1!L71</f>
        <v>6</v>
      </c>
      <c r="N71">
        <f>[2]Sheet1!M71</f>
        <v>6</v>
      </c>
      <c r="O71">
        <f>[2]Sheet1!N71</f>
        <v>39</v>
      </c>
      <c r="P71" s="69">
        <f t="shared" si="15"/>
        <v>0</v>
      </c>
      <c r="Q71" s="92"/>
      <c r="R71" s="80"/>
      <c r="S71" s="93"/>
      <c r="T71" s="80"/>
      <c r="U71" s="92"/>
      <c r="V71" s="80"/>
      <c r="W71" s="93"/>
      <c r="X71" s="80"/>
      <c r="Y71" s="92"/>
      <c r="Z71" s="80"/>
      <c r="AA71" s="93"/>
      <c r="AB71" s="80"/>
      <c r="AC71" s="92"/>
      <c r="AD71" s="80"/>
      <c r="AE71" s="93"/>
      <c r="AF71" s="80"/>
      <c r="AG71" s="92"/>
      <c r="AH71" s="80"/>
      <c r="AI71" s="93"/>
      <c r="AJ71" s="80"/>
      <c r="AK71" s="92"/>
      <c r="AL71" s="80"/>
      <c r="AM71" s="93"/>
      <c r="AN71" s="80"/>
      <c r="AO71" s="92"/>
      <c r="AP71" s="80"/>
      <c r="AQ71" s="93"/>
      <c r="AR71" s="80"/>
      <c r="AS71" s="93"/>
      <c r="AT71" s="298"/>
      <c r="AU71" s="93"/>
      <c r="AV71" s="298"/>
      <c r="AW71" s="93"/>
      <c r="AX71" s="66">
        <f t="shared" si="11"/>
        <v>0</v>
      </c>
      <c r="AY71" s="78">
        <f t="shared" si="12"/>
        <v>0</v>
      </c>
      <c r="AZ71" s="67">
        <f>IFERROR(VLOOKUP(A71,'Site check'!$A$14:$O$47,15,0),0)</f>
        <v>0</v>
      </c>
      <c r="BA71" s="68">
        <f t="shared" si="16"/>
        <v>0</v>
      </c>
      <c r="BB71" s="53">
        <f t="shared" si="13"/>
        <v>0</v>
      </c>
      <c r="BC71" s="53">
        <f t="shared" si="14"/>
        <v>0</v>
      </c>
    </row>
    <row r="72" spans="1:55" ht="13.15">
      <c r="A72" t="str">
        <f>[2]Sheet1!A72</f>
        <v>LSWN02_SEC_DCDB_EF01</v>
      </c>
      <c r="B72" t="str">
        <f>[2]Sheet1!B72</f>
        <v>LSWN01;DC SYS01</v>
      </c>
      <c r="C72" s="52" t="str">
        <f>[2]Sheet1!C72</f>
        <v>LSWN02</v>
      </c>
      <c r="D72" s="52" t="s">
        <v>1404</v>
      </c>
      <c r="E72">
        <f>[2]Sheet1!D72</f>
        <v>0</v>
      </c>
      <c r="F72">
        <f>[2]Sheet1!E72</f>
        <v>0</v>
      </c>
      <c r="G72" s="64">
        <f>[2]Sheet1!F72</f>
        <v>0</v>
      </c>
      <c r="H72">
        <f>[2]Sheet1!G72</f>
        <v>300</v>
      </c>
      <c r="I72">
        <f>[2]Sheet1!H72</f>
        <v>300</v>
      </c>
      <c r="J72">
        <f>[2]Sheet1!I72</f>
        <v>0</v>
      </c>
      <c r="K72">
        <f>[2]Sheet1!J72</f>
        <v>0</v>
      </c>
      <c r="L72">
        <f>[2]Sheet1!K72</f>
        <v>3</v>
      </c>
      <c r="M72">
        <f>[2]Sheet1!L72</f>
        <v>6</v>
      </c>
      <c r="N72">
        <f>[2]Sheet1!M72</f>
        <v>6</v>
      </c>
      <c r="O72">
        <f>[2]Sheet1!N72</f>
        <v>42</v>
      </c>
      <c r="P72" s="69">
        <f t="shared" si="15"/>
        <v>0</v>
      </c>
      <c r="Q72" s="92"/>
      <c r="R72" s="80"/>
      <c r="S72" s="93"/>
      <c r="T72" s="80"/>
      <c r="U72" s="92"/>
      <c r="V72" s="80"/>
      <c r="W72" s="93"/>
      <c r="X72" s="80"/>
      <c r="Y72" s="92"/>
      <c r="Z72" s="80"/>
      <c r="AA72" s="93"/>
      <c r="AB72" s="80"/>
      <c r="AC72" s="92"/>
      <c r="AD72" s="80"/>
      <c r="AE72" s="93"/>
      <c r="AF72" s="80"/>
      <c r="AG72" s="92"/>
      <c r="AH72" s="80"/>
      <c r="AI72" s="93"/>
      <c r="AJ72" s="80"/>
      <c r="AK72" s="92"/>
      <c r="AL72" s="80"/>
      <c r="AM72" s="93"/>
      <c r="AN72" s="80"/>
      <c r="AO72" s="92"/>
      <c r="AP72" s="80"/>
      <c r="AQ72" s="93"/>
      <c r="AR72" s="80"/>
      <c r="AS72" s="93"/>
      <c r="AT72" s="298"/>
      <c r="AU72" s="93"/>
      <c r="AV72" s="298"/>
      <c r="AW72" s="93"/>
      <c r="AX72" s="66">
        <f t="shared" si="11"/>
        <v>0</v>
      </c>
      <c r="AY72" s="78">
        <f t="shared" si="12"/>
        <v>0</v>
      </c>
      <c r="AZ72" s="67">
        <f>IFERROR(VLOOKUP(A72,'Site check'!$A$14:$O$47,15,0),0)</f>
        <v>0</v>
      </c>
      <c r="BA72" s="68">
        <f t="shared" si="16"/>
        <v>0</v>
      </c>
      <c r="BB72" s="53">
        <f t="shared" si="13"/>
        <v>0</v>
      </c>
      <c r="BC72" s="53">
        <f t="shared" si="14"/>
        <v>0</v>
      </c>
    </row>
    <row r="73" spans="1:55" ht="13.15">
      <c r="A73" t="str">
        <f>[2]Sheet1!A73</f>
        <v>PRLN02;DC DB;SUITE G</v>
      </c>
      <c r="B73" t="str">
        <f>[2]Sheet1!B73</f>
        <v>PRLN02;DC SYS01</v>
      </c>
      <c r="C73" s="52" t="str">
        <f>[2]Sheet1!C73</f>
        <v>PRLN02</v>
      </c>
      <c r="D73" s="52" t="s">
        <v>1248</v>
      </c>
      <c r="E73">
        <f>[2]Sheet1!D73</f>
        <v>150</v>
      </c>
      <c r="F73">
        <f>[2]Sheet1!E73</f>
        <v>98</v>
      </c>
      <c r="G73" s="64">
        <f>[2]Sheet1!F73</f>
        <v>44042</v>
      </c>
      <c r="H73">
        <f>[2]Sheet1!G73</f>
        <v>0</v>
      </c>
      <c r="I73">
        <f>[2]Sheet1!H73</f>
        <v>0</v>
      </c>
      <c r="J73">
        <f>[2]Sheet1!I73</f>
        <v>0</v>
      </c>
      <c r="K73">
        <f>[2]Sheet1!J73</f>
        <v>0</v>
      </c>
      <c r="L73">
        <f>[2]Sheet1!K73</f>
        <v>1</v>
      </c>
      <c r="M73">
        <f>[2]Sheet1!L73</f>
        <v>0</v>
      </c>
      <c r="N73">
        <f>[2]Sheet1!M73</f>
        <v>0</v>
      </c>
      <c r="O73">
        <f>[2]Sheet1!N73</f>
        <v>23</v>
      </c>
      <c r="P73" s="69">
        <f t="shared" si="15"/>
        <v>112.5</v>
      </c>
      <c r="Q73" s="81" t="s">
        <v>697</v>
      </c>
      <c r="R73" s="82">
        <v>4</v>
      </c>
      <c r="S73" s="83" t="s">
        <v>698</v>
      </c>
      <c r="T73" s="284">
        <v>1.4</v>
      </c>
      <c r="U73" s="92"/>
      <c r="V73" s="80"/>
      <c r="W73" s="93"/>
      <c r="X73" s="80"/>
      <c r="Y73" s="92"/>
      <c r="Z73" s="80"/>
      <c r="AA73" s="93"/>
      <c r="AB73" s="80"/>
      <c r="AC73" s="92"/>
      <c r="AD73" s="80"/>
      <c r="AE73" s="93"/>
      <c r="AF73" s="80"/>
      <c r="AG73" s="92"/>
      <c r="AH73" s="80"/>
      <c r="AI73" s="93"/>
      <c r="AJ73" s="80"/>
      <c r="AK73" s="92"/>
      <c r="AL73" s="80"/>
      <c r="AM73" s="93"/>
      <c r="AN73" s="80"/>
      <c r="AO73" s="92"/>
      <c r="AP73" s="80"/>
      <c r="AQ73" s="93"/>
      <c r="AR73" s="80"/>
      <c r="AS73" s="93"/>
      <c r="AT73" s="298"/>
      <c r="AU73" s="93"/>
      <c r="AV73" s="298"/>
      <c r="AW73" s="93"/>
      <c r="AX73" s="66">
        <f t="shared" si="11"/>
        <v>5.4</v>
      </c>
      <c r="AY73" s="78">
        <f t="shared" si="12"/>
        <v>112.5</v>
      </c>
      <c r="AZ73" s="67">
        <f>IFERROR(VLOOKUP(A73,'Site check'!$A$14:$O$47,15,0),0)</f>
        <v>0</v>
      </c>
      <c r="BA73" s="68">
        <f t="shared" si="16"/>
        <v>0</v>
      </c>
      <c r="BB73" s="53">
        <f t="shared" si="13"/>
        <v>206.25</v>
      </c>
      <c r="BC73" s="53">
        <f t="shared" si="14"/>
        <v>154.25</v>
      </c>
    </row>
    <row r="74" spans="1:55" ht="13.15">
      <c r="A74" t="str">
        <f>[2]Sheet1!A74</f>
        <v>RFDN11_SEC_CBDB_ CD01</v>
      </c>
      <c r="B74" t="str">
        <f>[2]Sheet1!B74</f>
        <v>RFDN11;DC SYS01</v>
      </c>
      <c r="C74" s="52" t="str">
        <f>[2]Sheet1!C74</f>
        <v>RFDN11</v>
      </c>
      <c r="D74" s="52" t="s">
        <v>1269</v>
      </c>
      <c r="E74">
        <f>[2]Sheet1!D74</f>
        <v>16</v>
      </c>
      <c r="F74">
        <f>[2]Sheet1!E74</f>
        <v>14</v>
      </c>
      <c r="G74" s="64">
        <f>[2]Sheet1!F74</f>
        <v>44111</v>
      </c>
      <c r="H74">
        <f>[2]Sheet1!G74</f>
        <v>300</v>
      </c>
      <c r="I74">
        <f>[2]Sheet1!H74</f>
        <v>300</v>
      </c>
      <c r="J74">
        <f>[2]Sheet1!I74</f>
        <v>8</v>
      </c>
      <c r="K74">
        <f>[2]Sheet1!J74</f>
        <v>12</v>
      </c>
      <c r="L74">
        <f>[2]Sheet1!K74</f>
        <v>1</v>
      </c>
      <c r="M74">
        <f>[2]Sheet1!L74</f>
        <v>0</v>
      </c>
      <c r="N74">
        <f>[2]Sheet1!M74</f>
        <v>0</v>
      </c>
      <c r="O74">
        <f>[2]Sheet1!N74</f>
        <v>20</v>
      </c>
      <c r="P74" s="69">
        <f t="shared" si="15"/>
        <v>0</v>
      </c>
      <c r="Q74" s="92"/>
      <c r="R74" s="80"/>
      <c r="S74" s="93"/>
      <c r="T74" s="80"/>
      <c r="U74" s="92"/>
      <c r="V74" s="80"/>
      <c r="W74" s="93"/>
      <c r="X74" s="80"/>
      <c r="Y74" s="92"/>
      <c r="Z74" s="80"/>
      <c r="AA74" s="93"/>
      <c r="AB74" s="80"/>
      <c r="AC74" s="92"/>
      <c r="AD74" s="80"/>
      <c r="AE74" s="93"/>
      <c r="AF74" s="80"/>
      <c r="AG74" s="92"/>
      <c r="AH74" s="80"/>
      <c r="AI74" s="93"/>
      <c r="AJ74" s="80"/>
      <c r="AK74" s="92"/>
      <c r="AL74" s="80"/>
      <c r="AM74" s="93"/>
      <c r="AN74" s="80"/>
      <c r="AO74" s="92"/>
      <c r="AP74" s="80"/>
      <c r="AQ74" s="93"/>
      <c r="AR74" s="80"/>
      <c r="AS74" s="93"/>
      <c r="AT74" s="298"/>
      <c r="AU74" s="93"/>
      <c r="AV74" s="298"/>
      <c r="AW74" s="93"/>
      <c r="AX74" s="66">
        <f t="shared" si="11"/>
        <v>0</v>
      </c>
      <c r="AY74" s="78">
        <f t="shared" si="12"/>
        <v>0</v>
      </c>
      <c r="AZ74" s="67">
        <f>IFERROR(VLOOKUP(A74,'Site check'!$A$14:$O$47,15,0),0)</f>
        <v>0</v>
      </c>
      <c r="BA74" s="68">
        <f t="shared" si="16"/>
        <v>0</v>
      </c>
      <c r="BB74" s="53">
        <f t="shared" si="13"/>
        <v>16</v>
      </c>
      <c r="BC74" s="53">
        <f t="shared" si="14"/>
        <v>14</v>
      </c>
    </row>
    <row r="75" spans="1:55" ht="13.15">
      <c r="A75" t="str">
        <f>[2]Sheet1!A75</f>
        <v>SMHN02_SEC_DD770_JK01_02</v>
      </c>
      <c r="B75" t="str">
        <f>[2]Sheet1!B75</f>
        <v>SMHN02;DC SYS01</v>
      </c>
      <c r="C75" s="52" t="str">
        <f>[2]Sheet1!C75</f>
        <v>SMHN02</v>
      </c>
      <c r="D75" s="52" t="s">
        <v>1288</v>
      </c>
      <c r="E75">
        <f>[2]Sheet1!D75</f>
        <v>140</v>
      </c>
      <c r="F75">
        <f>[2]Sheet1!E75</f>
        <v>140</v>
      </c>
      <c r="G75" s="64">
        <f>[2]Sheet1!F75</f>
        <v>44251</v>
      </c>
      <c r="H75">
        <f>[2]Sheet1!G75</f>
        <v>300</v>
      </c>
      <c r="I75">
        <f>[2]Sheet1!H75</f>
        <v>300</v>
      </c>
      <c r="J75">
        <f>[2]Sheet1!I75</f>
        <v>5</v>
      </c>
      <c r="K75">
        <f>[2]Sheet1!J75</f>
        <v>6</v>
      </c>
      <c r="L75">
        <f>[2]Sheet1!K75</f>
        <v>9</v>
      </c>
      <c r="M75">
        <f>[2]Sheet1!L75</f>
        <v>0</v>
      </c>
      <c r="N75">
        <f>[2]Sheet1!M75</f>
        <v>8</v>
      </c>
      <c r="O75">
        <f>[2]Sheet1!N75</f>
        <v>0</v>
      </c>
      <c r="P75" s="69">
        <f t="shared" si="15"/>
        <v>0</v>
      </c>
      <c r="Q75" s="92"/>
      <c r="R75" s="80"/>
      <c r="S75" s="93"/>
      <c r="T75" s="80"/>
      <c r="U75" s="92"/>
      <c r="V75" s="80"/>
      <c r="W75" s="93"/>
      <c r="X75" s="80"/>
      <c r="Y75" s="92"/>
      <c r="Z75" s="80"/>
      <c r="AA75" s="93"/>
      <c r="AB75" s="80"/>
      <c r="AC75" s="92"/>
      <c r="AD75" s="80"/>
      <c r="AE75" s="93"/>
      <c r="AF75" s="80"/>
      <c r="AG75" s="92"/>
      <c r="AH75" s="80"/>
      <c r="AI75" s="93"/>
      <c r="AJ75" s="80"/>
      <c r="AK75" s="92"/>
      <c r="AL75" s="80"/>
      <c r="AM75" s="93"/>
      <c r="AN75" s="80"/>
      <c r="AO75" s="92"/>
      <c r="AP75" s="80"/>
      <c r="AQ75" s="93"/>
      <c r="AR75" s="80"/>
      <c r="AS75" s="93"/>
      <c r="AT75" s="298"/>
      <c r="AU75" s="93"/>
      <c r="AV75" s="298"/>
      <c r="AW75" s="93"/>
      <c r="AX75" s="66">
        <f t="shared" si="11"/>
        <v>0</v>
      </c>
      <c r="AY75" s="78">
        <f t="shared" si="12"/>
        <v>0</v>
      </c>
      <c r="AZ75" s="67">
        <f>IFERROR(VLOOKUP(A75,'Site check'!$A$14:$O$47,15,0),0)</f>
        <v>0</v>
      </c>
      <c r="BA75" s="68">
        <f t="shared" si="16"/>
        <v>0</v>
      </c>
      <c r="BB75" s="53">
        <f t="shared" si="13"/>
        <v>140</v>
      </c>
      <c r="BC75" s="53">
        <f t="shared" si="14"/>
        <v>140</v>
      </c>
    </row>
    <row r="76" spans="1:55" ht="13.15">
      <c r="A76" t="str">
        <f>[2]Sheet1!A76</f>
        <v>SMHN02_SEC_DD770_LM01_01</v>
      </c>
      <c r="B76" t="str">
        <f>[2]Sheet1!B76</f>
        <v>SMHN02;DC SYS01</v>
      </c>
      <c r="C76" s="52" t="str">
        <f>[2]Sheet1!C76</f>
        <v>SMHN02</v>
      </c>
      <c r="D76" s="52" t="s">
        <v>1288</v>
      </c>
      <c r="E76">
        <f>[2]Sheet1!D76</f>
        <v>140</v>
      </c>
      <c r="F76">
        <f>[2]Sheet1!E76</f>
        <v>140</v>
      </c>
      <c r="G76" s="64">
        <f>[2]Sheet1!F76</f>
        <v>44251</v>
      </c>
      <c r="H76">
        <f>[2]Sheet1!G76</f>
        <v>300</v>
      </c>
      <c r="I76">
        <f>[2]Sheet1!H76</f>
        <v>300</v>
      </c>
      <c r="J76">
        <f>[2]Sheet1!I76</f>
        <v>5</v>
      </c>
      <c r="K76">
        <f>[2]Sheet1!J76</f>
        <v>2</v>
      </c>
      <c r="L76">
        <f>[2]Sheet1!K76</f>
        <v>12</v>
      </c>
      <c r="M76">
        <f>[2]Sheet1!L76</f>
        <v>2</v>
      </c>
      <c r="N76">
        <f>[2]Sheet1!M76</f>
        <v>11</v>
      </c>
      <c r="O76">
        <f>[2]Sheet1!N76</f>
        <v>0</v>
      </c>
      <c r="P76" s="69">
        <f t="shared" si="15"/>
        <v>0</v>
      </c>
      <c r="Q76" s="92"/>
      <c r="R76" s="80"/>
      <c r="S76" s="93"/>
      <c r="T76" s="80"/>
      <c r="U76" s="92"/>
      <c r="V76" s="80"/>
      <c r="W76" s="93"/>
      <c r="X76" s="80"/>
      <c r="Y76" s="92"/>
      <c r="Z76" s="80"/>
      <c r="AA76" s="93"/>
      <c r="AB76" s="80"/>
      <c r="AC76" s="92"/>
      <c r="AD76" s="80"/>
      <c r="AE76" s="93"/>
      <c r="AF76" s="80"/>
      <c r="AG76" s="92"/>
      <c r="AH76" s="80"/>
      <c r="AI76" s="93"/>
      <c r="AJ76" s="80"/>
      <c r="AK76" s="92"/>
      <c r="AL76" s="80"/>
      <c r="AM76" s="93"/>
      <c r="AN76" s="80"/>
      <c r="AO76" s="92"/>
      <c r="AP76" s="80"/>
      <c r="AQ76" s="93"/>
      <c r="AR76" s="80"/>
      <c r="AS76" s="93"/>
      <c r="AT76" s="298"/>
      <c r="AU76" s="93"/>
      <c r="AV76" s="298"/>
      <c r="AW76" s="93"/>
      <c r="AX76" s="66">
        <f t="shared" si="11"/>
        <v>0</v>
      </c>
      <c r="AY76" s="78">
        <f t="shared" si="12"/>
        <v>0</v>
      </c>
      <c r="AZ76" s="67">
        <f>IFERROR(VLOOKUP(A76,'Site check'!$A$14:$O$47,15,0),0)</f>
        <v>0</v>
      </c>
      <c r="BA76" s="68">
        <f t="shared" si="16"/>
        <v>0</v>
      </c>
      <c r="BB76" s="53">
        <f t="shared" si="13"/>
        <v>140</v>
      </c>
      <c r="BC76" s="53">
        <f t="shared" si="14"/>
        <v>140</v>
      </c>
    </row>
    <row r="77" spans="1:55" ht="13.15">
      <c r="A77" t="str">
        <f>[2]Sheet1!A77</f>
        <v>SQYN01_SEC_DD770_BC1</v>
      </c>
      <c r="B77" t="str">
        <f>[2]Sheet1!B77</f>
        <v>SQYN01;DC SYS02</v>
      </c>
      <c r="C77" s="52" t="str">
        <f>[2]Sheet1!C77</f>
        <v>SQYN01</v>
      </c>
      <c r="D77" s="52" t="s">
        <v>1298</v>
      </c>
      <c r="E77">
        <f>[2]Sheet1!D77</f>
        <v>200</v>
      </c>
      <c r="F77">
        <f>[2]Sheet1!E77</f>
        <v>250</v>
      </c>
      <c r="G77" s="64">
        <f>[2]Sheet1!F77</f>
        <v>44980</v>
      </c>
      <c r="H77">
        <f>[2]Sheet1!G77</f>
        <v>300</v>
      </c>
      <c r="I77">
        <f>[2]Sheet1!H77</f>
        <v>300</v>
      </c>
      <c r="J77">
        <f>[2]Sheet1!I77</f>
        <v>2</v>
      </c>
      <c r="K77">
        <f>[2]Sheet1!J77</f>
        <v>1</v>
      </c>
      <c r="L77">
        <f>[2]Sheet1!K77</f>
        <v>0</v>
      </c>
      <c r="M77">
        <f>[2]Sheet1!L77</f>
        <v>4</v>
      </c>
      <c r="N77">
        <f>[2]Sheet1!M77</f>
        <v>7</v>
      </c>
      <c r="O77">
        <f>[2]Sheet1!N77</f>
        <v>0</v>
      </c>
      <c r="P77" s="69">
        <f t="shared" si="15"/>
        <v>83.333333333333329</v>
      </c>
      <c r="Q77" s="301" t="s">
        <v>737</v>
      </c>
      <c r="R77" s="302">
        <v>2</v>
      </c>
      <c r="S77" s="301" t="s">
        <v>738</v>
      </c>
      <c r="T77" s="302">
        <v>2</v>
      </c>
      <c r="U77" s="92"/>
      <c r="V77" s="80"/>
      <c r="W77" s="93"/>
      <c r="X77" s="80"/>
      <c r="Y77" s="92"/>
      <c r="Z77" s="80"/>
      <c r="AA77" s="93"/>
      <c r="AB77" s="80"/>
      <c r="AC77" s="92"/>
      <c r="AD77" s="80"/>
      <c r="AE77" s="93"/>
      <c r="AF77" s="80"/>
      <c r="AG77" s="92"/>
      <c r="AH77" s="80"/>
      <c r="AI77" s="93"/>
      <c r="AJ77" s="80"/>
      <c r="AK77" s="92"/>
      <c r="AL77" s="80"/>
      <c r="AM77" s="93"/>
      <c r="AN77" s="80"/>
      <c r="AO77" s="92"/>
      <c r="AP77" s="80"/>
      <c r="AQ77" s="93"/>
      <c r="AR77" s="80"/>
      <c r="AS77" s="93"/>
      <c r="AT77" s="298"/>
      <c r="AU77" s="93"/>
      <c r="AV77" s="298"/>
      <c r="AW77" s="93"/>
      <c r="AX77" s="66">
        <f t="shared" si="11"/>
        <v>4</v>
      </c>
      <c r="AY77" s="78">
        <f t="shared" si="12"/>
        <v>83.333333333333329</v>
      </c>
      <c r="AZ77" s="67">
        <f>IFERROR(VLOOKUP(A77,'Site check'!$A$14:$O$47,15,0),0)</f>
        <v>0</v>
      </c>
      <c r="BA77" s="68">
        <f t="shared" si="16"/>
        <v>0</v>
      </c>
      <c r="BB77" s="53">
        <f t="shared" si="13"/>
        <v>241.66666666666666</v>
      </c>
      <c r="BC77" s="53">
        <f t="shared" si="14"/>
        <v>291.66666666666669</v>
      </c>
    </row>
    <row r="78" spans="1:55" ht="13.15">
      <c r="A78" t="str">
        <f>[2]Sheet1!A78</f>
        <v>SQYN01_SEC_DD770_BL1</v>
      </c>
      <c r="B78" t="str">
        <f>[2]Sheet1!B78</f>
        <v>SQYN01;DC SYS03</v>
      </c>
      <c r="C78" s="52" t="str">
        <f>[2]Sheet1!C78</f>
        <v>SQYN01</v>
      </c>
      <c r="D78" s="52" t="s">
        <v>1298</v>
      </c>
      <c r="E78">
        <f>[2]Sheet1!D78</f>
        <v>80</v>
      </c>
      <c r="F78">
        <f>[2]Sheet1!E78</f>
        <v>80</v>
      </c>
      <c r="G78" s="64">
        <f>[2]Sheet1!F78</f>
        <v>44980</v>
      </c>
      <c r="H78">
        <f>[2]Sheet1!G78</f>
        <v>300</v>
      </c>
      <c r="I78">
        <f>[2]Sheet1!H78</f>
        <v>300</v>
      </c>
      <c r="J78">
        <f>[2]Sheet1!I78</f>
        <v>6</v>
      </c>
      <c r="K78">
        <f>[2]Sheet1!J78</f>
        <v>6</v>
      </c>
      <c r="L78">
        <f>[2]Sheet1!K78</f>
        <v>0</v>
      </c>
      <c r="M78">
        <f>[2]Sheet1!L78</f>
        <v>6</v>
      </c>
      <c r="N78">
        <f>[2]Sheet1!M78</f>
        <v>11</v>
      </c>
      <c r="O78">
        <f>[2]Sheet1!N78</f>
        <v>0</v>
      </c>
      <c r="P78" s="69">
        <f t="shared" si="15"/>
        <v>0</v>
      </c>
      <c r="Q78" s="92"/>
      <c r="R78" s="80"/>
      <c r="S78" s="93"/>
      <c r="T78" s="80"/>
      <c r="U78" s="92"/>
      <c r="V78" s="80"/>
      <c r="W78" s="93"/>
      <c r="X78" s="80"/>
      <c r="Y78" s="92"/>
      <c r="Z78" s="80"/>
      <c r="AA78" s="93"/>
      <c r="AB78" s="80"/>
      <c r="AC78" s="92"/>
      <c r="AD78" s="80"/>
      <c r="AE78" s="93"/>
      <c r="AF78" s="80"/>
      <c r="AG78" s="92"/>
      <c r="AH78" s="80"/>
      <c r="AI78" s="93"/>
      <c r="AJ78" s="80"/>
      <c r="AK78" s="92"/>
      <c r="AL78" s="80"/>
      <c r="AM78" s="93"/>
      <c r="AN78" s="80"/>
      <c r="AO78" s="92"/>
      <c r="AP78" s="80"/>
      <c r="AQ78" s="93"/>
      <c r="AR78" s="80"/>
      <c r="AS78" s="93"/>
      <c r="AT78" s="298"/>
      <c r="AU78" s="93"/>
      <c r="AV78" s="298"/>
      <c r="AW78" s="93"/>
      <c r="AX78" s="66">
        <f t="shared" si="11"/>
        <v>0</v>
      </c>
      <c r="AY78" s="78">
        <f t="shared" si="12"/>
        <v>0</v>
      </c>
      <c r="AZ78" s="67">
        <f>IFERROR(VLOOKUP(A78,'Site check'!$A$14:$O$47,15,0),0)</f>
        <v>0</v>
      </c>
      <c r="BA78" s="68">
        <f t="shared" si="16"/>
        <v>0</v>
      </c>
      <c r="BB78" s="53">
        <f t="shared" si="13"/>
        <v>80</v>
      </c>
      <c r="BC78" s="53">
        <f t="shared" si="14"/>
        <v>80</v>
      </c>
    </row>
    <row r="79" spans="1:55" ht="13.15">
      <c r="A79" t="str">
        <f>[2]Sheet1!A79</f>
        <v>SQYN01_SEC_DD770_BN1</v>
      </c>
      <c r="B79" t="str">
        <f>[2]Sheet1!B79</f>
        <v>SQYN01;DC SYS03</v>
      </c>
      <c r="C79" s="52" t="str">
        <f>[2]Sheet1!C79</f>
        <v>SQYN01</v>
      </c>
      <c r="D79" s="52" t="s">
        <v>1298</v>
      </c>
      <c r="E79">
        <f>[2]Sheet1!D79</f>
        <v>80</v>
      </c>
      <c r="F79">
        <f>[2]Sheet1!E79</f>
        <v>80</v>
      </c>
      <c r="G79" s="64">
        <f>[2]Sheet1!F79</f>
        <v>44980</v>
      </c>
      <c r="H79">
        <f>[2]Sheet1!G79</f>
        <v>300</v>
      </c>
      <c r="I79">
        <f>[2]Sheet1!H79</f>
        <v>300</v>
      </c>
      <c r="J79">
        <f>[2]Sheet1!I79</f>
        <v>6</v>
      </c>
      <c r="K79">
        <f>[2]Sheet1!J79</f>
        <v>6</v>
      </c>
      <c r="L79">
        <f>[2]Sheet1!K79</f>
        <v>0</v>
      </c>
      <c r="M79">
        <f>[2]Sheet1!L79</f>
        <v>12</v>
      </c>
      <c r="N79">
        <f>[2]Sheet1!M79</f>
        <v>11</v>
      </c>
      <c r="O79">
        <f>[2]Sheet1!N79</f>
        <v>0</v>
      </c>
      <c r="P79" s="69">
        <f t="shared" si="15"/>
        <v>0</v>
      </c>
      <c r="Q79" s="92"/>
      <c r="R79" s="80"/>
      <c r="S79" s="93"/>
      <c r="T79" s="80"/>
      <c r="U79" s="92"/>
      <c r="V79" s="80"/>
      <c r="W79" s="93"/>
      <c r="X79" s="80"/>
      <c r="Y79" s="92"/>
      <c r="Z79" s="80"/>
      <c r="AA79" s="93"/>
      <c r="AB79" s="80"/>
      <c r="AC79" s="92"/>
      <c r="AD79" s="80"/>
      <c r="AE79" s="93"/>
      <c r="AF79" s="80"/>
      <c r="AG79" s="92"/>
      <c r="AH79" s="80"/>
      <c r="AI79" s="93"/>
      <c r="AJ79" s="80"/>
      <c r="AK79" s="92"/>
      <c r="AL79" s="80"/>
      <c r="AM79" s="93"/>
      <c r="AN79" s="80"/>
      <c r="AO79" s="92"/>
      <c r="AP79" s="80"/>
      <c r="AQ79" s="93"/>
      <c r="AR79" s="80"/>
      <c r="AS79" s="93"/>
      <c r="AT79" s="298"/>
      <c r="AU79" s="93"/>
      <c r="AV79" s="298"/>
      <c r="AW79" s="93"/>
      <c r="AX79" s="66">
        <f t="shared" si="11"/>
        <v>0</v>
      </c>
      <c r="AY79" s="78">
        <f t="shared" si="12"/>
        <v>0</v>
      </c>
      <c r="AZ79" s="67">
        <f>IFERROR(VLOOKUP(A79,'Site check'!$A$14:$O$47,15,0),0)</f>
        <v>0</v>
      </c>
      <c r="BA79" s="68">
        <f t="shared" si="16"/>
        <v>0</v>
      </c>
      <c r="BB79" s="53">
        <f t="shared" si="13"/>
        <v>80</v>
      </c>
      <c r="BC79" s="53">
        <f t="shared" si="14"/>
        <v>80</v>
      </c>
    </row>
    <row r="80" spans="1:55" ht="13.15">
      <c r="A80" t="str">
        <f>[2]Sheet1!A80</f>
        <v>SQYN01_SEC_DD770_BQ1</v>
      </c>
      <c r="B80" t="str">
        <f>[2]Sheet1!B80</f>
        <v>SQYN01;DC SYS02</v>
      </c>
      <c r="C80" s="52" t="str">
        <f>[2]Sheet1!C80</f>
        <v>SQYN01</v>
      </c>
      <c r="D80" s="52" t="s">
        <v>1298</v>
      </c>
      <c r="E80">
        <f>[2]Sheet1!D80</f>
        <v>180</v>
      </c>
      <c r="F80">
        <f>[2]Sheet1!E80</f>
        <v>180</v>
      </c>
      <c r="G80" s="64">
        <f>[2]Sheet1!F80</f>
        <v>44980</v>
      </c>
      <c r="H80">
        <f>[2]Sheet1!G80</f>
        <v>300</v>
      </c>
      <c r="I80">
        <f>[2]Sheet1!H80</f>
        <v>300</v>
      </c>
      <c r="J80">
        <f>[2]Sheet1!I80</f>
        <v>6</v>
      </c>
      <c r="K80">
        <f>[2]Sheet1!J80</f>
        <v>7</v>
      </c>
      <c r="L80">
        <f>[2]Sheet1!K80</f>
        <v>0</v>
      </c>
      <c r="M80">
        <f>[2]Sheet1!L80</f>
        <v>6</v>
      </c>
      <c r="N80">
        <f>[2]Sheet1!M80</f>
        <v>11</v>
      </c>
      <c r="O80">
        <f>[2]Sheet1!N80</f>
        <v>0</v>
      </c>
      <c r="P80" s="69">
        <f t="shared" si="15"/>
        <v>0</v>
      </c>
      <c r="Q80" s="92"/>
      <c r="R80" s="80"/>
      <c r="S80" s="93"/>
      <c r="T80" s="80"/>
      <c r="U80" s="92"/>
      <c r="V80" s="80"/>
      <c r="W80" s="93"/>
      <c r="X80" s="80"/>
      <c r="Y80" s="92"/>
      <c r="Z80" s="80"/>
      <c r="AA80" s="93"/>
      <c r="AB80" s="80"/>
      <c r="AC80" s="92"/>
      <c r="AD80" s="80"/>
      <c r="AE80" s="93"/>
      <c r="AF80" s="80"/>
      <c r="AG80" s="92"/>
      <c r="AH80" s="80"/>
      <c r="AI80" s="93"/>
      <c r="AJ80" s="80"/>
      <c r="AK80" s="92"/>
      <c r="AL80" s="80"/>
      <c r="AM80" s="93"/>
      <c r="AN80" s="80"/>
      <c r="AO80" s="92"/>
      <c r="AP80" s="80"/>
      <c r="AQ80" s="93"/>
      <c r="AR80" s="80"/>
      <c r="AS80" s="93"/>
      <c r="AT80" s="298"/>
      <c r="AU80" s="93"/>
      <c r="AV80" s="298"/>
      <c r="AW80" s="93"/>
      <c r="AX80" s="66">
        <f t="shared" si="11"/>
        <v>0</v>
      </c>
      <c r="AY80" s="78">
        <f t="shared" si="12"/>
        <v>0</v>
      </c>
      <c r="AZ80" s="67">
        <f>IFERROR(VLOOKUP(A80,'Site check'!$A$14:$O$47,15,0),0)</f>
        <v>0</v>
      </c>
      <c r="BA80" s="68">
        <f t="shared" si="16"/>
        <v>0</v>
      </c>
      <c r="BB80" s="53">
        <f t="shared" si="13"/>
        <v>180</v>
      </c>
      <c r="BC80" s="53">
        <f t="shared" si="14"/>
        <v>180</v>
      </c>
    </row>
    <row r="81" spans="1:55" ht="13.15">
      <c r="A81" t="str">
        <f>[2]Sheet1!A81</f>
        <v>SQYN01_SEC_DD770_BS1</v>
      </c>
      <c r="B81" t="str">
        <f>[2]Sheet1!B81</f>
        <v>SQYN01;DC SYS02</v>
      </c>
      <c r="C81" s="52" t="str">
        <f>[2]Sheet1!C81</f>
        <v>SQYN01</v>
      </c>
      <c r="D81" s="52" t="s">
        <v>1298</v>
      </c>
      <c r="E81">
        <f>[2]Sheet1!D81</f>
        <v>20</v>
      </c>
      <c r="F81">
        <f>[2]Sheet1!E81</f>
        <v>20</v>
      </c>
      <c r="G81" s="64">
        <f>[2]Sheet1!F81</f>
        <v>44980</v>
      </c>
      <c r="H81">
        <f>[2]Sheet1!G81</f>
        <v>300</v>
      </c>
      <c r="I81">
        <f>[2]Sheet1!H81</f>
        <v>300</v>
      </c>
      <c r="J81">
        <f>[2]Sheet1!I81</f>
        <v>6</v>
      </c>
      <c r="K81">
        <f>[2]Sheet1!J81</f>
        <v>12</v>
      </c>
      <c r="L81">
        <f>[2]Sheet1!K81</f>
        <v>0</v>
      </c>
      <c r="M81">
        <f>[2]Sheet1!L81</f>
        <v>20</v>
      </c>
      <c r="N81">
        <f>[2]Sheet1!M81</f>
        <v>8</v>
      </c>
      <c r="O81">
        <f>[2]Sheet1!N81</f>
        <v>0</v>
      </c>
      <c r="P81" s="69">
        <f t="shared" si="15"/>
        <v>0</v>
      </c>
      <c r="Q81" s="92"/>
      <c r="R81" s="80"/>
      <c r="S81" s="93"/>
      <c r="T81" s="80"/>
      <c r="U81" s="92"/>
      <c r="V81" s="80"/>
      <c r="W81" s="93"/>
      <c r="X81" s="80"/>
      <c r="Y81" s="92"/>
      <c r="Z81" s="80"/>
      <c r="AA81" s="93"/>
      <c r="AB81" s="80"/>
      <c r="AC81" s="92"/>
      <c r="AD81" s="80"/>
      <c r="AE81" s="93"/>
      <c r="AF81" s="80"/>
      <c r="AG81" s="92"/>
      <c r="AH81" s="80"/>
      <c r="AI81" s="93"/>
      <c r="AJ81" s="80"/>
      <c r="AK81" s="92"/>
      <c r="AL81" s="80"/>
      <c r="AM81" s="93"/>
      <c r="AN81" s="80"/>
      <c r="AO81" s="92"/>
      <c r="AP81" s="80"/>
      <c r="AQ81" s="93"/>
      <c r="AR81" s="80"/>
      <c r="AS81" s="93"/>
      <c r="AT81" s="298"/>
      <c r="AU81" s="93"/>
      <c r="AV81" s="298"/>
      <c r="AW81" s="93"/>
      <c r="AX81" s="66">
        <f t="shared" si="11"/>
        <v>0</v>
      </c>
      <c r="AY81" s="78">
        <f t="shared" si="12"/>
        <v>0</v>
      </c>
      <c r="AZ81" s="67">
        <f>IFERROR(VLOOKUP(A81,'Site check'!$A$14:$O$47,15,0),0)</f>
        <v>0</v>
      </c>
      <c r="BA81" s="68">
        <f t="shared" si="16"/>
        <v>0</v>
      </c>
      <c r="BB81" s="53">
        <f t="shared" si="13"/>
        <v>20</v>
      </c>
      <c r="BC81" s="53">
        <f t="shared" si="14"/>
        <v>20</v>
      </c>
    </row>
    <row r="82" spans="1:55" ht="13.15">
      <c r="A82" t="str">
        <f>[2]Sheet1!A82</f>
        <v>SQYN01_SEC_DD770_BV1</v>
      </c>
      <c r="B82" t="str">
        <f>[2]Sheet1!B82</f>
        <v>SQYN01;DC SYS03</v>
      </c>
      <c r="C82" s="52" t="str">
        <f>[2]Sheet1!C82</f>
        <v>SQYN01</v>
      </c>
      <c r="D82" s="52" t="s">
        <v>1298</v>
      </c>
      <c r="E82">
        <f>[2]Sheet1!D82</f>
        <v>80</v>
      </c>
      <c r="F82">
        <f>[2]Sheet1!E82</f>
        <v>80</v>
      </c>
      <c r="G82" s="64">
        <f>[2]Sheet1!F82</f>
        <v>44980</v>
      </c>
      <c r="H82">
        <f>[2]Sheet1!G82</f>
        <v>300</v>
      </c>
      <c r="I82">
        <f>[2]Sheet1!H82</f>
        <v>300</v>
      </c>
      <c r="J82">
        <f>[2]Sheet1!I82</f>
        <v>4</v>
      </c>
      <c r="K82">
        <f>[2]Sheet1!J82</f>
        <v>8</v>
      </c>
      <c r="L82">
        <f>[2]Sheet1!K82</f>
        <v>0</v>
      </c>
      <c r="M82">
        <f>[2]Sheet1!L82</f>
        <v>9</v>
      </c>
      <c r="N82">
        <f>[2]Sheet1!M82</f>
        <v>11</v>
      </c>
      <c r="O82">
        <f>[2]Sheet1!N82</f>
        <v>0</v>
      </c>
      <c r="P82" s="69">
        <f t="shared" si="15"/>
        <v>0</v>
      </c>
      <c r="Q82" s="92"/>
      <c r="R82" s="80"/>
      <c r="S82" s="93"/>
      <c r="T82" s="80"/>
      <c r="U82" s="92"/>
      <c r="V82" s="80"/>
      <c r="W82" s="93"/>
      <c r="X82" s="80"/>
      <c r="Y82" s="92"/>
      <c r="Z82" s="80"/>
      <c r="AA82" s="93"/>
      <c r="AB82" s="80"/>
      <c r="AC82" s="92"/>
      <c r="AD82" s="80"/>
      <c r="AE82" s="93"/>
      <c r="AF82" s="80"/>
      <c r="AG82" s="92"/>
      <c r="AH82" s="80"/>
      <c r="AI82" s="93"/>
      <c r="AJ82" s="80"/>
      <c r="AK82" s="92"/>
      <c r="AL82" s="80"/>
      <c r="AM82" s="93"/>
      <c r="AN82" s="80"/>
      <c r="AO82" s="92"/>
      <c r="AP82" s="80"/>
      <c r="AQ82" s="93"/>
      <c r="AR82" s="80"/>
      <c r="AS82" s="93"/>
      <c r="AT82" s="298"/>
      <c r="AU82" s="93"/>
      <c r="AV82" s="298"/>
      <c r="AW82" s="93"/>
      <c r="AX82" s="66">
        <f t="shared" si="11"/>
        <v>0</v>
      </c>
      <c r="AY82" s="78">
        <f t="shared" si="12"/>
        <v>0</v>
      </c>
      <c r="AZ82" s="67">
        <f>IFERROR(VLOOKUP(A82,'Site check'!$A$14:$O$47,15,0),0)</f>
        <v>0</v>
      </c>
      <c r="BA82" s="68">
        <f t="shared" si="16"/>
        <v>0</v>
      </c>
      <c r="BB82" s="53">
        <f t="shared" si="13"/>
        <v>80</v>
      </c>
      <c r="BC82" s="53">
        <f t="shared" si="14"/>
        <v>80</v>
      </c>
    </row>
    <row r="83" spans="1:55" ht="13.15">
      <c r="A83" t="str">
        <f>[2]Sheet1!A83</f>
        <v>SQYN01_SEC_DD770_BW1</v>
      </c>
      <c r="B83" t="str">
        <f>[2]Sheet1!B83</f>
        <v>SQYN01;DC SYS01</v>
      </c>
      <c r="C83" s="52" t="str">
        <f>[2]Sheet1!C83</f>
        <v>SQYN01</v>
      </c>
      <c r="D83" s="52" t="s">
        <v>1298</v>
      </c>
      <c r="E83">
        <f>[2]Sheet1!D83</f>
        <v>40</v>
      </c>
      <c r="F83">
        <f>[2]Sheet1!E83</f>
        <v>40</v>
      </c>
      <c r="G83" s="64">
        <f>[2]Sheet1!F83</f>
        <v>44980</v>
      </c>
      <c r="H83">
        <f>[2]Sheet1!G83</f>
        <v>300</v>
      </c>
      <c r="I83">
        <f>[2]Sheet1!H83</f>
        <v>300</v>
      </c>
      <c r="J83">
        <f>[2]Sheet1!I83</f>
        <v>4</v>
      </c>
      <c r="K83">
        <f>[2]Sheet1!J83</f>
        <v>10</v>
      </c>
      <c r="L83">
        <f>[2]Sheet1!K83</f>
        <v>0</v>
      </c>
      <c r="M83">
        <f>[2]Sheet1!L83</f>
        <v>19</v>
      </c>
      <c r="N83">
        <f>[2]Sheet1!M83</f>
        <v>10</v>
      </c>
      <c r="O83">
        <f>[2]Sheet1!N83</f>
        <v>0</v>
      </c>
      <c r="P83" s="69">
        <f t="shared" si="15"/>
        <v>0</v>
      </c>
      <c r="Q83" s="92"/>
      <c r="R83" s="80"/>
      <c r="S83" s="93"/>
      <c r="T83" s="80"/>
      <c r="U83" s="92"/>
      <c r="V83" s="80"/>
      <c r="W83" s="93"/>
      <c r="X83" s="80"/>
      <c r="Y83" s="92"/>
      <c r="Z83" s="80"/>
      <c r="AA83" s="93"/>
      <c r="AB83" s="80"/>
      <c r="AC83" s="92"/>
      <c r="AD83" s="80"/>
      <c r="AE83" s="93"/>
      <c r="AF83" s="80"/>
      <c r="AG83" s="92"/>
      <c r="AH83" s="80"/>
      <c r="AI83" s="93"/>
      <c r="AJ83" s="80"/>
      <c r="AK83" s="92"/>
      <c r="AL83" s="80"/>
      <c r="AM83" s="93"/>
      <c r="AN83" s="80"/>
      <c r="AO83" s="92"/>
      <c r="AP83" s="80"/>
      <c r="AQ83" s="93"/>
      <c r="AR83" s="80"/>
      <c r="AS83" s="93"/>
      <c r="AT83" s="298"/>
      <c r="AU83" s="93"/>
      <c r="AV83" s="298"/>
      <c r="AW83" s="93"/>
      <c r="AX83" s="66">
        <f t="shared" si="11"/>
        <v>0</v>
      </c>
      <c r="AY83" s="78">
        <f t="shared" si="12"/>
        <v>0</v>
      </c>
      <c r="AZ83" s="67">
        <f>IFERROR(VLOOKUP(A83,'Site check'!$A$14:$O$47,15,0),0)</f>
        <v>0</v>
      </c>
      <c r="BA83" s="68">
        <f t="shared" si="16"/>
        <v>0</v>
      </c>
      <c r="BB83" s="53">
        <f t="shared" si="13"/>
        <v>40</v>
      </c>
      <c r="BC83" s="53">
        <f t="shared" si="14"/>
        <v>40</v>
      </c>
    </row>
    <row r="84" spans="1:55" ht="13.15">
      <c r="A84" t="str">
        <f>[2]Sheet1!A84</f>
        <v>SQYN01_SEC_DD770_BY1</v>
      </c>
      <c r="B84" t="str">
        <f>[2]Sheet1!B84</f>
        <v>SQYN01;DC SYS01</v>
      </c>
      <c r="C84" s="52" t="str">
        <f>[2]Sheet1!C84</f>
        <v>SQYN01</v>
      </c>
      <c r="D84" s="52" t="s">
        <v>1298</v>
      </c>
      <c r="E84">
        <f>[2]Sheet1!D84</f>
        <v>40</v>
      </c>
      <c r="F84">
        <f>[2]Sheet1!E84</f>
        <v>0</v>
      </c>
      <c r="G84" s="64">
        <f>[2]Sheet1!F84</f>
        <v>44980</v>
      </c>
      <c r="H84">
        <f>[2]Sheet1!G84</f>
        <v>300</v>
      </c>
      <c r="I84">
        <f>[2]Sheet1!H84</f>
        <v>300</v>
      </c>
      <c r="J84">
        <f>[2]Sheet1!I84</f>
        <v>3</v>
      </c>
      <c r="K84">
        <f>[2]Sheet1!J84</f>
        <v>4</v>
      </c>
      <c r="L84">
        <f>[2]Sheet1!K84</f>
        <v>0</v>
      </c>
      <c r="M84">
        <f>[2]Sheet1!L84</f>
        <v>10</v>
      </c>
      <c r="N84">
        <f>[2]Sheet1!M84</f>
        <v>12</v>
      </c>
      <c r="O84">
        <f>[2]Sheet1!N84</f>
        <v>0</v>
      </c>
      <c r="P84" s="69">
        <f t="shared" si="15"/>
        <v>0</v>
      </c>
      <c r="Q84" s="92"/>
      <c r="R84" s="80"/>
      <c r="S84" s="93"/>
      <c r="T84" s="80"/>
      <c r="U84" s="92"/>
      <c r="V84" s="80"/>
      <c r="W84" s="93"/>
      <c r="X84" s="80"/>
      <c r="Y84" s="92"/>
      <c r="Z84" s="80"/>
      <c r="AA84" s="93"/>
      <c r="AB84" s="80"/>
      <c r="AC84" s="92"/>
      <c r="AD84" s="80"/>
      <c r="AE84" s="93"/>
      <c r="AF84" s="80"/>
      <c r="AG84" s="92"/>
      <c r="AH84" s="80"/>
      <c r="AI84" s="93"/>
      <c r="AJ84" s="80"/>
      <c r="AK84" s="92"/>
      <c r="AL84" s="80"/>
      <c r="AM84" s="93"/>
      <c r="AN84" s="80"/>
      <c r="AO84" s="92"/>
      <c r="AP84" s="80"/>
      <c r="AQ84" s="93"/>
      <c r="AR84" s="80"/>
      <c r="AS84" s="93"/>
      <c r="AT84" s="298"/>
      <c r="AU84" s="93"/>
      <c r="AV84" s="298"/>
      <c r="AW84" s="93"/>
      <c r="AX84" s="66">
        <f t="shared" si="11"/>
        <v>0</v>
      </c>
      <c r="AY84" s="78">
        <f t="shared" si="12"/>
        <v>0</v>
      </c>
      <c r="AZ84" s="67">
        <f>IFERROR(VLOOKUP(A84,'Site check'!$A$14:$O$47,15,0),0)</f>
        <v>0</v>
      </c>
      <c r="BA84" s="68">
        <f t="shared" si="16"/>
        <v>0</v>
      </c>
      <c r="BB84" s="53">
        <f t="shared" si="13"/>
        <v>40</v>
      </c>
      <c r="BC84" s="53">
        <f t="shared" si="14"/>
        <v>0</v>
      </c>
    </row>
    <row r="85" spans="1:55" ht="13.15">
      <c r="A85" t="str">
        <f>[2]Sheet1!A85</f>
        <v>SQYN01_SEC_DD770_DE1</v>
      </c>
      <c r="B85" t="str">
        <f>[2]Sheet1!B85</f>
        <v>SQYN01;DC SYS03</v>
      </c>
      <c r="C85" s="52" t="str">
        <f>[2]Sheet1!C85</f>
        <v>SQYN01</v>
      </c>
      <c r="D85" s="52" t="s">
        <v>1298</v>
      </c>
      <c r="E85">
        <f>[2]Sheet1!D85</f>
        <v>210</v>
      </c>
      <c r="F85">
        <f>[2]Sheet1!E85</f>
        <v>210</v>
      </c>
      <c r="G85" s="64">
        <f>[2]Sheet1!F85</f>
        <v>44980</v>
      </c>
      <c r="H85">
        <f>[2]Sheet1!G85</f>
        <v>300</v>
      </c>
      <c r="I85">
        <f>[2]Sheet1!H85</f>
        <v>300</v>
      </c>
      <c r="J85">
        <f>[2]Sheet1!I85</f>
        <v>2</v>
      </c>
      <c r="K85">
        <f>[2]Sheet1!J85</f>
        <v>0</v>
      </c>
      <c r="L85">
        <f>[2]Sheet1!K85</f>
        <v>0</v>
      </c>
      <c r="M85">
        <f>[2]Sheet1!L85</f>
        <v>2</v>
      </c>
      <c r="N85">
        <f>[2]Sheet1!M85</f>
        <v>10</v>
      </c>
      <c r="O85">
        <f>[2]Sheet1!N85</f>
        <v>0</v>
      </c>
      <c r="P85" s="69">
        <f t="shared" si="15"/>
        <v>0</v>
      </c>
      <c r="Q85" s="92"/>
      <c r="R85" s="80"/>
      <c r="S85" s="93"/>
      <c r="T85" s="80"/>
      <c r="U85" s="92"/>
      <c r="V85" s="80"/>
      <c r="W85" s="93"/>
      <c r="X85" s="80"/>
      <c r="Y85" s="92"/>
      <c r="Z85" s="80"/>
      <c r="AA85" s="93"/>
      <c r="AB85" s="80"/>
      <c r="AC85" s="92"/>
      <c r="AD85" s="80"/>
      <c r="AE85" s="93"/>
      <c r="AF85" s="80"/>
      <c r="AG85" s="92"/>
      <c r="AH85" s="80"/>
      <c r="AI85" s="93"/>
      <c r="AJ85" s="80"/>
      <c r="AK85" s="92"/>
      <c r="AL85" s="80"/>
      <c r="AM85" s="93"/>
      <c r="AN85" s="80"/>
      <c r="AO85" s="92"/>
      <c r="AP85" s="80"/>
      <c r="AQ85" s="93"/>
      <c r="AR85" s="80"/>
      <c r="AS85" s="93"/>
      <c r="AT85" s="298"/>
      <c r="AU85" s="93"/>
      <c r="AV85" s="298"/>
      <c r="AW85" s="93"/>
      <c r="AX85" s="66">
        <f t="shared" si="11"/>
        <v>0</v>
      </c>
      <c r="AY85" s="78">
        <f t="shared" si="12"/>
        <v>0</v>
      </c>
      <c r="AZ85" s="67">
        <f>IFERROR(VLOOKUP(A85,'Site check'!$A$14:$O$47,15,0),0)</f>
        <v>0</v>
      </c>
      <c r="BA85" s="68">
        <f t="shared" si="16"/>
        <v>0</v>
      </c>
      <c r="BB85" s="53">
        <f t="shared" si="13"/>
        <v>210</v>
      </c>
      <c r="BC85" s="53">
        <f t="shared" si="14"/>
        <v>210</v>
      </c>
    </row>
    <row r="86" spans="1:55" ht="13.15">
      <c r="A86" t="str">
        <f>[2]Sheet1!A86</f>
        <v>SQYN01_SEC_DD770_DN1</v>
      </c>
      <c r="B86" t="str">
        <f>[2]Sheet1!B86</f>
        <v>SQYN01;DC SYS01</v>
      </c>
      <c r="C86" s="52" t="str">
        <f>[2]Sheet1!C86</f>
        <v>SQYN01</v>
      </c>
      <c r="D86" s="52" t="s">
        <v>1298</v>
      </c>
      <c r="E86">
        <f>[2]Sheet1!D86</f>
        <v>60</v>
      </c>
      <c r="F86">
        <f>[2]Sheet1!E86</f>
        <v>60</v>
      </c>
      <c r="G86" s="64">
        <f>[2]Sheet1!F86</f>
        <v>44980</v>
      </c>
      <c r="H86">
        <f>[2]Sheet1!G86</f>
        <v>300</v>
      </c>
      <c r="I86">
        <f>[2]Sheet1!H86</f>
        <v>300</v>
      </c>
      <c r="J86">
        <f>[2]Sheet1!I86</f>
        <v>6</v>
      </c>
      <c r="K86">
        <f>[2]Sheet1!J86</f>
        <v>4</v>
      </c>
      <c r="L86">
        <f>[2]Sheet1!K86</f>
        <v>6</v>
      </c>
      <c r="M86">
        <f>[2]Sheet1!L86</f>
        <v>22</v>
      </c>
      <c r="N86">
        <f>[2]Sheet1!M86</f>
        <v>2</v>
      </c>
      <c r="O86">
        <f>[2]Sheet1!N86</f>
        <v>0</v>
      </c>
      <c r="P86" s="69">
        <f t="shared" si="15"/>
        <v>0</v>
      </c>
      <c r="Q86" s="92"/>
      <c r="R86" s="80"/>
      <c r="S86" s="93"/>
      <c r="T86" s="80"/>
      <c r="U86" s="92"/>
      <c r="V86" s="80"/>
      <c r="W86" s="93"/>
      <c r="X86" s="80"/>
      <c r="Y86" s="92"/>
      <c r="Z86" s="80"/>
      <c r="AA86" s="93"/>
      <c r="AB86" s="80"/>
      <c r="AC86" s="92"/>
      <c r="AD86" s="80"/>
      <c r="AE86" s="93"/>
      <c r="AF86" s="80"/>
      <c r="AG86" s="92"/>
      <c r="AH86" s="80"/>
      <c r="AI86" s="93"/>
      <c r="AJ86" s="80"/>
      <c r="AK86" s="92"/>
      <c r="AL86" s="80"/>
      <c r="AM86" s="93"/>
      <c r="AN86" s="80"/>
      <c r="AO86" s="92"/>
      <c r="AP86" s="80"/>
      <c r="AQ86" s="93"/>
      <c r="AR86" s="80"/>
      <c r="AS86" s="93"/>
      <c r="AT86" s="298"/>
      <c r="AU86" s="93"/>
      <c r="AV86" s="298"/>
      <c r="AW86" s="93"/>
      <c r="AX86" s="66">
        <f t="shared" si="11"/>
        <v>0</v>
      </c>
      <c r="AY86" s="78">
        <f t="shared" si="12"/>
        <v>0</v>
      </c>
      <c r="AZ86" s="67">
        <f>IFERROR(VLOOKUP(A86,'Site check'!$A$14:$O$47,15,0),0)</f>
        <v>0</v>
      </c>
      <c r="BA86" s="68">
        <f t="shared" si="16"/>
        <v>0</v>
      </c>
      <c r="BB86" s="53">
        <f t="shared" si="13"/>
        <v>60</v>
      </c>
      <c r="BC86" s="53">
        <f t="shared" si="14"/>
        <v>60</v>
      </c>
    </row>
    <row r="87" spans="1:55" ht="13.15">
      <c r="A87" t="str">
        <f>[2]Sheet1!A87</f>
        <v>SQYN02_PDU1A_B</v>
      </c>
      <c r="B87" t="str">
        <f>[2]Sheet1!B87</f>
        <v>SQYN02;DC SYS08A</v>
      </c>
      <c r="C87" s="52" t="str">
        <f>[2]Sheet1!C87</f>
        <v>SQYN02</v>
      </c>
      <c r="D87" s="52" t="s">
        <v>1300</v>
      </c>
      <c r="E87">
        <f>[2]Sheet1!D87</f>
        <v>250.34</v>
      </c>
      <c r="F87">
        <f>[2]Sheet1!E87</f>
        <v>260.77999999999997</v>
      </c>
      <c r="G87" s="64">
        <f>[2]Sheet1!F87</f>
        <v>45475</v>
      </c>
      <c r="H87">
        <f>[2]Sheet1!G87</f>
        <v>600</v>
      </c>
      <c r="I87">
        <f>[2]Sheet1!H87</f>
        <v>600</v>
      </c>
      <c r="J87">
        <f>[2]Sheet1!I87</f>
        <v>0</v>
      </c>
      <c r="K87">
        <f>[2]Sheet1!J87</f>
        <v>0</v>
      </c>
      <c r="L87">
        <f>[2]Sheet1!K87</f>
        <v>0</v>
      </c>
      <c r="M87">
        <f>[2]Sheet1!L87</f>
        <v>0</v>
      </c>
      <c r="N87">
        <f>[2]Sheet1!M87</f>
        <v>0</v>
      </c>
      <c r="O87">
        <f>[2]Sheet1!N87</f>
        <v>0</v>
      </c>
      <c r="P87" s="69">
        <f t="shared" si="15"/>
        <v>414.58333333333343</v>
      </c>
      <c r="Q87" s="81" t="s">
        <v>739</v>
      </c>
      <c r="R87" s="82">
        <v>2.1</v>
      </c>
      <c r="S87" s="81" t="s">
        <v>740</v>
      </c>
      <c r="T87" s="82">
        <v>0.9</v>
      </c>
      <c r="U87" s="81" t="s">
        <v>741</v>
      </c>
      <c r="V87" s="82">
        <v>2.6</v>
      </c>
      <c r="W87" s="81" t="s">
        <v>743</v>
      </c>
      <c r="X87" s="82">
        <v>2.4</v>
      </c>
      <c r="Y87" s="81" t="s">
        <v>744</v>
      </c>
      <c r="Z87" s="82">
        <v>1.9</v>
      </c>
      <c r="AA87" s="89" t="s">
        <v>745</v>
      </c>
      <c r="AB87" s="90">
        <v>0.8</v>
      </c>
      <c r="AC87" s="92" t="s">
        <v>748</v>
      </c>
      <c r="AD87" s="80">
        <v>3.2</v>
      </c>
      <c r="AE87" s="303" t="s">
        <v>746</v>
      </c>
      <c r="AF87" s="305">
        <v>4</v>
      </c>
      <c r="AG87" s="105" t="s">
        <v>1405</v>
      </c>
      <c r="AH87" s="268">
        <v>2</v>
      </c>
      <c r="AI87" s="99"/>
      <c r="AJ87" s="80"/>
      <c r="AK87" s="92"/>
      <c r="AL87" s="80"/>
      <c r="AM87" s="93"/>
      <c r="AN87" s="80"/>
      <c r="AO87" s="92"/>
      <c r="AP87" s="80"/>
      <c r="AQ87" s="93"/>
      <c r="AR87" s="80"/>
      <c r="AS87" s="93"/>
      <c r="AT87" s="298"/>
      <c r="AU87" s="93"/>
      <c r="AV87" s="298"/>
      <c r="AW87" s="93"/>
      <c r="AX87" s="66">
        <f>SUM(R87+T87+V87+X87+Z87+AB87+AD87+AF87+AH87+AJ87+AL87+AN87+AP87+AR87)</f>
        <v>19.900000000000002</v>
      </c>
      <c r="AY87" s="78">
        <f t="shared" si="12"/>
        <v>414.58333333333343</v>
      </c>
      <c r="AZ87" s="67">
        <f>IFERROR(VLOOKUP(A87,'Site check'!$A$14:$O$47,15,0),0)</f>
        <v>0</v>
      </c>
      <c r="BA87" s="68">
        <f t="shared" si="16"/>
        <v>0</v>
      </c>
      <c r="BB87" s="53">
        <f t="shared" si="13"/>
        <v>457.63166666666672</v>
      </c>
      <c r="BC87" s="53">
        <f t="shared" si="14"/>
        <v>468.07166666666672</v>
      </c>
    </row>
    <row r="88" spans="1:55" ht="13.15">
      <c r="A88" t="str">
        <f>[2]Sheet1!A88</f>
        <v>SQYN02_SEC_DCDB_JJJK07</v>
      </c>
      <c r="B88" t="str">
        <f>[2]Sheet1!B88</f>
        <v>SQYN02;DC SYS07</v>
      </c>
      <c r="C88" s="52" t="str">
        <f>[2]Sheet1!C88</f>
        <v>SQYN02</v>
      </c>
      <c r="D88" s="52" t="s">
        <v>1300</v>
      </c>
      <c r="E88">
        <f>[2]Sheet1!D88</f>
        <v>284</v>
      </c>
      <c r="F88">
        <f>[2]Sheet1!E88</f>
        <v>275</v>
      </c>
      <c r="G88" s="64">
        <f>[2]Sheet1!F88</f>
        <v>45078</v>
      </c>
      <c r="H88">
        <f>[2]Sheet1!G88</f>
        <v>300</v>
      </c>
      <c r="I88">
        <f>[2]Sheet1!H88</f>
        <v>300</v>
      </c>
      <c r="J88">
        <f>[2]Sheet1!I88</f>
        <v>0</v>
      </c>
      <c r="K88">
        <f>[2]Sheet1!J88</f>
        <v>1</v>
      </c>
      <c r="L88">
        <f>[2]Sheet1!K88</f>
        <v>1</v>
      </c>
      <c r="M88">
        <f>[2]Sheet1!L88</f>
        <v>1</v>
      </c>
      <c r="N88">
        <f>[2]Sheet1!M88</f>
        <v>0</v>
      </c>
      <c r="O88">
        <f>[2]Sheet1!N88</f>
        <v>24</v>
      </c>
      <c r="P88" s="69">
        <f t="shared" si="15"/>
        <v>0</v>
      </c>
      <c r="Q88" s="92"/>
      <c r="R88" s="80"/>
      <c r="S88" s="93"/>
      <c r="T88" s="80"/>
      <c r="U88" s="92"/>
      <c r="V88" s="80"/>
      <c r="W88" s="93"/>
      <c r="X88" s="80"/>
      <c r="Y88" s="92"/>
      <c r="Z88" s="80"/>
      <c r="AA88" s="93"/>
      <c r="AB88" s="80"/>
      <c r="AC88" s="92"/>
      <c r="AD88" s="80"/>
      <c r="AE88" s="93"/>
      <c r="AF88" s="80"/>
      <c r="AG88" s="92"/>
      <c r="AH88" s="80"/>
      <c r="AI88" s="93"/>
      <c r="AJ88" s="80"/>
      <c r="AK88" s="92"/>
      <c r="AL88" s="80"/>
      <c r="AM88" s="93"/>
      <c r="AN88" s="80"/>
      <c r="AO88" s="92"/>
      <c r="AP88" s="80"/>
      <c r="AQ88" s="93"/>
      <c r="AR88" s="80"/>
      <c r="AS88" s="93"/>
      <c r="AT88" s="298"/>
      <c r="AU88" s="93"/>
      <c r="AV88" s="298"/>
      <c r="AW88" s="93"/>
      <c r="AX88" s="66">
        <f t="shared" si="11"/>
        <v>0</v>
      </c>
      <c r="AY88" s="78">
        <f t="shared" si="12"/>
        <v>0</v>
      </c>
      <c r="AZ88" s="67">
        <f>IFERROR(VLOOKUP(A88,'Site check'!$A$14:$O$47,15,0),0)</f>
        <v>0</v>
      </c>
      <c r="BA88" s="68">
        <f t="shared" si="16"/>
        <v>0</v>
      </c>
      <c r="BB88" s="53">
        <f t="shared" si="13"/>
        <v>284</v>
      </c>
      <c r="BC88" s="53">
        <f t="shared" si="14"/>
        <v>275</v>
      </c>
    </row>
    <row r="89" spans="1:55" ht="13.15">
      <c r="A89" t="str">
        <f>[2]Sheet1!A89</f>
        <v>SQYN02_SEC_DD770_FA1</v>
      </c>
      <c r="B89" t="str">
        <f>[2]Sheet1!B89</f>
        <v>SQYN02;DC SYS08A</v>
      </c>
      <c r="C89" s="52" t="str">
        <f>[2]Sheet1!C89</f>
        <v>SQYN02</v>
      </c>
      <c r="D89" s="52" t="s">
        <v>1300</v>
      </c>
      <c r="E89">
        <f>[2]Sheet1!D89</f>
        <v>70</v>
      </c>
      <c r="F89">
        <f>[2]Sheet1!E89</f>
        <v>100</v>
      </c>
      <c r="G89" s="64">
        <f>[2]Sheet1!F89</f>
        <v>45034</v>
      </c>
      <c r="H89">
        <f>[2]Sheet1!G89</f>
        <v>300</v>
      </c>
      <c r="I89">
        <f>[2]Sheet1!H89</f>
        <v>300</v>
      </c>
      <c r="J89">
        <f>[2]Sheet1!I89</f>
        <v>6</v>
      </c>
      <c r="K89">
        <f>[2]Sheet1!J89</f>
        <v>2</v>
      </c>
      <c r="L89">
        <f>[2]Sheet1!K89</f>
        <v>0</v>
      </c>
      <c r="M89">
        <f>[2]Sheet1!L89</f>
        <v>19</v>
      </c>
      <c r="N89">
        <f>[2]Sheet1!M89</f>
        <v>11</v>
      </c>
      <c r="O89">
        <f>[2]Sheet1!N89</f>
        <v>0</v>
      </c>
      <c r="P89" s="69">
        <f t="shared" si="15"/>
        <v>0</v>
      </c>
      <c r="Q89" s="92"/>
      <c r="R89" s="80"/>
      <c r="S89" s="93"/>
      <c r="T89" s="80"/>
      <c r="U89" s="92"/>
      <c r="V89" s="80"/>
      <c r="W89" s="93"/>
      <c r="X89" s="80"/>
      <c r="Y89" s="92"/>
      <c r="Z89" s="80"/>
      <c r="AA89" s="93"/>
      <c r="AB89" s="80"/>
      <c r="AC89" s="92"/>
      <c r="AD89" s="80"/>
      <c r="AE89" s="93"/>
      <c r="AF89" s="80"/>
      <c r="AG89" s="92"/>
      <c r="AH89" s="80"/>
      <c r="AI89" s="93"/>
      <c r="AJ89" s="80"/>
      <c r="AK89" s="92"/>
      <c r="AL89" s="80"/>
      <c r="AM89" s="93"/>
      <c r="AN89" s="80"/>
      <c r="AO89" s="92"/>
      <c r="AP89" s="80"/>
      <c r="AQ89" s="93"/>
      <c r="AR89" s="80"/>
      <c r="AS89" s="93"/>
      <c r="AT89" s="298"/>
      <c r="AU89" s="93"/>
      <c r="AV89" s="298"/>
      <c r="AW89" s="93"/>
      <c r="AX89" s="66">
        <f t="shared" si="11"/>
        <v>0</v>
      </c>
      <c r="AY89" s="78">
        <f t="shared" si="12"/>
        <v>0</v>
      </c>
      <c r="AZ89" s="67">
        <f>IFERROR(VLOOKUP(A89,'Site check'!$A$14:$O$47,15,0),0)</f>
        <v>0</v>
      </c>
      <c r="BA89" s="68">
        <f t="shared" si="16"/>
        <v>0</v>
      </c>
      <c r="BB89" s="53">
        <f t="shared" si="13"/>
        <v>70</v>
      </c>
      <c r="BC89" s="53">
        <f t="shared" si="14"/>
        <v>100</v>
      </c>
    </row>
    <row r="90" spans="1:55" ht="13.15">
      <c r="A90" t="str">
        <f>[2]Sheet1!A90</f>
        <v>SQYN02_SEC_DD770_FE1</v>
      </c>
      <c r="B90" t="str">
        <f>[2]Sheet1!B90</f>
        <v>SQYN02;DC SYS08A</v>
      </c>
      <c r="C90" s="52" t="str">
        <f>[2]Sheet1!C90</f>
        <v>SQYN02</v>
      </c>
      <c r="D90" s="52" t="s">
        <v>1300</v>
      </c>
      <c r="E90">
        <f>[2]Sheet1!D90</f>
        <v>145</v>
      </c>
      <c r="F90">
        <f>[2]Sheet1!E90</f>
        <v>165</v>
      </c>
      <c r="G90" s="64">
        <f>[2]Sheet1!F90</f>
        <v>45034</v>
      </c>
      <c r="H90">
        <f>[2]Sheet1!G90</f>
        <v>300</v>
      </c>
      <c r="I90">
        <f>[2]Sheet1!H90</f>
        <v>300</v>
      </c>
      <c r="J90">
        <f>[2]Sheet1!I90</f>
        <v>6</v>
      </c>
      <c r="K90">
        <f>[2]Sheet1!J90</f>
        <v>0</v>
      </c>
      <c r="L90">
        <f>[2]Sheet1!K90</f>
        <v>0</v>
      </c>
      <c r="M90">
        <f>[2]Sheet1!L90</f>
        <v>19</v>
      </c>
      <c r="N90">
        <f>[2]Sheet1!M90</f>
        <v>11</v>
      </c>
      <c r="O90">
        <f>[2]Sheet1!N90</f>
        <v>0</v>
      </c>
      <c r="P90" s="69">
        <f t="shared" si="15"/>
        <v>0</v>
      </c>
      <c r="Q90" s="92"/>
      <c r="R90" s="80"/>
      <c r="S90" s="93"/>
      <c r="T90" s="80"/>
      <c r="U90" s="92"/>
      <c r="V90" s="80"/>
      <c r="W90" s="93"/>
      <c r="X90" s="80"/>
      <c r="Y90" s="92"/>
      <c r="Z90" s="80"/>
      <c r="AA90" s="93"/>
      <c r="AB90" s="80"/>
      <c r="AC90" s="92"/>
      <c r="AD90" s="80"/>
      <c r="AE90" s="93"/>
      <c r="AF90" s="80"/>
      <c r="AG90" s="92"/>
      <c r="AH90" s="80"/>
      <c r="AI90" s="93"/>
      <c r="AJ90" s="80"/>
      <c r="AK90" s="92"/>
      <c r="AL90" s="80"/>
      <c r="AM90" s="93"/>
      <c r="AN90" s="80"/>
      <c r="AO90" s="92"/>
      <c r="AP90" s="80"/>
      <c r="AQ90" s="93"/>
      <c r="AR90" s="80"/>
      <c r="AS90" s="93"/>
      <c r="AT90" s="298"/>
      <c r="AU90" s="93"/>
      <c r="AV90" s="298"/>
      <c r="AW90" s="93"/>
      <c r="AX90" s="66">
        <f t="shared" si="11"/>
        <v>0</v>
      </c>
      <c r="AY90" s="78">
        <f t="shared" si="12"/>
        <v>0</v>
      </c>
      <c r="AZ90" s="67">
        <f>IFERROR(VLOOKUP(A90,'Site check'!$A$14:$O$47,15,0),0)</f>
        <v>0</v>
      </c>
      <c r="BA90" s="68">
        <f t="shared" si="16"/>
        <v>0</v>
      </c>
      <c r="BB90" s="53">
        <f t="shared" si="13"/>
        <v>145</v>
      </c>
      <c r="BC90" s="53">
        <f t="shared" si="14"/>
        <v>165</v>
      </c>
    </row>
    <row r="91" spans="1:55" ht="13.15">
      <c r="A91" t="str">
        <f>[2]Sheet1!A91</f>
        <v>SQYN02_SEC_DD770_GL1</v>
      </c>
      <c r="B91" t="str">
        <f>[2]Sheet1!B91</f>
        <v>SQYN02;DC SYS08A</v>
      </c>
      <c r="C91" s="52" t="str">
        <f>[2]Sheet1!C91</f>
        <v>SQYN02</v>
      </c>
      <c r="D91" s="52" t="s">
        <v>1300</v>
      </c>
      <c r="E91">
        <f>[2]Sheet1!D91</f>
        <v>90</v>
      </c>
      <c r="F91">
        <f>[2]Sheet1!E91</f>
        <v>90</v>
      </c>
      <c r="G91" s="64">
        <f>[2]Sheet1!F91</f>
        <v>45034</v>
      </c>
      <c r="H91">
        <f>[2]Sheet1!G91</f>
        <v>300</v>
      </c>
      <c r="I91">
        <f>[2]Sheet1!H91</f>
        <v>300</v>
      </c>
      <c r="J91">
        <f>[2]Sheet1!I91</f>
        <v>6</v>
      </c>
      <c r="K91">
        <f>[2]Sheet1!J91</f>
        <v>5</v>
      </c>
      <c r="L91">
        <f>[2]Sheet1!K91</f>
        <v>0</v>
      </c>
      <c r="M91">
        <f>[2]Sheet1!L91</f>
        <v>17</v>
      </c>
      <c r="N91">
        <f>[2]Sheet1!M91</f>
        <v>11</v>
      </c>
      <c r="O91">
        <f>[2]Sheet1!N91</f>
        <v>0</v>
      </c>
      <c r="P91" s="69">
        <f t="shared" si="15"/>
        <v>0</v>
      </c>
      <c r="Q91" s="92"/>
      <c r="R91" s="80"/>
      <c r="S91" s="93"/>
      <c r="T91" s="80"/>
      <c r="U91" s="92"/>
      <c r="V91" s="80"/>
      <c r="W91" s="93"/>
      <c r="X91" s="80"/>
      <c r="Y91" s="92"/>
      <c r="Z91" s="80"/>
      <c r="AA91" s="93"/>
      <c r="AB91" s="80"/>
      <c r="AC91" s="92"/>
      <c r="AD91" s="80"/>
      <c r="AE91" s="93"/>
      <c r="AF91" s="80"/>
      <c r="AG91" s="92"/>
      <c r="AH91" s="80"/>
      <c r="AI91" s="93"/>
      <c r="AJ91" s="80"/>
      <c r="AK91" s="92"/>
      <c r="AL91" s="80"/>
      <c r="AM91" s="93"/>
      <c r="AN91" s="80"/>
      <c r="AO91" s="92"/>
      <c r="AP91" s="80"/>
      <c r="AQ91" s="93"/>
      <c r="AR91" s="80"/>
      <c r="AS91" s="93"/>
      <c r="AT91" s="298"/>
      <c r="AU91" s="93"/>
      <c r="AV91" s="298"/>
      <c r="AW91" s="93"/>
      <c r="AX91" s="66">
        <f t="shared" si="11"/>
        <v>0</v>
      </c>
      <c r="AY91" s="78">
        <f t="shared" si="12"/>
        <v>0</v>
      </c>
      <c r="AZ91" s="67">
        <f>IFERROR(VLOOKUP(A91,'Site check'!$A$14:$O$47,15,0),0)</f>
        <v>0</v>
      </c>
      <c r="BA91" s="68">
        <f t="shared" si="16"/>
        <v>0</v>
      </c>
      <c r="BB91" s="53">
        <f t="shared" si="13"/>
        <v>90</v>
      </c>
      <c r="BC91" s="53">
        <f t="shared" si="14"/>
        <v>90</v>
      </c>
    </row>
    <row r="92" spans="1:55" ht="13.15">
      <c r="A92" t="str">
        <f>[2]Sheet1!A92</f>
        <v>SQYN02_SEC_DD770_GR1</v>
      </c>
      <c r="B92" t="str">
        <f>[2]Sheet1!B92</f>
        <v>SQYN02;DC SYS08A</v>
      </c>
      <c r="C92" s="52" t="str">
        <f>[2]Sheet1!C92</f>
        <v>SQYN02</v>
      </c>
      <c r="D92" s="52" t="s">
        <v>1300</v>
      </c>
      <c r="E92">
        <f>[2]Sheet1!D92</f>
        <v>130</v>
      </c>
      <c r="F92">
        <f>[2]Sheet1!E92</f>
        <v>140</v>
      </c>
      <c r="G92" s="64">
        <f>[2]Sheet1!F92</f>
        <v>45034</v>
      </c>
      <c r="H92">
        <f>[2]Sheet1!G92</f>
        <v>300</v>
      </c>
      <c r="I92">
        <f>[2]Sheet1!H92</f>
        <v>300</v>
      </c>
      <c r="J92">
        <f>[2]Sheet1!I92</f>
        <v>0</v>
      </c>
      <c r="K92">
        <f>[2]Sheet1!J92</f>
        <v>6</v>
      </c>
      <c r="L92">
        <f>[2]Sheet1!K92</f>
        <v>0</v>
      </c>
      <c r="M92">
        <f>[2]Sheet1!L92</f>
        <v>16</v>
      </c>
      <c r="N92">
        <f>[2]Sheet1!M92</f>
        <v>0</v>
      </c>
      <c r="O92">
        <f>[2]Sheet1!N92</f>
        <v>0</v>
      </c>
      <c r="P92" s="69">
        <f t="shared" si="15"/>
        <v>83.333333333333329</v>
      </c>
      <c r="Q92" s="92" t="s">
        <v>749</v>
      </c>
      <c r="R92" s="80">
        <v>4</v>
      </c>
      <c r="S92" s="93"/>
      <c r="T92" s="80"/>
      <c r="U92" s="92"/>
      <c r="V92" s="80"/>
      <c r="W92" s="93"/>
      <c r="X92" s="80"/>
      <c r="Y92" s="92"/>
      <c r="Z92" s="80"/>
      <c r="AA92" s="93"/>
      <c r="AB92" s="80"/>
      <c r="AC92" s="92"/>
      <c r="AD92" s="80"/>
      <c r="AE92" s="93"/>
      <c r="AF92" s="80"/>
      <c r="AG92" s="92"/>
      <c r="AH92" s="80"/>
      <c r="AI92" s="93"/>
      <c r="AJ92" s="80"/>
      <c r="AK92" s="92"/>
      <c r="AL92" s="80"/>
      <c r="AM92" s="93"/>
      <c r="AN92" s="80"/>
      <c r="AO92" s="92"/>
      <c r="AP92" s="80"/>
      <c r="AQ92" s="93"/>
      <c r="AR92" s="80"/>
      <c r="AS92" s="93"/>
      <c r="AT92" s="298"/>
      <c r="AU92" s="93"/>
      <c r="AV92" s="298"/>
      <c r="AW92" s="93"/>
      <c r="AX92" s="66">
        <f t="shared" si="11"/>
        <v>4</v>
      </c>
      <c r="AY92" s="78">
        <f t="shared" si="12"/>
        <v>83.333333333333329</v>
      </c>
      <c r="AZ92" s="67">
        <f>IFERROR(VLOOKUP(A92,'Site check'!$A$14:$O$47,15,0),0)</f>
        <v>0</v>
      </c>
      <c r="BA92" s="68">
        <f t="shared" si="16"/>
        <v>0</v>
      </c>
      <c r="BB92" s="53">
        <f t="shared" si="13"/>
        <v>171.66666666666666</v>
      </c>
      <c r="BC92" s="53">
        <f t="shared" si="14"/>
        <v>181.66666666666666</v>
      </c>
    </row>
    <row r="93" spans="1:55" ht="13.15">
      <c r="A93" t="str">
        <f>[2]Sheet1!A93</f>
        <v>SQYN02_SEC_DD770_HM13</v>
      </c>
      <c r="B93" t="str">
        <f>[2]Sheet1!B93</f>
        <v>SQYN02;DC SYS06</v>
      </c>
      <c r="C93" s="52" t="str">
        <f>[2]Sheet1!C93</f>
        <v>SQYN02</v>
      </c>
      <c r="D93" s="52" t="s">
        <v>1300</v>
      </c>
      <c r="E93">
        <f>[2]Sheet1!D93</f>
        <v>260</v>
      </c>
      <c r="F93">
        <f>[2]Sheet1!E93</f>
        <v>290</v>
      </c>
      <c r="G93" s="64">
        <f>[2]Sheet1!F93</f>
        <v>45034</v>
      </c>
      <c r="H93">
        <f>[2]Sheet1!G93</f>
        <v>300</v>
      </c>
      <c r="I93">
        <f>[2]Sheet1!H93</f>
        <v>300</v>
      </c>
      <c r="J93">
        <f>[2]Sheet1!I93</f>
        <v>4</v>
      </c>
      <c r="K93">
        <f>[2]Sheet1!J93</f>
        <v>4</v>
      </c>
      <c r="L93">
        <f>[2]Sheet1!K93</f>
        <v>0</v>
      </c>
      <c r="M93">
        <f>[2]Sheet1!L93</f>
        <v>8</v>
      </c>
      <c r="N93">
        <f>[2]Sheet1!M93</f>
        <v>8</v>
      </c>
      <c r="O93">
        <f>[2]Sheet1!N93</f>
        <v>0</v>
      </c>
      <c r="P93" s="69">
        <f t="shared" si="15"/>
        <v>0</v>
      </c>
      <c r="Q93" s="92"/>
      <c r="R93" s="80"/>
      <c r="S93" s="93"/>
      <c r="T93" s="80"/>
      <c r="U93" s="92"/>
      <c r="V93" s="80"/>
      <c r="W93" s="93"/>
      <c r="X93" s="80"/>
      <c r="Y93" s="92"/>
      <c r="Z93" s="80"/>
      <c r="AA93" s="93"/>
      <c r="AB93" s="80"/>
      <c r="AC93" s="92"/>
      <c r="AD93" s="80"/>
      <c r="AE93" s="93"/>
      <c r="AF93" s="80"/>
      <c r="AG93" s="92"/>
      <c r="AH93" s="80"/>
      <c r="AI93" s="93"/>
      <c r="AJ93" s="80"/>
      <c r="AK93" s="92"/>
      <c r="AL93" s="80"/>
      <c r="AM93" s="93"/>
      <c r="AN93" s="80"/>
      <c r="AO93" s="92"/>
      <c r="AP93" s="80"/>
      <c r="AQ93" s="93"/>
      <c r="AR93" s="80"/>
      <c r="AS93" s="93"/>
      <c r="AT93" s="298"/>
      <c r="AU93" s="93"/>
      <c r="AV93" s="298"/>
      <c r="AW93" s="93"/>
      <c r="AX93" s="66">
        <f t="shared" si="11"/>
        <v>0</v>
      </c>
      <c r="AY93" s="78">
        <f t="shared" si="12"/>
        <v>0</v>
      </c>
      <c r="AZ93" s="67">
        <f>IFERROR(VLOOKUP(A93,'Site check'!$A$14:$O$47,15,0),0)</f>
        <v>0</v>
      </c>
      <c r="BA93" s="68">
        <f t="shared" si="16"/>
        <v>0</v>
      </c>
      <c r="BB93" s="53">
        <f t="shared" si="13"/>
        <v>260</v>
      </c>
      <c r="BC93" s="53">
        <f t="shared" si="14"/>
        <v>290</v>
      </c>
    </row>
    <row r="94" spans="1:55" ht="13.15">
      <c r="A94" t="str">
        <f>[2]Sheet1!A94</f>
        <v>SQYN02_SEC_DD770_HP1</v>
      </c>
      <c r="B94" t="str">
        <f>[2]Sheet1!B94</f>
        <v>SQYN02;DC SYS06</v>
      </c>
      <c r="C94" s="52" t="str">
        <f>[2]Sheet1!C94</f>
        <v>SQYN02</v>
      </c>
      <c r="D94" s="52" t="s">
        <v>1300</v>
      </c>
      <c r="E94">
        <f>[2]Sheet1!D94</f>
        <v>180</v>
      </c>
      <c r="F94">
        <f>[2]Sheet1!E94</f>
        <v>60</v>
      </c>
      <c r="G94" s="64">
        <f>[2]Sheet1!F94</f>
        <v>45034</v>
      </c>
      <c r="H94">
        <f>[2]Sheet1!G94</f>
        <v>300</v>
      </c>
      <c r="I94">
        <f>[2]Sheet1!H94</f>
        <v>300</v>
      </c>
      <c r="J94">
        <f>[2]Sheet1!I94</f>
        <v>2</v>
      </c>
      <c r="K94">
        <f>[2]Sheet1!J94</f>
        <v>0</v>
      </c>
      <c r="L94">
        <f>[2]Sheet1!K94</f>
        <v>0</v>
      </c>
      <c r="M94">
        <f>[2]Sheet1!L94</f>
        <v>22</v>
      </c>
      <c r="N94">
        <f>[2]Sheet1!M94</f>
        <v>8</v>
      </c>
      <c r="O94">
        <f>[2]Sheet1!N94</f>
        <v>0</v>
      </c>
      <c r="P94" s="69">
        <f t="shared" si="15"/>
        <v>66.666666666666671</v>
      </c>
      <c r="Q94" s="101" t="s">
        <v>751</v>
      </c>
      <c r="R94" s="100">
        <v>1</v>
      </c>
      <c r="S94" s="101" t="s">
        <v>1406</v>
      </c>
      <c r="T94" s="100">
        <v>2.2000000000000002</v>
      </c>
      <c r="U94" s="92"/>
      <c r="V94" s="80"/>
      <c r="W94" s="93"/>
      <c r="X94" s="80"/>
      <c r="Y94" s="92"/>
      <c r="Z94" s="80"/>
      <c r="AA94" s="93"/>
      <c r="AB94" s="80"/>
      <c r="AC94" s="92"/>
      <c r="AD94" s="80"/>
      <c r="AE94" s="93"/>
      <c r="AF94" s="80"/>
      <c r="AG94" s="92"/>
      <c r="AH94" s="80"/>
      <c r="AI94" s="93"/>
      <c r="AJ94" s="80"/>
      <c r="AK94" s="92"/>
      <c r="AL94" s="80"/>
      <c r="AM94" s="93"/>
      <c r="AN94" s="80"/>
      <c r="AO94" s="92"/>
      <c r="AP94" s="80"/>
      <c r="AQ94" s="93"/>
      <c r="AR94" s="80"/>
      <c r="AS94" s="93"/>
      <c r="AT94" s="298"/>
      <c r="AU94" s="93"/>
      <c r="AV94" s="298"/>
      <c r="AW94" s="93"/>
      <c r="AX94" s="66">
        <f t="shared" si="11"/>
        <v>3.2</v>
      </c>
      <c r="AY94" s="78">
        <f t="shared" si="12"/>
        <v>66.666666666666671</v>
      </c>
      <c r="AZ94" s="67">
        <f>IFERROR(VLOOKUP(A94,'Site check'!$A$14:$O$47,15,0),0)</f>
        <v>0</v>
      </c>
      <c r="BA94" s="68">
        <f t="shared" si="16"/>
        <v>0</v>
      </c>
      <c r="BB94" s="53">
        <f t="shared" si="13"/>
        <v>213.33333333333334</v>
      </c>
      <c r="BC94" s="53">
        <f t="shared" si="14"/>
        <v>93.333333333333343</v>
      </c>
    </row>
    <row r="95" spans="1:55" ht="13.15">
      <c r="A95" t="str">
        <f>[2]Sheet1!A95</f>
        <v>SQYN02_SEC_DD770_HS1</v>
      </c>
      <c r="B95" t="str">
        <f>[2]Sheet1!B95</f>
        <v>SQYN02;DC SYS06</v>
      </c>
      <c r="C95" s="52" t="str">
        <f>[2]Sheet1!C95</f>
        <v>SQYN02</v>
      </c>
      <c r="D95" s="52" t="s">
        <v>1300</v>
      </c>
      <c r="E95">
        <f>[2]Sheet1!D95</f>
        <v>190</v>
      </c>
      <c r="F95">
        <f>[2]Sheet1!E95</f>
        <v>200</v>
      </c>
      <c r="G95" s="64">
        <f>[2]Sheet1!F95</f>
        <v>45034</v>
      </c>
      <c r="H95">
        <f>[2]Sheet1!G95</f>
        <v>300</v>
      </c>
      <c r="I95">
        <f>[2]Sheet1!H95</f>
        <v>300</v>
      </c>
      <c r="J95">
        <f>[2]Sheet1!I95</f>
        <v>1</v>
      </c>
      <c r="K95">
        <f>[2]Sheet1!J95</f>
        <v>0</v>
      </c>
      <c r="L95">
        <f>[2]Sheet1!K95</f>
        <v>0</v>
      </c>
      <c r="M95">
        <f>[2]Sheet1!L95</f>
        <v>19</v>
      </c>
      <c r="N95">
        <f>[2]Sheet1!M95</f>
        <v>10</v>
      </c>
      <c r="O95">
        <f>[2]Sheet1!N95</f>
        <v>0</v>
      </c>
      <c r="P95" s="69">
        <f t="shared" si="15"/>
        <v>0</v>
      </c>
      <c r="Q95" s="101"/>
      <c r="R95" s="100"/>
      <c r="S95" s="93"/>
      <c r="T95" s="80"/>
      <c r="U95" s="92"/>
      <c r="V95" s="80"/>
      <c r="W95" s="93"/>
      <c r="X95" s="80"/>
      <c r="Y95" s="92"/>
      <c r="Z95" s="80"/>
      <c r="AA95" s="93"/>
      <c r="AB95" s="80"/>
      <c r="AC95" s="92"/>
      <c r="AD95" s="80"/>
      <c r="AE95" s="93"/>
      <c r="AF95" s="80"/>
      <c r="AG95" s="92"/>
      <c r="AH95" s="80"/>
      <c r="AI95" s="93"/>
      <c r="AJ95" s="80"/>
      <c r="AK95" s="92"/>
      <c r="AL95" s="80"/>
      <c r="AM95" s="93"/>
      <c r="AN95" s="80"/>
      <c r="AO95" s="92"/>
      <c r="AP95" s="80"/>
      <c r="AQ95" s="93"/>
      <c r="AR95" s="80"/>
      <c r="AS95" s="93"/>
      <c r="AT95" s="298"/>
      <c r="AU95" s="93"/>
      <c r="AV95" s="298"/>
      <c r="AW95" s="93"/>
      <c r="AX95" s="66">
        <f t="shared" si="11"/>
        <v>0</v>
      </c>
      <c r="AY95" s="78">
        <f t="shared" si="12"/>
        <v>0</v>
      </c>
      <c r="AZ95" s="67">
        <f>IFERROR(VLOOKUP(A95,'Site check'!$A$14:$O$47,15,0),0)</f>
        <v>0</v>
      </c>
      <c r="BA95" s="68">
        <f t="shared" si="16"/>
        <v>0</v>
      </c>
      <c r="BB95" s="53">
        <f t="shared" si="13"/>
        <v>190</v>
      </c>
      <c r="BC95" s="53">
        <f t="shared" si="14"/>
        <v>200</v>
      </c>
    </row>
    <row r="96" spans="1:55" ht="13.15">
      <c r="A96" t="str">
        <f>[2]Sheet1!A96</f>
        <v>DCDB PER A.</v>
      </c>
      <c r="B96" t="str">
        <f>[2]Sheet1!B96</f>
        <v>TELHS2;DC SYS01</v>
      </c>
      <c r="C96" s="52" t="str">
        <f>[2]Sheet1!C96</f>
        <v>TELHS2</v>
      </c>
      <c r="D96" s="52" t="s">
        <v>1315</v>
      </c>
      <c r="E96">
        <f>[2]Sheet1!D96</f>
        <v>100</v>
      </c>
      <c r="F96">
        <f>[2]Sheet1!E96</f>
        <v>0</v>
      </c>
      <c r="G96" s="64">
        <f>[2]Sheet1!F96</f>
        <v>44271</v>
      </c>
      <c r="H96">
        <f>[2]Sheet1!G96</f>
        <v>100</v>
      </c>
      <c r="I96">
        <f>[2]Sheet1!H96</f>
        <v>0</v>
      </c>
      <c r="J96">
        <f>[2]Sheet1!I96</f>
        <v>0</v>
      </c>
      <c r="K96">
        <f>[2]Sheet1!J96</f>
        <v>0</v>
      </c>
      <c r="L96">
        <f>[2]Sheet1!K96</f>
        <v>0</v>
      </c>
      <c r="M96">
        <f>[2]Sheet1!L96</f>
        <v>0</v>
      </c>
      <c r="N96">
        <f>[2]Sheet1!M96</f>
        <v>0</v>
      </c>
      <c r="O96">
        <f>[2]Sheet1!N96</f>
        <v>1</v>
      </c>
      <c r="P96" s="69">
        <f t="shared" si="15"/>
        <v>0</v>
      </c>
      <c r="Q96" s="92"/>
      <c r="R96" s="80"/>
      <c r="S96" s="93"/>
      <c r="T96" s="80"/>
      <c r="U96" s="92"/>
      <c r="V96" s="80"/>
      <c r="W96" s="93"/>
      <c r="X96" s="80"/>
      <c r="Y96" s="92"/>
      <c r="Z96" s="80"/>
      <c r="AA96" s="93"/>
      <c r="AB96" s="80"/>
      <c r="AC96" s="92"/>
      <c r="AD96" s="80"/>
      <c r="AE96" s="93"/>
      <c r="AF96" s="80"/>
      <c r="AG96" s="92"/>
      <c r="AH96" s="80"/>
      <c r="AI96" s="93"/>
      <c r="AJ96" s="80"/>
      <c r="AK96" s="92"/>
      <c r="AL96" s="80"/>
      <c r="AM96" s="93"/>
      <c r="AN96" s="80"/>
      <c r="AO96" s="92"/>
      <c r="AP96" s="80"/>
      <c r="AQ96" s="93"/>
      <c r="AR96" s="80"/>
      <c r="AS96" s="93"/>
      <c r="AT96" s="298"/>
      <c r="AU96" s="93"/>
      <c r="AV96" s="298"/>
      <c r="AW96" s="93"/>
      <c r="AX96" s="66">
        <f t="shared" si="11"/>
        <v>0</v>
      </c>
      <c r="AY96" s="78">
        <f t="shared" si="12"/>
        <v>0</v>
      </c>
      <c r="AZ96" s="67">
        <f>IFERROR(VLOOKUP(A96,'Site check'!$A$14:$O$47,15,0),0)</f>
        <v>0</v>
      </c>
      <c r="BA96" s="68">
        <f t="shared" si="16"/>
        <v>0</v>
      </c>
      <c r="BB96" s="53">
        <f t="shared" si="13"/>
        <v>100</v>
      </c>
      <c r="BC96" s="53">
        <f t="shared" si="14"/>
        <v>0</v>
      </c>
    </row>
    <row r="97" spans="1:55" ht="13.15">
      <c r="A97" t="str">
        <f>[2]Sheet1!A97</f>
        <v>DCDB PER B.</v>
      </c>
      <c r="B97" t="str">
        <f>[2]Sheet1!B97</f>
        <v>TELHS2;DC SYS01</v>
      </c>
      <c r="C97" s="52" t="str">
        <f>[2]Sheet1!C97</f>
        <v>TELHS2</v>
      </c>
      <c r="D97" s="52" t="s">
        <v>1315</v>
      </c>
      <c r="E97">
        <f>[2]Sheet1!D97</f>
        <v>100</v>
      </c>
      <c r="F97">
        <f>[2]Sheet1!E97</f>
        <v>0</v>
      </c>
      <c r="G97" s="64">
        <f>[2]Sheet1!F97</f>
        <v>44271</v>
      </c>
      <c r="H97">
        <f>[2]Sheet1!G97</f>
        <v>100</v>
      </c>
      <c r="I97">
        <f>[2]Sheet1!H97</f>
        <v>0</v>
      </c>
      <c r="J97">
        <f>[2]Sheet1!I97</f>
        <v>0</v>
      </c>
      <c r="K97">
        <f>[2]Sheet1!J97</f>
        <v>0</v>
      </c>
      <c r="L97">
        <f>[2]Sheet1!K97</f>
        <v>0</v>
      </c>
      <c r="M97">
        <f>[2]Sheet1!L97</f>
        <v>0</v>
      </c>
      <c r="N97">
        <f>[2]Sheet1!M97</f>
        <v>0</v>
      </c>
      <c r="O97">
        <f>[2]Sheet1!N97</f>
        <v>1</v>
      </c>
      <c r="P97" s="69">
        <f t="shared" si="15"/>
        <v>0</v>
      </c>
      <c r="Q97" s="92"/>
      <c r="R97" s="80"/>
      <c r="S97" s="93"/>
      <c r="T97" s="80"/>
      <c r="U97" s="92"/>
      <c r="V97" s="80"/>
      <c r="W97" s="93"/>
      <c r="X97" s="80"/>
      <c r="Y97" s="92"/>
      <c r="Z97" s="80"/>
      <c r="AA97" s="93"/>
      <c r="AB97" s="80"/>
      <c r="AC97" s="92"/>
      <c r="AD97" s="80"/>
      <c r="AE97" s="93"/>
      <c r="AF97" s="80"/>
      <c r="AG97" s="92"/>
      <c r="AH97" s="80"/>
      <c r="AI97" s="93"/>
      <c r="AJ97" s="80"/>
      <c r="AK97" s="92"/>
      <c r="AL97" s="80"/>
      <c r="AM97" s="93"/>
      <c r="AN97" s="80"/>
      <c r="AO97" s="92"/>
      <c r="AP97" s="80"/>
      <c r="AQ97" s="93"/>
      <c r="AR97" s="80"/>
      <c r="AS97" s="93"/>
      <c r="AT97" s="298"/>
      <c r="AU97" s="93"/>
      <c r="AV97" s="298"/>
      <c r="AW97" s="93"/>
      <c r="AX97" s="66">
        <f t="shared" si="11"/>
        <v>0</v>
      </c>
      <c r="AY97" s="78">
        <f t="shared" si="12"/>
        <v>0</v>
      </c>
      <c r="AZ97" s="67">
        <f>IFERROR(VLOOKUP(A97,'Site check'!$A$14:$O$47,15,0),0)</f>
        <v>0</v>
      </c>
      <c r="BA97" s="68">
        <f t="shared" si="16"/>
        <v>0</v>
      </c>
      <c r="BB97" s="53">
        <f t="shared" si="13"/>
        <v>100</v>
      </c>
      <c r="BC97" s="53">
        <f t="shared" si="14"/>
        <v>0</v>
      </c>
    </row>
    <row r="98" spans="1:55" ht="13.15">
      <c r="A98" t="str">
        <f>[2]Sheet1!A98</f>
        <v>TELHS1_EXP_SEC_DCDB_14_15_D</v>
      </c>
      <c r="B98" t="str">
        <f>[2]Sheet1!B98</f>
        <v>TELHS1;DC SYS A;EXT ROOM</v>
      </c>
      <c r="C98" s="52" t="str">
        <f>[2]Sheet1!C98</f>
        <v>TELHS1</v>
      </c>
      <c r="D98" s="52" t="s">
        <v>1312</v>
      </c>
      <c r="E98">
        <f>[2]Sheet1!D98</f>
        <v>140</v>
      </c>
      <c r="F98">
        <f>[2]Sheet1!E98</f>
        <v>89</v>
      </c>
      <c r="G98" s="64">
        <f>[2]Sheet1!F98</f>
        <v>45040</v>
      </c>
      <c r="H98">
        <f>[2]Sheet1!G98</f>
        <v>200</v>
      </c>
      <c r="I98">
        <f>[2]Sheet1!H98</f>
        <v>200</v>
      </c>
      <c r="J98">
        <f>[2]Sheet1!I98</f>
        <v>0</v>
      </c>
      <c r="K98">
        <f>[2]Sheet1!J98</f>
        <v>0</v>
      </c>
      <c r="L98">
        <f>[2]Sheet1!K98</f>
        <v>0</v>
      </c>
      <c r="M98">
        <f>[2]Sheet1!L98</f>
        <v>1</v>
      </c>
      <c r="N98">
        <f>[2]Sheet1!M98</f>
        <v>9</v>
      </c>
      <c r="O98">
        <f>[2]Sheet1!N98</f>
        <v>0</v>
      </c>
      <c r="P98" s="69">
        <f t="shared" si="15"/>
        <v>0</v>
      </c>
      <c r="Q98" s="92"/>
      <c r="R98" s="80"/>
      <c r="S98" s="93"/>
      <c r="T98" s="80"/>
      <c r="U98" s="92"/>
      <c r="V98" s="80"/>
      <c r="W98" s="93"/>
      <c r="X98" s="80"/>
      <c r="Y98" s="92"/>
      <c r="Z98" s="80"/>
      <c r="AA98" s="93"/>
      <c r="AB98" s="80"/>
      <c r="AC98" s="92"/>
      <c r="AD98" s="80"/>
      <c r="AE98" s="93"/>
      <c r="AF98" s="80"/>
      <c r="AG98" s="92"/>
      <c r="AH98" s="80"/>
      <c r="AI98" s="93"/>
      <c r="AJ98" s="80"/>
      <c r="AK98" s="92"/>
      <c r="AL98" s="80"/>
      <c r="AM98" s="93"/>
      <c r="AN98" s="80"/>
      <c r="AO98" s="92"/>
      <c r="AP98" s="80"/>
      <c r="AQ98" s="93"/>
      <c r="AR98" s="80"/>
      <c r="AS98" s="93"/>
      <c r="AT98" s="298"/>
      <c r="AU98" s="93"/>
      <c r="AV98" s="298"/>
      <c r="AW98" s="93"/>
      <c r="AX98" s="66">
        <f t="shared" si="11"/>
        <v>0</v>
      </c>
      <c r="AY98" s="78">
        <f t="shared" si="12"/>
        <v>0</v>
      </c>
      <c r="AZ98" s="67">
        <f>IFERROR(VLOOKUP(A98,'Site check'!$A$14:$O$47,15,0),0)</f>
        <v>0</v>
      </c>
      <c r="BA98" s="68">
        <f t="shared" si="16"/>
        <v>0</v>
      </c>
      <c r="BB98" s="53">
        <f t="shared" si="13"/>
        <v>140</v>
      </c>
      <c r="BC98" s="53">
        <f t="shared" si="14"/>
        <v>89</v>
      </c>
    </row>
    <row r="99" spans="1:55" ht="13.15">
      <c r="A99" t="str">
        <f>[2]Sheet1!A99</f>
        <v>TELHS1_DCDB Wallbox.  - ignore</v>
      </c>
      <c r="B99" t="str">
        <f>[2]Sheet1!B99</f>
        <v>TELHS1;DC SYS A;EXT ROOM</v>
      </c>
      <c r="C99" s="52" t="str">
        <f>[2]Sheet1!C99</f>
        <v>TELHS1</v>
      </c>
      <c r="D99" s="52" t="s">
        <v>1312</v>
      </c>
      <c r="E99" t="str">
        <f>[2]Sheet1!D99</f>
        <v>n/a</v>
      </c>
      <c r="F99" t="str">
        <f>[2]Sheet1!E99</f>
        <v>n/a</v>
      </c>
      <c r="G99" s="64">
        <f>[2]Sheet1!F99</f>
        <v>44267</v>
      </c>
      <c r="H99">
        <f>[2]Sheet1!G99</f>
        <v>0</v>
      </c>
      <c r="I99">
        <f>[2]Sheet1!H99</f>
        <v>0</v>
      </c>
      <c r="J99">
        <f>[2]Sheet1!I99</f>
        <v>0</v>
      </c>
      <c r="K99">
        <f>[2]Sheet1!J99</f>
        <v>0</v>
      </c>
      <c r="L99">
        <f>[2]Sheet1!K99</f>
        <v>0</v>
      </c>
      <c r="M99">
        <f>[2]Sheet1!L99</f>
        <v>0</v>
      </c>
      <c r="N99">
        <f>[2]Sheet1!M99</f>
        <v>0</v>
      </c>
      <c r="O99">
        <f>[2]Sheet1!N99</f>
        <v>0</v>
      </c>
      <c r="P99" s="69">
        <f t="shared" si="15"/>
        <v>0</v>
      </c>
      <c r="Q99" s="92"/>
      <c r="R99" s="80"/>
      <c r="S99" s="93"/>
      <c r="T99" s="80"/>
      <c r="U99" s="92"/>
      <c r="V99" s="80"/>
      <c r="W99" s="93"/>
      <c r="X99" s="80"/>
      <c r="Y99" s="92"/>
      <c r="Z99" s="80"/>
      <c r="AA99" s="93"/>
      <c r="AB99" s="80"/>
      <c r="AC99" s="92"/>
      <c r="AD99" s="80"/>
      <c r="AE99" s="93"/>
      <c r="AF99" s="80"/>
      <c r="AG99" s="92"/>
      <c r="AH99" s="80"/>
      <c r="AI99" s="93"/>
      <c r="AJ99" s="80"/>
      <c r="AK99" s="92"/>
      <c r="AL99" s="80"/>
      <c r="AM99" s="93"/>
      <c r="AN99" s="80"/>
      <c r="AO99" s="92"/>
      <c r="AP99" s="80"/>
      <c r="AQ99" s="93"/>
      <c r="AR99" s="80"/>
      <c r="AS99" s="93"/>
      <c r="AT99" s="298"/>
      <c r="AU99" s="93"/>
      <c r="AV99" s="298"/>
      <c r="AW99" s="93"/>
      <c r="AX99" s="66">
        <f t="shared" si="11"/>
        <v>0</v>
      </c>
      <c r="AY99" s="78">
        <f t="shared" si="12"/>
        <v>0</v>
      </c>
      <c r="AZ99" s="67">
        <f>IFERROR(VLOOKUP(A99,'Site check'!$A$14:$O$47,15,0),0)</f>
        <v>0</v>
      </c>
      <c r="BA99" s="68">
        <f t="shared" si="16"/>
        <v>0</v>
      </c>
      <c r="BB99" s="53" t="e">
        <f t="shared" ref="BB99:BB100" si="17">SUM(P99/2)+E99</f>
        <v>#VALUE!</v>
      </c>
      <c r="BC99" s="53" t="e">
        <f t="shared" ref="BC99:BC100" si="18">SUM(P99/2)+F99</f>
        <v>#VALUE!</v>
      </c>
    </row>
    <row r="100" spans="1:55" ht="13.15">
      <c r="A100" t="str">
        <f>[2]Sheet1!A100</f>
        <v>TELHS1_SEC_DCDB_14_15_H.</v>
      </c>
      <c r="B100" t="str">
        <f>[2]Sheet1!B100</f>
        <v>TELHS1;DC SYS A;EXT ROOM</v>
      </c>
      <c r="C100" s="52" t="str">
        <f>[2]Sheet1!C100</f>
        <v>TELHS1</v>
      </c>
      <c r="D100" s="52" t="s">
        <v>1312</v>
      </c>
      <c r="E100">
        <f>[2]Sheet1!D100</f>
        <v>55</v>
      </c>
      <c r="F100">
        <f>[2]Sheet1!E100</f>
        <v>40</v>
      </c>
      <c r="G100" s="64">
        <f>[2]Sheet1!F100</f>
        <v>45040</v>
      </c>
      <c r="H100">
        <f>[2]Sheet1!G100</f>
        <v>200</v>
      </c>
      <c r="I100">
        <f>[2]Sheet1!H100</f>
        <v>200</v>
      </c>
      <c r="J100">
        <f>[2]Sheet1!I100</f>
        <v>0</v>
      </c>
      <c r="K100">
        <f>[2]Sheet1!J100</f>
        <v>0</v>
      </c>
      <c r="L100">
        <f>[2]Sheet1!K100</f>
        <v>3</v>
      </c>
      <c r="M100">
        <f>[2]Sheet1!L100</f>
        <v>2</v>
      </c>
      <c r="N100">
        <f>[2]Sheet1!M100</f>
        <v>0</v>
      </c>
      <c r="O100">
        <f>[2]Sheet1!N100</f>
        <v>21</v>
      </c>
      <c r="P100" s="69">
        <f t="shared" si="15"/>
        <v>0</v>
      </c>
      <c r="Q100" s="83"/>
      <c r="R100" s="284"/>
      <c r="S100" s="93"/>
      <c r="T100" s="80"/>
      <c r="U100" s="92"/>
      <c r="V100" s="80"/>
      <c r="W100" s="93"/>
      <c r="X100" s="80"/>
      <c r="Y100" s="92"/>
      <c r="Z100" s="80"/>
      <c r="AA100" s="93"/>
      <c r="AB100" s="80"/>
      <c r="AC100" s="92"/>
      <c r="AD100" s="80"/>
      <c r="AE100" s="93"/>
      <c r="AF100" s="80"/>
      <c r="AG100" s="92"/>
      <c r="AH100" s="80"/>
      <c r="AI100" s="93"/>
      <c r="AJ100" s="80"/>
      <c r="AK100" s="92"/>
      <c r="AL100" s="80"/>
      <c r="AM100" s="93"/>
      <c r="AN100" s="80"/>
      <c r="AO100" s="92"/>
      <c r="AP100" s="80"/>
      <c r="AQ100" s="93"/>
      <c r="AR100" s="80"/>
      <c r="AS100" s="93"/>
      <c r="AT100" s="298"/>
      <c r="AU100" s="93"/>
      <c r="AV100" s="298"/>
      <c r="AW100" s="93"/>
      <c r="AX100" s="66">
        <f t="shared" si="11"/>
        <v>0</v>
      </c>
      <c r="AY100" s="78">
        <f t="shared" si="12"/>
        <v>0</v>
      </c>
      <c r="AZ100" s="67">
        <f>IFERROR(VLOOKUP(A100,'Site check'!$A$14:$O$47,15,0),0)</f>
        <v>0</v>
      </c>
      <c r="BA100" s="68">
        <f t="shared" si="16"/>
        <v>0</v>
      </c>
      <c r="BB100" s="53">
        <f t="shared" si="17"/>
        <v>55</v>
      </c>
      <c r="BC100" s="53">
        <f t="shared" si="18"/>
        <v>40</v>
      </c>
    </row>
    <row r="101" spans="1:55" ht="13.15">
      <c r="A101" t="str">
        <f>[2]Sheet1!A101</f>
        <v>VHXN02_SEC_DD770_CD1</v>
      </c>
      <c r="B101" t="str">
        <f>[2]Sheet1!B101</f>
        <v>VHXN02;DC SYS01</v>
      </c>
      <c r="C101" s="52" t="str">
        <f>[2]Sheet1!C101</f>
        <v>VHXN02</v>
      </c>
      <c r="D101" s="52" t="s">
        <v>1328</v>
      </c>
      <c r="E101">
        <f>[2]Sheet1!D101</f>
        <v>140</v>
      </c>
      <c r="F101">
        <f>[2]Sheet1!E101</f>
        <v>135</v>
      </c>
      <c r="G101" s="64">
        <f>[2]Sheet1!F101</f>
        <v>45033</v>
      </c>
      <c r="H101">
        <f>[2]Sheet1!G101</f>
        <v>300</v>
      </c>
      <c r="I101">
        <f>[2]Sheet1!H101</f>
        <v>300</v>
      </c>
      <c r="J101">
        <f>[2]Sheet1!I101</f>
        <v>4</v>
      </c>
      <c r="K101">
        <f>[2]Sheet1!J101</f>
        <v>2</v>
      </c>
      <c r="L101">
        <f>[2]Sheet1!K101</f>
        <v>5</v>
      </c>
      <c r="M101">
        <f>[2]Sheet1!L101</f>
        <v>0</v>
      </c>
      <c r="N101">
        <f>[2]Sheet1!M101</f>
        <v>7</v>
      </c>
      <c r="O101">
        <f>[2]Sheet1!N101</f>
        <v>0</v>
      </c>
      <c r="P101" s="69">
        <f t="shared" si="15"/>
        <v>62.5</v>
      </c>
      <c r="Q101" s="101" t="s">
        <v>769</v>
      </c>
      <c r="R101" s="100">
        <v>2</v>
      </c>
      <c r="S101" s="99" t="s">
        <v>771</v>
      </c>
      <c r="T101" s="100">
        <v>1</v>
      </c>
      <c r="U101" s="92"/>
      <c r="V101" s="80"/>
      <c r="W101" s="93"/>
      <c r="X101" s="80"/>
      <c r="Y101" s="92"/>
      <c r="Z101" s="80"/>
      <c r="AA101" s="93"/>
      <c r="AB101" s="80"/>
      <c r="AC101" s="92"/>
      <c r="AD101" s="80"/>
      <c r="AE101" s="93"/>
      <c r="AF101" s="80"/>
      <c r="AG101" s="92"/>
      <c r="AH101" s="80"/>
      <c r="AI101" s="93"/>
      <c r="AJ101" s="80"/>
      <c r="AK101" s="92"/>
      <c r="AL101" s="80"/>
      <c r="AM101" s="93"/>
      <c r="AN101" s="80"/>
      <c r="AO101" s="92"/>
      <c r="AP101" s="80"/>
      <c r="AQ101" s="93"/>
      <c r="AR101" s="80"/>
      <c r="AS101" s="93"/>
      <c r="AT101" s="298"/>
      <c r="AU101" s="93"/>
      <c r="AV101" s="298"/>
      <c r="AW101" s="93"/>
      <c r="AX101" s="66">
        <f t="shared" si="11"/>
        <v>3</v>
      </c>
      <c r="AY101" s="78">
        <f t="shared" si="12"/>
        <v>62.5</v>
      </c>
      <c r="AZ101" s="67">
        <f>IFERROR(VLOOKUP(A101,'Site check'!$A$14:$O$47,15,0),0)</f>
        <v>0</v>
      </c>
      <c r="BA101" s="68">
        <f t="shared" si="16"/>
        <v>0</v>
      </c>
      <c r="BB101" s="53">
        <f t="shared" si="13"/>
        <v>171.25</v>
      </c>
      <c r="BC101" s="53">
        <f t="shared" si="14"/>
        <v>166.25</v>
      </c>
    </row>
    <row r="102" spans="1:55" ht="13.15">
      <c r="A102" t="str">
        <f>[2]Sheet1!A102</f>
        <v>VHXN02_SEC_DD770_GH1</v>
      </c>
      <c r="B102" t="str">
        <f>[2]Sheet1!B102</f>
        <v>VHXN02;DC SYS01</v>
      </c>
      <c r="C102" s="52" t="str">
        <f>[2]Sheet1!C102</f>
        <v>VHXN02</v>
      </c>
      <c r="D102" s="52" t="s">
        <v>1328</v>
      </c>
      <c r="E102">
        <f>[2]Sheet1!D102</f>
        <v>50</v>
      </c>
      <c r="F102">
        <f>[2]Sheet1!E102</f>
        <v>60</v>
      </c>
      <c r="G102" s="64">
        <f>[2]Sheet1!F102</f>
        <v>45033</v>
      </c>
      <c r="H102">
        <f>[2]Sheet1!G102</f>
        <v>300</v>
      </c>
      <c r="I102">
        <f>[2]Sheet1!H102</f>
        <v>300</v>
      </c>
      <c r="J102">
        <f>[2]Sheet1!I102</f>
        <v>6</v>
      </c>
      <c r="K102">
        <f>[2]Sheet1!J102</f>
        <v>6</v>
      </c>
      <c r="L102">
        <f>[2]Sheet1!K102</f>
        <v>5</v>
      </c>
      <c r="M102">
        <f>[2]Sheet1!L102</f>
        <v>13</v>
      </c>
      <c r="N102">
        <f>[2]Sheet1!M102</f>
        <v>12</v>
      </c>
      <c r="O102">
        <f>[2]Sheet1!N102</f>
        <v>0</v>
      </c>
      <c r="P102" s="69">
        <f t="shared" si="15"/>
        <v>0</v>
      </c>
      <c r="Q102" s="92"/>
      <c r="R102" s="80"/>
      <c r="S102" s="93"/>
      <c r="T102" s="80"/>
      <c r="U102" s="92"/>
      <c r="V102" s="80"/>
      <c r="W102" s="93"/>
      <c r="X102" s="80"/>
      <c r="Y102" s="92"/>
      <c r="Z102" s="80"/>
      <c r="AA102" s="93"/>
      <c r="AB102" s="80"/>
      <c r="AC102" s="92"/>
      <c r="AD102" s="80"/>
      <c r="AE102" s="93"/>
      <c r="AF102" s="80"/>
      <c r="AG102" s="92"/>
      <c r="AH102" s="80"/>
      <c r="AI102" s="93"/>
      <c r="AJ102" s="80"/>
      <c r="AK102" s="92"/>
      <c r="AL102" s="80"/>
      <c r="AM102" s="93"/>
      <c r="AN102" s="80"/>
      <c r="AO102" s="92"/>
      <c r="AP102" s="80"/>
      <c r="AQ102" s="93"/>
      <c r="AR102" s="80"/>
      <c r="AS102" s="93"/>
      <c r="AT102" s="298"/>
      <c r="AU102" s="93"/>
      <c r="AV102" s="298"/>
      <c r="AW102" s="93"/>
      <c r="AX102" s="66">
        <f t="shared" si="11"/>
        <v>0</v>
      </c>
      <c r="AY102" s="78">
        <f t="shared" si="12"/>
        <v>0</v>
      </c>
      <c r="AZ102" s="67">
        <f>IFERROR(VLOOKUP(A102,'Site check'!$A$14:$O$47,15,0),0)</f>
        <v>0</v>
      </c>
      <c r="BA102" s="68">
        <f t="shared" si="16"/>
        <v>0</v>
      </c>
      <c r="BB102" s="53">
        <f t="shared" si="13"/>
        <v>50</v>
      </c>
      <c r="BC102" s="53">
        <f t="shared" si="14"/>
        <v>60</v>
      </c>
    </row>
    <row r="103" spans="1:55" ht="13.15">
      <c r="A103" t="str">
        <f>[2]Sheet1!A103</f>
        <v>VXHINT_SEC_Eaton_BA11</v>
      </c>
      <c r="B103" t="str">
        <f>[2]Sheet1!B103</f>
        <v>VHXN02;DC SYS01</v>
      </c>
      <c r="C103" s="52" t="str">
        <f>[2]Sheet1!C103</f>
        <v>VXHINT</v>
      </c>
      <c r="D103" s="52" t="s">
        <v>1407</v>
      </c>
      <c r="E103">
        <f>[2]Sheet1!D103</f>
        <v>160</v>
      </c>
      <c r="F103">
        <f>[2]Sheet1!E103</f>
        <v>160</v>
      </c>
      <c r="G103" s="64">
        <f>[2]Sheet1!F103</f>
        <v>45033</v>
      </c>
      <c r="H103">
        <f>[2]Sheet1!G103</f>
        <v>300</v>
      </c>
      <c r="I103">
        <f>[2]Sheet1!H103</f>
        <v>300</v>
      </c>
      <c r="J103">
        <f>[2]Sheet1!I103</f>
        <v>0</v>
      </c>
      <c r="K103">
        <f>[2]Sheet1!J103</f>
        <v>0</v>
      </c>
      <c r="L103">
        <f>[2]Sheet1!K103</f>
        <v>1</v>
      </c>
      <c r="M103">
        <f>[2]Sheet1!L103</f>
        <v>0</v>
      </c>
      <c r="N103">
        <f>[2]Sheet1!M103</f>
        <v>5</v>
      </c>
      <c r="O103">
        <f>[2]Sheet1!N103</f>
        <v>24</v>
      </c>
      <c r="P103" s="69">
        <f t="shared" si="15"/>
        <v>145.83333333333334</v>
      </c>
      <c r="Q103" s="81" t="s">
        <v>768</v>
      </c>
      <c r="R103" s="82">
        <v>5</v>
      </c>
      <c r="S103" s="303" t="s">
        <v>770</v>
      </c>
      <c r="T103" s="302">
        <v>2</v>
      </c>
      <c r="U103" s="99"/>
      <c r="V103" s="100"/>
      <c r="W103" s="93"/>
      <c r="X103" s="80"/>
      <c r="Y103" s="92"/>
      <c r="Z103" s="80"/>
      <c r="AA103" s="93"/>
      <c r="AB103" s="80"/>
      <c r="AC103" s="92"/>
      <c r="AD103" s="80"/>
      <c r="AE103" s="93"/>
      <c r="AF103" s="80"/>
      <c r="AG103" s="92"/>
      <c r="AH103" s="80"/>
      <c r="AI103" s="93"/>
      <c r="AJ103" s="80"/>
      <c r="AK103" s="92"/>
      <c r="AL103" s="80"/>
      <c r="AM103" s="93"/>
      <c r="AN103" s="80"/>
      <c r="AO103" s="92"/>
      <c r="AP103" s="80"/>
      <c r="AQ103" s="93"/>
      <c r="AR103" s="80"/>
      <c r="AS103" s="93"/>
      <c r="AT103" s="298"/>
      <c r="AU103" s="93"/>
      <c r="AV103" s="298"/>
      <c r="AW103" s="93"/>
      <c r="AX103" s="66">
        <f t="shared" si="11"/>
        <v>7</v>
      </c>
      <c r="AY103" s="78">
        <f t="shared" si="12"/>
        <v>145.83333333333334</v>
      </c>
      <c r="AZ103" s="67">
        <f>IFERROR(VLOOKUP(A103,'Site check'!$A$14:$O$47,15,0),0)</f>
        <v>0</v>
      </c>
      <c r="BA103" s="68">
        <f t="shared" si="16"/>
        <v>0</v>
      </c>
      <c r="BB103" s="53">
        <f t="shared" si="13"/>
        <v>232.91666666666669</v>
      </c>
      <c r="BC103" s="53">
        <f t="shared" si="14"/>
        <v>232.91666666666669</v>
      </c>
    </row>
    <row r="104" spans="1:55" ht="13.15">
      <c r="A104" t="str">
        <f>[2]Sheet1!A104</f>
        <v>WAHP03_SEC_CBDB_10_11_A</v>
      </c>
      <c r="B104" t="str">
        <f>[2]Sheet1!B104</f>
        <v>WAHP;DC SYS A Tx</v>
      </c>
      <c r="C104" s="52" t="str">
        <f>[2]Sheet1!C104</f>
        <v>WAHP03</v>
      </c>
      <c r="D104" s="52" t="s">
        <v>1334</v>
      </c>
      <c r="E104">
        <f>[2]Sheet1!D104</f>
        <v>0</v>
      </c>
      <c r="F104">
        <f>[2]Sheet1!E104</f>
        <v>0</v>
      </c>
      <c r="G104" s="64">
        <f>[2]Sheet1!F104</f>
        <v>0</v>
      </c>
      <c r="H104">
        <f>[2]Sheet1!G104</f>
        <v>300</v>
      </c>
      <c r="I104">
        <f>[2]Sheet1!H104</f>
        <v>300</v>
      </c>
      <c r="J104">
        <f>[2]Sheet1!I104</f>
        <v>0</v>
      </c>
      <c r="K104">
        <f>[2]Sheet1!J104</f>
        <v>0</v>
      </c>
      <c r="L104">
        <f>[2]Sheet1!K104</f>
        <v>0</v>
      </c>
      <c r="M104">
        <f>[2]Sheet1!L104</f>
        <v>0</v>
      </c>
      <c r="N104">
        <f>[2]Sheet1!M104</f>
        <v>0</v>
      </c>
      <c r="O104">
        <f>[2]Sheet1!N104</f>
        <v>0</v>
      </c>
      <c r="P104" s="69">
        <f t="shared" si="15"/>
        <v>0</v>
      </c>
      <c r="Q104" s="92"/>
      <c r="R104" s="80"/>
      <c r="S104" s="93"/>
      <c r="T104" s="80"/>
      <c r="U104" s="92"/>
      <c r="V104" s="80"/>
      <c r="W104" s="93"/>
      <c r="X104" s="80"/>
      <c r="Y104" s="92"/>
      <c r="Z104" s="80"/>
      <c r="AA104" s="93"/>
      <c r="AB104" s="80"/>
      <c r="AC104" s="92"/>
      <c r="AD104" s="80"/>
      <c r="AE104" s="93"/>
      <c r="AF104" s="80"/>
      <c r="AG104" s="92"/>
      <c r="AH104" s="80"/>
      <c r="AI104" s="93"/>
      <c r="AJ104" s="80"/>
      <c r="AK104" s="92"/>
      <c r="AL104" s="80"/>
      <c r="AM104" s="93"/>
      <c r="AN104" s="80"/>
      <c r="AO104" s="92"/>
      <c r="AP104" s="80"/>
      <c r="AQ104" s="93"/>
      <c r="AR104" s="80"/>
      <c r="AS104" s="93"/>
      <c r="AT104" s="298"/>
      <c r="AU104" s="93"/>
      <c r="AV104" s="298"/>
      <c r="AW104" s="93"/>
      <c r="AX104" s="66">
        <f t="shared" si="11"/>
        <v>0</v>
      </c>
      <c r="AY104" s="78">
        <f t="shared" si="12"/>
        <v>0</v>
      </c>
      <c r="AZ104" s="67">
        <f>IFERROR(VLOOKUP(A104,'Site check'!$A$14:$O$47,15,0),0)</f>
        <v>0</v>
      </c>
      <c r="BA104" s="68">
        <f t="shared" si="16"/>
        <v>0</v>
      </c>
      <c r="BB104" s="53">
        <f t="shared" si="13"/>
        <v>0</v>
      </c>
      <c r="BC104" s="53">
        <f t="shared" si="14"/>
        <v>0</v>
      </c>
    </row>
    <row r="105" spans="1:55" ht="13.15">
      <c r="A105" t="str">
        <f>[2]Sheet1!A105</f>
        <v>WAHP03_SEC_CBDB_12_13_A</v>
      </c>
      <c r="B105" t="str">
        <f>[2]Sheet1!B105</f>
        <v>WAHP;DC SYS A Tx</v>
      </c>
      <c r="C105" s="52" t="str">
        <f>[2]Sheet1!C105</f>
        <v>WAHP03</v>
      </c>
      <c r="D105" s="52" t="s">
        <v>1334</v>
      </c>
      <c r="E105">
        <f>[2]Sheet1!D105</f>
        <v>0</v>
      </c>
      <c r="F105">
        <f>[2]Sheet1!E105</f>
        <v>0</v>
      </c>
      <c r="G105" s="64">
        <f>[2]Sheet1!F105</f>
        <v>0</v>
      </c>
      <c r="H105">
        <f>[2]Sheet1!G105</f>
        <v>300</v>
      </c>
      <c r="I105">
        <f>[2]Sheet1!H105</f>
        <v>300</v>
      </c>
      <c r="J105">
        <f>[2]Sheet1!I105</f>
        <v>0</v>
      </c>
      <c r="K105">
        <f>[2]Sheet1!J105</f>
        <v>0</v>
      </c>
      <c r="L105">
        <f>[2]Sheet1!K105</f>
        <v>0</v>
      </c>
      <c r="M105">
        <f>[2]Sheet1!L105</f>
        <v>0</v>
      </c>
      <c r="N105">
        <f>[2]Sheet1!M105</f>
        <v>0</v>
      </c>
      <c r="O105">
        <f>[2]Sheet1!N105</f>
        <v>0</v>
      </c>
      <c r="P105" s="69">
        <f t="shared" si="15"/>
        <v>0</v>
      </c>
      <c r="Q105" s="92"/>
      <c r="R105" s="80"/>
      <c r="S105" s="93"/>
      <c r="T105" s="80"/>
      <c r="U105" s="92"/>
      <c r="V105" s="80"/>
      <c r="W105" s="93"/>
      <c r="X105" s="80"/>
      <c r="Y105" s="92"/>
      <c r="Z105" s="80"/>
      <c r="AA105" s="93"/>
      <c r="AB105" s="80"/>
      <c r="AC105" s="92"/>
      <c r="AD105" s="80"/>
      <c r="AE105" s="93"/>
      <c r="AF105" s="80"/>
      <c r="AG105" s="92"/>
      <c r="AH105" s="80"/>
      <c r="AI105" s="93"/>
      <c r="AJ105" s="80"/>
      <c r="AK105" s="92"/>
      <c r="AL105" s="80"/>
      <c r="AM105" s="93"/>
      <c r="AN105" s="80"/>
      <c r="AO105" s="92"/>
      <c r="AP105" s="80"/>
      <c r="AQ105" s="93"/>
      <c r="AR105" s="80"/>
      <c r="AS105" s="93"/>
      <c r="AT105" s="298"/>
      <c r="AU105" s="93"/>
      <c r="AV105" s="298"/>
      <c r="AW105" s="93"/>
      <c r="AX105" s="66">
        <f t="shared" si="11"/>
        <v>0</v>
      </c>
      <c r="AY105" s="78">
        <f t="shared" si="12"/>
        <v>0</v>
      </c>
      <c r="AZ105" s="67">
        <f>IFERROR(VLOOKUP(A105,'Site check'!$A$14:$O$47,15,0),0)</f>
        <v>0</v>
      </c>
      <c r="BA105" s="68">
        <f t="shared" si="16"/>
        <v>0</v>
      </c>
      <c r="BB105" s="53">
        <f t="shared" si="13"/>
        <v>0</v>
      </c>
      <c r="BC105" s="53">
        <f t="shared" si="14"/>
        <v>0</v>
      </c>
    </row>
    <row r="106" spans="1:55" ht="13.15">
      <c r="A106" t="str">
        <f>[2]Sheet1!A106</f>
        <v>WAHP03_SEC_CBDB_16_17_A</v>
      </c>
      <c r="B106" t="str">
        <f>[2]Sheet1!B106</f>
        <v>WAHP;DC SYS A Tx</v>
      </c>
      <c r="C106" s="52" t="str">
        <f>[2]Sheet1!C106</f>
        <v>WAHP03</v>
      </c>
      <c r="D106" s="52" t="s">
        <v>1334</v>
      </c>
      <c r="E106">
        <f>[2]Sheet1!D106</f>
        <v>0</v>
      </c>
      <c r="F106">
        <f>[2]Sheet1!E106</f>
        <v>0</v>
      </c>
      <c r="G106" s="64">
        <f>[2]Sheet1!F106</f>
        <v>0</v>
      </c>
      <c r="H106">
        <f>[2]Sheet1!G106</f>
        <v>300</v>
      </c>
      <c r="I106">
        <f>[2]Sheet1!H106</f>
        <v>300</v>
      </c>
      <c r="J106">
        <f>[2]Sheet1!I106</f>
        <v>0</v>
      </c>
      <c r="K106">
        <f>[2]Sheet1!J106</f>
        <v>4</v>
      </c>
      <c r="L106">
        <f>[2]Sheet1!K106</f>
        <v>0</v>
      </c>
      <c r="M106">
        <f>[2]Sheet1!L106</f>
        <v>0</v>
      </c>
      <c r="N106">
        <f>[2]Sheet1!M106</f>
        <v>0</v>
      </c>
      <c r="O106">
        <f>[2]Sheet1!N106</f>
        <v>0</v>
      </c>
      <c r="P106" s="69">
        <f t="shared" si="15"/>
        <v>0</v>
      </c>
      <c r="Q106" s="92"/>
      <c r="R106" s="80"/>
      <c r="S106" s="93"/>
      <c r="T106" s="80"/>
      <c r="U106" s="92"/>
      <c r="V106" s="80"/>
      <c r="W106" s="93"/>
      <c r="X106" s="80"/>
      <c r="Y106" s="92"/>
      <c r="Z106" s="80"/>
      <c r="AA106" s="93"/>
      <c r="AB106" s="80"/>
      <c r="AC106" s="92"/>
      <c r="AD106" s="80"/>
      <c r="AE106" s="93"/>
      <c r="AF106" s="80"/>
      <c r="AG106" s="92"/>
      <c r="AH106" s="80"/>
      <c r="AI106" s="93"/>
      <c r="AJ106" s="80"/>
      <c r="AK106" s="92"/>
      <c r="AL106" s="80"/>
      <c r="AM106" s="93"/>
      <c r="AN106" s="80"/>
      <c r="AO106" s="92"/>
      <c r="AP106" s="80"/>
      <c r="AQ106" s="93"/>
      <c r="AR106" s="80"/>
      <c r="AS106" s="93"/>
      <c r="AT106" s="298"/>
      <c r="AU106" s="93"/>
      <c r="AV106" s="298"/>
      <c r="AW106" s="93"/>
      <c r="AX106" s="66">
        <f t="shared" si="11"/>
        <v>0</v>
      </c>
      <c r="AY106" s="78">
        <f t="shared" si="12"/>
        <v>0</v>
      </c>
      <c r="AZ106" s="67">
        <f>IFERROR(VLOOKUP(A106,'Site check'!$A$14:$O$47,15,0),0)</f>
        <v>0</v>
      </c>
      <c r="BA106" s="68">
        <f t="shared" si="16"/>
        <v>0</v>
      </c>
      <c r="BB106" s="53">
        <f t="shared" si="13"/>
        <v>0</v>
      </c>
      <c r="BC106" s="53">
        <f t="shared" si="14"/>
        <v>0</v>
      </c>
    </row>
    <row r="107" spans="1:55" ht="13.15">
      <c r="A107" t="str">
        <f>[2]Sheet1!A107</f>
        <v>WAHP03_SEC_CBDB_18_19_A</v>
      </c>
      <c r="B107" t="str">
        <f>[2]Sheet1!B107</f>
        <v>WAHP;DC SYS A Tx</v>
      </c>
      <c r="C107" s="52" t="str">
        <f>[2]Sheet1!C107</f>
        <v>WAHP03</v>
      </c>
      <c r="D107" s="52" t="s">
        <v>1334</v>
      </c>
      <c r="E107">
        <f>[2]Sheet1!D107</f>
        <v>0</v>
      </c>
      <c r="F107">
        <f>[2]Sheet1!E107</f>
        <v>0</v>
      </c>
      <c r="G107" s="64">
        <f>[2]Sheet1!F107</f>
        <v>0</v>
      </c>
      <c r="H107">
        <f>[2]Sheet1!G107</f>
        <v>300</v>
      </c>
      <c r="I107">
        <f>[2]Sheet1!H107</f>
        <v>300</v>
      </c>
      <c r="J107">
        <f>[2]Sheet1!I107</f>
        <v>0</v>
      </c>
      <c r="K107">
        <f>[2]Sheet1!J107</f>
        <v>0</v>
      </c>
      <c r="L107">
        <f>[2]Sheet1!K107</f>
        <v>0</v>
      </c>
      <c r="M107">
        <f>[2]Sheet1!L107</f>
        <v>0</v>
      </c>
      <c r="N107">
        <f>[2]Sheet1!M107</f>
        <v>0</v>
      </c>
      <c r="O107">
        <f>[2]Sheet1!N107</f>
        <v>0</v>
      </c>
      <c r="P107" s="69">
        <f t="shared" si="15"/>
        <v>0</v>
      </c>
      <c r="Q107" s="92"/>
      <c r="R107" s="80"/>
      <c r="S107" s="93"/>
      <c r="T107" s="80"/>
      <c r="U107" s="92"/>
      <c r="V107" s="80"/>
      <c r="W107" s="93"/>
      <c r="X107" s="80"/>
      <c r="Y107" s="92"/>
      <c r="Z107" s="80"/>
      <c r="AA107" s="93"/>
      <c r="AB107" s="80"/>
      <c r="AC107" s="92"/>
      <c r="AD107" s="80"/>
      <c r="AE107" s="93"/>
      <c r="AF107" s="80"/>
      <c r="AG107" s="92"/>
      <c r="AH107" s="80"/>
      <c r="AI107" s="93"/>
      <c r="AJ107" s="80"/>
      <c r="AK107" s="92"/>
      <c r="AL107" s="80"/>
      <c r="AM107" s="93"/>
      <c r="AN107" s="80"/>
      <c r="AO107" s="92"/>
      <c r="AP107" s="80"/>
      <c r="AQ107" s="93"/>
      <c r="AR107" s="80"/>
      <c r="AS107" s="93"/>
      <c r="AT107" s="298"/>
      <c r="AU107" s="93"/>
      <c r="AV107" s="298"/>
      <c r="AW107" s="93"/>
      <c r="AX107" s="66">
        <f t="shared" si="11"/>
        <v>0</v>
      </c>
      <c r="AY107" s="78">
        <f t="shared" si="12"/>
        <v>0</v>
      </c>
      <c r="AZ107" s="67">
        <f>IFERROR(VLOOKUP(A107,'Site check'!$A$14:$O$47,15,0),0)</f>
        <v>0</v>
      </c>
      <c r="BA107" s="68">
        <f t="shared" si="16"/>
        <v>0</v>
      </c>
      <c r="BB107" s="53">
        <f t="shared" si="13"/>
        <v>0</v>
      </c>
      <c r="BC107" s="53">
        <f t="shared" si="14"/>
        <v>0</v>
      </c>
    </row>
    <row r="108" spans="1:55" ht="13.15">
      <c r="A108" t="str">
        <f>[2]Sheet1!A108</f>
        <v>WAHP03_SEC_CBDB_2_3_A</v>
      </c>
      <c r="B108" t="str">
        <f>[2]Sheet1!B108</f>
        <v>WAHP;DC SYS A Tx</v>
      </c>
      <c r="C108" s="52" t="str">
        <f>[2]Sheet1!C108</f>
        <v>WAHP03</v>
      </c>
      <c r="D108" s="52" t="s">
        <v>1334</v>
      </c>
      <c r="E108">
        <f>[2]Sheet1!D108</f>
        <v>24</v>
      </c>
      <c r="F108">
        <f>[2]Sheet1!E108</f>
        <v>35</v>
      </c>
      <c r="G108" s="64">
        <f>[2]Sheet1!F108</f>
        <v>42829</v>
      </c>
      <c r="H108">
        <f>[2]Sheet1!G108</f>
        <v>300</v>
      </c>
      <c r="I108">
        <f>[2]Sheet1!H108</f>
        <v>300</v>
      </c>
      <c r="J108">
        <f>[2]Sheet1!I108</f>
        <v>0</v>
      </c>
      <c r="K108">
        <f>[2]Sheet1!J108</f>
        <v>0</v>
      </c>
      <c r="L108">
        <f>[2]Sheet1!K108</f>
        <v>0</v>
      </c>
      <c r="M108">
        <f>[2]Sheet1!L108</f>
        <v>0</v>
      </c>
      <c r="N108">
        <f>[2]Sheet1!M108</f>
        <v>0</v>
      </c>
      <c r="O108">
        <f>[2]Sheet1!N108</f>
        <v>0</v>
      </c>
      <c r="P108" s="69">
        <f t="shared" si="15"/>
        <v>0</v>
      </c>
      <c r="Q108" s="101"/>
      <c r="R108" s="100"/>
      <c r="S108" s="93"/>
      <c r="T108" s="80"/>
      <c r="U108" s="92"/>
      <c r="V108" s="80"/>
      <c r="W108" s="93"/>
      <c r="X108" s="80"/>
      <c r="Y108" s="92"/>
      <c r="Z108" s="80"/>
      <c r="AA108" s="93"/>
      <c r="AB108" s="80"/>
      <c r="AC108" s="92"/>
      <c r="AD108" s="80"/>
      <c r="AE108" s="93"/>
      <c r="AF108" s="80"/>
      <c r="AG108" s="92"/>
      <c r="AH108" s="80"/>
      <c r="AI108" s="93"/>
      <c r="AJ108" s="80"/>
      <c r="AK108" s="92"/>
      <c r="AL108" s="80"/>
      <c r="AM108" s="93"/>
      <c r="AN108" s="80"/>
      <c r="AO108" s="92"/>
      <c r="AP108" s="80"/>
      <c r="AQ108" s="93"/>
      <c r="AR108" s="80"/>
      <c r="AS108" s="93"/>
      <c r="AT108" s="298"/>
      <c r="AU108" s="93"/>
      <c r="AV108" s="298"/>
      <c r="AW108" s="93"/>
      <c r="AX108" s="66">
        <f t="shared" si="11"/>
        <v>0</v>
      </c>
      <c r="AY108" s="78">
        <f t="shared" si="12"/>
        <v>0</v>
      </c>
      <c r="AZ108" s="67">
        <f>IFERROR(VLOOKUP(A108,'Site check'!$A$14:$O$47,15,0),0)</f>
        <v>0</v>
      </c>
      <c r="BA108" s="68">
        <f t="shared" si="16"/>
        <v>0</v>
      </c>
      <c r="BB108" s="53">
        <f t="shared" si="13"/>
        <v>24</v>
      </c>
      <c r="BC108" s="53">
        <f t="shared" si="14"/>
        <v>35</v>
      </c>
    </row>
    <row r="109" spans="1:55" ht="13.15">
      <c r="A109" t="str">
        <f>[2]Sheet1!A109</f>
        <v>WAHP03_SEC_CBDB_20_21_A</v>
      </c>
      <c r="B109" t="str">
        <f>[2]Sheet1!B109</f>
        <v>WAHP;DC SYS A Tx</v>
      </c>
      <c r="C109" s="52" t="str">
        <f>[2]Sheet1!C109</f>
        <v>WAHP03</v>
      </c>
      <c r="D109" s="52" t="s">
        <v>1334</v>
      </c>
      <c r="E109">
        <f>[2]Sheet1!D109</f>
        <v>0</v>
      </c>
      <c r="F109">
        <f>[2]Sheet1!E109</f>
        <v>0</v>
      </c>
      <c r="G109" s="64">
        <f>[2]Sheet1!F109</f>
        <v>0</v>
      </c>
      <c r="H109">
        <f>[2]Sheet1!G109</f>
        <v>300</v>
      </c>
      <c r="I109">
        <f>[2]Sheet1!H109</f>
        <v>300</v>
      </c>
      <c r="J109">
        <f>[2]Sheet1!I109</f>
        <v>0</v>
      </c>
      <c r="K109">
        <f>[2]Sheet1!J109</f>
        <v>0</v>
      </c>
      <c r="L109">
        <f>[2]Sheet1!K109</f>
        <v>0</v>
      </c>
      <c r="M109">
        <f>[2]Sheet1!L109</f>
        <v>0</v>
      </c>
      <c r="N109">
        <f>[2]Sheet1!M109</f>
        <v>0</v>
      </c>
      <c r="O109">
        <f>[2]Sheet1!N109</f>
        <v>0</v>
      </c>
      <c r="P109" s="69">
        <f t="shared" si="15"/>
        <v>352.70833333333331</v>
      </c>
      <c r="Q109" s="101" t="s">
        <v>782</v>
      </c>
      <c r="R109" s="100">
        <v>2</v>
      </c>
      <c r="S109" s="101" t="s">
        <v>783</v>
      </c>
      <c r="T109" s="100">
        <v>2</v>
      </c>
      <c r="U109" s="301" t="s">
        <v>784</v>
      </c>
      <c r="V109" s="302">
        <v>2.73</v>
      </c>
      <c r="W109" s="99" t="s">
        <v>785</v>
      </c>
      <c r="X109" s="100">
        <v>6</v>
      </c>
      <c r="Y109" s="89" t="s">
        <v>1408</v>
      </c>
      <c r="Z109" s="90">
        <v>4.2</v>
      </c>
      <c r="AA109" s="93"/>
      <c r="AB109" s="80"/>
      <c r="AC109" s="92"/>
      <c r="AD109" s="80"/>
      <c r="AE109" s="93"/>
      <c r="AF109" s="80"/>
      <c r="AG109" s="92"/>
      <c r="AH109" s="80"/>
      <c r="AI109" s="93"/>
      <c r="AJ109" s="80"/>
      <c r="AK109" s="92"/>
      <c r="AL109" s="80"/>
      <c r="AM109" s="93"/>
      <c r="AN109" s="80"/>
      <c r="AO109" s="92"/>
      <c r="AP109" s="80"/>
      <c r="AQ109" s="93"/>
      <c r="AR109" s="80"/>
      <c r="AS109" s="93"/>
      <c r="AT109" s="298"/>
      <c r="AU109" s="93"/>
      <c r="AV109" s="298"/>
      <c r="AW109" s="93"/>
      <c r="AX109" s="66">
        <f t="shared" ref="AX109" si="19">SUM(R109+T109+V109+X109+Z109+AB109+AD109+AF109+AH109+AJ109+AL109+AN109+AP109+AR109)</f>
        <v>16.93</v>
      </c>
      <c r="AY109" s="78">
        <f t="shared" ref="AY109" si="20">SUM(AX109*1000)/48</f>
        <v>352.70833333333331</v>
      </c>
      <c r="AZ109" s="67">
        <f>IFERROR(VLOOKUP(A109,'Site check'!$A$14:$O$47,15,0),0)</f>
        <v>0</v>
      </c>
      <c r="BA109" s="68">
        <f t="shared" si="16"/>
        <v>0</v>
      </c>
      <c r="BB109" s="53">
        <f t="shared" si="13"/>
        <v>176.35416666666666</v>
      </c>
      <c r="BC109" s="53">
        <f t="shared" si="14"/>
        <v>176.35416666666666</v>
      </c>
    </row>
    <row r="110" spans="1:55" ht="13.15">
      <c r="A110" t="str">
        <f>[2]Sheet1!A110</f>
        <v>WAHP03_SEC_CBDB_22_23_A</v>
      </c>
      <c r="B110" t="str">
        <f>[2]Sheet1!B110</f>
        <v>WAHP;DC SYS A Tx</v>
      </c>
      <c r="C110" s="52" t="str">
        <f>[2]Sheet1!C110</f>
        <v>WAHP03</v>
      </c>
      <c r="D110" s="52" t="s">
        <v>1334</v>
      </c>
      <c r="E110">
        <f>[2]Sheet1!D110</f>
        <v>0</v>
      </c>
      <c r="F110">
        <f>[2]Sheet1!E110</f>
        <v>0</v>
      </c>
      <c r="G110" s="64">
        <f>[2]Sheet1!F110</f>
        <v>0</v>
      </c>
      <c r="H110">
        <f>[2]Sheet1!G110</f>
        <v>300</v>
      </c>
      <c r="I110">
        <f>[2]Sheet1!H110</f>
        <v>300</v>
      </c>
      <c r="J110">
        <f>[2]Sheet1!I110</f>
        <v>0</v>
      </c>
      <c r="K110">
        <f>[2]Sheet1!J110</f>
        <v>0</v>
      </c>
      <c r="L110">
        <f>[2]Sheet1!K110</f>
        <v>1</v>
      </c>
      <c r="M110">
        <f>[2]Sheet1!L110</f>
        <v>1</v>
      </c>
      <c r="N110">
        <f>[2]Sheet1!M110</f>
        <v>0</v>
      </c>
      <c r="O110">
        <f>[2]Sheet1!N110</f>
        <v>0</v>
      </c>
      <c r="P110" s="69">
        <f t="shared" si="15"/>
        <v>0</v>
      </c>
      <c r="Q110" s="92"/>
      <c r="R110" s="80"/>
      <c r="S110" s="93"/>
      <c r="T110" s="80"/>
      <c r="U110" s="92"/>
      <c r="V110" s="80"/>
      <c r="W110" s="93"/>
      <c r="X110" s="80"/>
      <c r="Y110" s="92"/>
      <c r="Z110" s="80"/>
      <c r="AA110" s="93"/>
      <c r="AB110" s="80"/>
      <c r="AC110" s="92"/>
      <c r="AD110" s="80"/>
      <c r="AE110" s="93"/>
      <c r="AF110" s="80"/>
      <c r="AG110" s="92"/>
      <c r="AH110" s="80"/>
      <c r="AI110" s="93"/>
      <c r="AJ110" s="80"/>
      <c r="AK110" s="92"/>
      <c r="AL110" s="80"/>
      <c r="AM110" s="93"/>
      <c r="AN110" s="80"/>
      <c r="AO110" s="92"/>
      <c r="AP110" s="80"/>
      <c r="AQ110" s="93"/>
      <c r="AR110" s="80"/>
      <c r="AS110" s="93"/>
      <c r="AT110" s="298"/>
      <c r="AU110" s="93"/>
      <c r="AV110" s="298"/>
      <c r="AW110" s="93"/>
      <c r="AX110" s="66">
        <f t="shared" si="11"/>
        <v>0</v>
      </c>
      <c r="AY110" s="78">
        <f t="shared" si="12"/>
        <v>0</v>
      </c>
      <c r="AZ110" s="67">
        <f>IFERROR(VLOOKUP(A110,'Site check'!$A$14:$O$47,15,0),0)</f>
        <v>0</v>
      </c>
      <c r="BA110" s="68">
        <f t="shared" si="16"/>
        <v>0</v>
      </c>
      <c r="BB110" s="53">
        <f t="shared" si="13"/>
        <v>0</v>
      </c>
      <c r="BC110" s="53">
        <f t="shared" si="14"/>
        <v>0</v>
      </c>
    </row>
    <row r="111" spans="1:55" ht="13.15">
      <c r="A111" t="str">
        <f>[2]Sheet1!A111</f>
        <v>WAHP03_SEC_CBDB_4_5_A</v>
      </c>
      <c r="B111" t="str">
        <f>[2]Sheet1!B111</f>
        <v>WAHP;DC SYS A Tx</v>
      </c>
      <c r="C111" s="52" t="str">
        <f>[2]Sheet1!C111</f>
        <v>WAHP03</v>
      </c>
      <c r="D111" s="52" t="s">
        <v>1334</v>
      </c>
      <c r="E111">
        <f>[2]Sheet1!D111</f>
        <v>0</v>
      </c>
      <c r="F111">
        <f>[2]Sheet1!E111</f>
        <v>0</v>
      </c>
      <c r="G111" s="64">
        <f>[2]Sheet1!F111</f>
        <v>0</v>
      </c>
      <c r="H111">
        <f>[2]Sheet1!G111</f>
        <v>300</v>
      </c>
      <c r="I111">
        <f>[2]Sheet1!H111</f>
        <v>300</v>
      </c>
      <c r="J111">
        <f>[2]Sheet1!I111</f>
        <v>0</v>
      </c>
      <c r="K111">
        <f>[2]Sheet1!J111</f>
        <v>0</v>
      </c>
      <c r="L111">
        <f>[2]Sheet1!K111</f>
        <v>0</v>
      </c>
      <c r="M111">
        <f>[2]Sheet1!L111</f>
        <v>0</v>
      </c>
      <c r="N111">
        <f>[2]Sheet1!M111</f>
        <v>0</v>
      </c>
      <c r="O111">
        <f>[2]Sheet1!N111</f>
        <v>0</v>
      </c>
      <c r="P111" s="69">
        <f t="shared" si="15"/>
        <v>56.875</v>
      </c>
      <c r="Q111" s="92"/>
      <c r="R111" s="80"/>
      <c r="S111" s="93"/>
      <c r="T111" s="80"/>
      <c r="U111" s="92"/>
      <c r="V111" s="80"/>
      <c r="W111" s="93"/>
      <c r="X111" s="80"/>
      <c r="Y111" s="92"/>
      <c r="Z111" s="80"/>
      <c r="AA111" s="93"/>
      <c r="AB111" s="80"/>
      <c r="AC111" s="92"/>
      <c r="AD111" s="80"/>
      <c r="AE111" s="93"/>
      <c r="AF111" s="80"/>
      <c r="AG111" s="92"/>
      <c r="AH111" s="80"/>
      <c r="AI111" s="93"/>
      <c r="AJ111" s="80"/>
      <c r="AK111" s="92"/>
      <c r="AL111" s="80"/>
      <c r="AM111" s="93"/>
      <c r="AN111" s="80"/>
      <c r="AO111" s="92"/>
      <c r="AP111" s="80"/>
      <c r="AQ111" s="93"/>
      <c r="AR111" s="80"/>
      <c r="AS111" s="93"/>
      <c r="AT111" s="298"/>
      <c r="AU111" s="93"/>
      <c r="AV111" s="298"/>
      <c r="AW111" s="93"/>
      <c r="AX111" s="66">
        <f>SUM(V109+T111+V111+X111+Z111+AB111+AD111+AF111+AH111+AJ111+AL111+AN111+AP111+AR111)</f>
        <v>2.73</v>
      </c>
      <c r="AY111" s="78">
        <f t="shared" si="12"/>
        <v>56.875</v>
      </c>
      <c r="AZ111" s="67">
        <f>IFERROR(VLOOKUP(A111,'Site check'!$A$14:$O$47,15,0),0)</f>
        <v>0</v>
      </c>
      <c r="BA111" s="68">
        <f t="shared" si="16"/>
        <v>0</v>
      </c>
      <c r="BB111" s="53">
        <f t="shared" si="13"/>
        <v>28.4375</v>
      </c>
      <c r="BC111" s="53">
        <f t="shared" si="14"/>
        <v>28.4375</v>
      </c>
    </row>
    <row r="112" spans="1:55" ht="13.15">
      <c r="A112" t="str">
        <f>[2]Sheet1!A112</f>
        <v>WAHP03_SEC_CBDB_6_7_A</v>
      </c>
      <c r="B112" t="str">
        <f>[2]Sheet1!B112</f>
        <v>WAHP;DC SYS A Tx</v>
      </c>
      <c r="C112" s="52" t="str">
        <f>[2]Sheet1!C112</f>
        <v>WAHP03</v>
      </c>
      <c r="D112" s="52" t="s">
        <v>1334</v>
      </c>
      <c r="E112">
        <f>[2]Sheet1!D112</f>
        <v>0</v>
      </c>
      <c r="F112">
        <f>[2]Sheet1!E112</f>
        <v>0</v>
      </c>
      <c r="G112" s="64">
        <f>[2]Sheet1!F112</f>
        <v>0</v>
      </c>
      <c r="H112">
        <f>[2]Sheet1!G112</f>
        <v>300</v>
      </c>
      <c r="I112">
        <f>[2]Sheet1!H112</f>
        <v>300</v>
      </c>
      <c r="J112">
        <f>[2]Sheet1!I112</f>
        <v>0</v>
      </c>
      <c r="K112">
        <f>[2]Sheet1!J112</f>
        <v>0</v>
      </c>
      <c r="L112">
        <f>[2]Sheet1!K112</f>
        <v>0</v>
      </c>
      <c r="M112">
        <f>[2]Sheet1!L112</f>
        <v>0</v>
      </c>
      <c r="N112">
        <f>[2]Sheet1!M112</f>
        <v>0</v>
      </c>
      <c r="O112">
        <f>[2]Sheet1!N112</f>
        <v>0</v>
      </c>
      <c r="P112" s="69">
        <f t="shared" si="15"/>
        <v>0</v>
      </c>
      <c r="Q112" s="92"/>
      <c r="R112" s="80"/>
      <c r="S112" s="93"/>
      <c r="T112" s="80"/>
      <c r="U112" s="92"/>
      <c r="V112" s="80"/>
      <c r="W112" s="93"/>
      <c r="X112" s="80"/>
      <c r="Y112" s="92"/>
      <c r="Z112" s="80"/>
      <c r="AA112" s="93"/>
      <c r="AB112" s="80"/>
      <c r="AC112" s="92"/>
      <c r="AD112" s="80"/>
      <c r="AE112" s="93"/>
      <c r="AF112" s="80"/>
      <c r="AG112" s="92"/>
      <c r="AH112" s="80"/>
      <c r="AI112" s="93"/>
      <c r="AJ112" s="80"/>
      <c r="AK112" s="92"/>
      <c r="AL112" s="80"/>
      <c r="AM112" s="93"/>
      <c r="AN112" s="80"/>
      <c r="AO112" s="92"/>
      <c r="AP112" s="80"/>
      <c r="AQ112" s="93"/>
      <c r="AR112" s="80"/>
      <c r="AS112" s="93"/>
      <c r="AT112" s="298"/>
      <c r="AU112" s="93"/>
      <c r="AV112" s="298"/>
      <c r="AW112" s="93"/>
      <c r="AX112" s="66">
        <f t="shared" si="11"/>
        <v>0</v>
      </c>
      <c r="AY112" s="78">
        <f t="shared" si="12"/>
        <v>0</v>
      </c>
      <c r="AZ112" s="67">
        <f>IFERROR(VLOOKUP(A112,'Site check'!$A$14:$O$47,15,0),0)</f>
        <v>0</v>
      </c>
      <c r="BA112" s="68">
        <f t="shared" si="16"/>
        <v>0</v>
      </c>
      <c r="BB112" s="53">
        <f t="shared" si="13"/>
        <v>0</v>
      </c>
      <c r="BC112" s="53">
        <f t="shared" si="14"/>
        <v>0</v>
      </c>
    </row>
    <row r="113" spans="1:55" ht="13.15">
      <c r="A113" t="str">
        <f>[2]Sheet1!A113</f>
        <v>WAHP03_SEC_CBDB_8_9_A</v>
      </c>
      <c r="B113" t="str">
        <f>[2]Sheet1!B113</f>
        <v>WAHP;DC SYS A Tx</v>
      </c>
      <c r="C113" s="52" t="str">
        <f>[2]Sheet1!C113</f>
        <v>WAHP03</v>
      </c>
      <c r="D113" s="52" t="s">
        <v>1334</v>
      </c>
      <c r="E113">
        <f>[2]Sheet1!D113</f>
        <v>0</v>
      </c>
      <c r="F113">
        <f>[2]Sheet1!E113</f>
        <v>0</v>
      </c>
      <c r="G113" s="64">
        <f>[2]Sheet1!F113</f>
        <v>0</v>
      </c>
      <c r="H113">
        <f>[2]Sheet1!G113</f>
        <v>300</v>
      </c>
      <c r="I113">
        <f>[2]Sheet1!H113</f>
        <v>300</v>
      </c>
      <c r="J113">
        <f>[2]Sheet1!I113</f>
        <v>0</v>
      </c>
      <c r="K113">
        <f>[2]Sheet1!J113</f>
        <v>0</v>
      </c>
      <c r="L113">
        <f>[2]Sheet1!K113</f>
        <v>0</v>
      </c>
      <c r="M113">
        <f>[2]Sheet1!L113</f>
        <v>0</v>
      </c>
      <c r="N113">
        <f>[2]Sheet1!M113</f>
        <v>0</v>
      </c>
      <c r="O113">
        <f>[2]Sheet1!N113</f>
        <v>0</v>
      </c>
      <c r="P113" s="69">
        <f t="shared" si="15"/>
        <v>0</v>
      </c>
      <c r="Q113" s="92"/>
      <c r="R113" s="80"/>
      <c r="S113" s="93"/>
      <c r="T113" s="80"/>
      <c r="U113" s="92"/>
      <c r="V113" s="80"/>
      <c r="W113" s="93"/>
      <c r="X113" s="80"/>
      <c r="Y113" s="92"/>
      <c r="Z113" s="80"/>
      <c r="AA113" s="93"/>
      <c r="AB113" s="80"/>
      <c r="AC113" s="92"/>
      <c r="AD113" s="80"/>
      <c r="AE113" s="93"/>
      <c r="AF113" s="80"/>
      <c r="AG113" s="92"/>
      <c r="AH113" s="80"/>
      <c r="AI113" s="93"/>
      <c r="AJ113" s="80"/>
      <c r="AK113" s="92"/>
      <c r="AL113" s="80"/>
      <c r="AM113" s="93"/>
      <c r="AN113" s="80"/>
      <c r="AO113" s="92"/>
      <c r="AP113" s="80"/>
      <c r="AQ113" s="93"/>
      <c r="AR113" s="80"/>
      <c r="AS113" s="93"/>
      <c r="AT113" s="298"/>
      <c r="AU113" s="93"/>
      <c r="AV113" s="298"/>
      <c r="AW113" s="93"/>
      <c r="AX113" s="66">
        <f t="shared" si="11"/>
        <v>0</v>
      </c>
      <c r="AY113" s="78">
        <f t="shared" si="12"/>
        <v>0</v>
      </c>
      <c r="AZ113" s="67">
        <f>IFERROR(VLOOKUP(A113,'Site check'!$A$14:$O$47,15,0),0)</f>
        <v>0</v>
      </c>
      <c r="BA113" s="68">
        <f t="shared" si="16"/>
        <v>0</v>
      </c>
      <c r="BB113" s="53">
        <f t="shared" si="13"/>
        <v>0</v>
      </c>
      <c r="BC113" s="53">
        <f t="shared" si="14"/>
        <v>0</v>
      </c>
    </row>
    <row r="114" spans="1:55" ht="13.15">
      <c r="A114" t="str">
        <f>[2]Sheet1!A114</f>
        <v>CAPPED_WAHP06_SEC_CBDB00_1_2_D</v>
      </c>
      <c r="B114" t="str">
        <f>[2]Sheet1!B114</f>
        <v>WAHP; DC SYS A (Feeds WAHP06)</v>
      </c>
      <c r="C114" s="52" t="str">
        <f>[2]Sheet1!C114</f>
        <v>WAHP06</v>
      </c>
      <c r="D114" s="52" t="s">
        <v>1332</v>
      </c>
      <c r="E114">
        <f>[2]Sheet1!D114</f>
        <v>183</v>
      </c>
      <c r="F114">
        <f>[2]Sheet1!E114</f>
        <v>175</v>
      </c>
      <c r="G114" s="64" t="str">
        <f>[2]Sheet1!F114</f>
        <v>04/04/2024 (Clamp meter readings)</v>
      </c>
      <c r="H114">
        <f>[2]Sheet1!G114</f>
        <v>300</v>
      </c>
      <c r="I114">
        <f>[2]Sheet1!H114</f>
        <v>300</v>
      </c>
      <c r="J114">
        <f>[2]Sheet1!I114</f>
        <v>0</v>
      </c>
      <c r="K114">
        <f>[2]Sheet1!J114</f>
        <v>0</v>
      </c>
      <c r="L114">
        <f>[2]Sheet1!K114</f>
        <v>11</v>
      </c>
      <c r="M114">
        <f>[2]Sheet1!L114</f>
        <v>3</v>
      </c>
      <c r="N114">
        <f>[2]Sheet1!M114</f>
        <v>4</v>
      </c>
      <c r="O114">
        <f>[2]Sheet1!N114</f>
        <v>0</v>
      </c>
      <c r="P114" s="69">
        <f t="shared" si="15"/>
        <v>125</v>
      </c>
      <c r="Q114" s="89" t="s">
        <v>777</v>
      </c>
      <c r="R114" s="90">
        <v>6</v>
      </c>
      <c r="S114" s="93"/>
      <c r="T114" s="80"/>
      <c r="U114" s="92"/>
      <c r="V114" s="80"/>
      <c r="W114" s="93"/>
      <c r="X114" s="80"/>
      <c r="Y114" s="92"/>
      <c r="Z114" s="80"/>
      <c r="AA114" s="93"/>
      <c r="AB114" s="80"/>
      <c r="AC114" s="92"/>
      <c r="AD114" s="80"/>
      <c r="AE114" s="93"/>
      <c r="AF114" s="80"/>
      <c r="AG114" s="92"/>
      <c r="AH114" s="80"/>
      <c r="AI114" s="93"/>
      <c r="AJ114" s="80"/>
      <c r="AK114" s="92"/>
      <c r="AL114" s="80"/>
      <c r="AM114" s="93"/>
      <c r="AN114" s="80"/>
      <c r="AO114" s="92"/>
      <c r="AP114" s="80"/>
      <c r="AQ114" s="93"/>
      <c r="AR114" s="80"/>
      <c r="AS114" s="93"/>
      <c r="AT114" s="298"/>
      <c r="AU114" s="93"/>
      <c r="AV114" s="298"/>
      <c r="AW114" s="93"/>
      <c r="AX114" s="66">
        <f t="shared" si="11"/>
        <v>6</v>
      </c>
      <c r="AY114" s="78">
        <f t="shared" si="12"/>
        <v>125</v>
      </c>
      <c r="AZ114" s="67">
        <f>IFERROR(VLOOKUP(A114,'Site check'!$A$14:$O$47,15,0),0)</f>
        <v>0</v>
      </c>
      <c r="BA114" s="68">
        <f t="shared" si="16"/>
        <v>0</v>
      </c>
      <c r="BB114" s="53">
        <f t="shared" si="13"/>
        <v>245.5</v>
      </c>
      <c r="BC114" s="53">
        <f t="shared" si="14"/>
        <v>237.5</v>
      </c>
    </row>
    <row r="115" spans="1:55" ht="13.15">
      <c r="A115" t="str">
        <f>[2]Sheet1!A115</f>
        <v>CAPPED_WAHP06_SEC_CBDB01_1_2_P</v>
      </c>
      <c r="B115" t="str">
        <f>[2]Sheet1!B115</f>
        <v>WAHP; DC SYS A (Feeds WAHP06)</v>
      </c>
      <c r="C115" s="52" t="str">
        <f>[2]Sheet1!C115</f>
        <v>WAHP06</v>
      </c>
      <c r="D115" s="52" t="s">
        <v>1332</v>
      </c>
      <c r="E115">
        <f>[2]Sheet1!D115</f>
        <v>275</v>
      </c>
      <c r="F115">
        <f>[2]Sheet1!E115</f>
        <v>275</v>
      </c>
      <c r="G115" s="64">
        <f>[2]Sheet1!F115</f>
        <v>44420</v>
      </c>
      <c r="H115">
        <f>[2]Sheet1!G115</f>
        <v>300</v>
      </c>
      <c r="I115">
        <f>[2]Sheet1!H115</f>
        <v>300</v>
      </c>
      <c r="J115">
        <f>[2]Sheet1!I115</f>
        <v>2</v>
      </c>
      <c r="K115">
        <f>[2]Sheet1!J115</f>
        <v>0</v>
      </c>
      <c r="L115">
        <f>[2]Sheet1!K115</f>
        <v>6</v>
      </c>
      <c r="M115">
        <f>[2]Sheet1!L115</f>
        <v>3</v>
      </c>
      <c r="N115">
        <f>[2]Sheet1!M115</f>
        <v>3</v>
      </c>
      <c r="O115">
        <f>[2]Sheet1!N115</f>
        <v>0</v>
      </c>
      <c r="P115" s="69">
        <f t="shared" si="15"/>
        <v>0</v>
      </c>
      <c r="Q115" s="92"/>
      <c r="R115" s="80"/>
      <c r="S115" s="93"/>
      <c r="T115" s="80"/>
      <c r="U115" s="92"/>
      <c r="V115" s="80"/>
      <c r="W115" s="93"/>
      <c r="X115" s="80"/>
      <c r="Y115" s="81"/>
      <c r="Z115" s="80"/>
      <c r="AA115" s="93"/>
      <c r="AB115" s="80"/>
      <c r="AC115" s="92"/>
      <c r="AD115" s="80"/>
      <c r="AE115" s="93"/>
      <c r="AF115" s="80"/>
      <c r="AG115" s="92"/>
      <c r="AH115" s="80"/>
      <c r="AI115" s="93"/>
      <c r="AJ115" s="80"/>
      <c r="AK115" s="92"/>
      <c r="AL115" s="80"/>
      <c r="AM115" s="93"/>
      <c r="AN115" s="80"/>
      <c r="AO115" s="92"/>
      <c r="AP115" s="80"/>
      <c r="AQ115" s="93"/>
      <c r="AR115" s="80"/>
      <c r="AS115" s="93"/>
      <c r="AT115" s="298"/>
      <c r="AU115" s="93"/>
      <c r="AV115" s="298"/>
      <c r="AW115" s="93"/>
      <c r="AX115" s="66">
        <f t="shared" si="11"/>
        <v>0</v>
      </c>
      <c r="AY115" s="78">
        <f t="shared" si="12"/>
        <v>0</v>
      </c>
      <c r="AZ115" s="67">
        <f>IFERROR(VLOOKUP(A115,'Site check'!$A$14:$O$47,15,0),0)</f>
        <v>0</v>
      </c>
      <c r="BA115" s="68">
        <f t="shared" si="16"/>
        <v>0</v>
      </c>
      <c r="BB115" s="53">
        <f t="shared" si="13"/>
        <v>275</v>
      </c>
      <c r="BC115" s="53">
        <f t="shared" si="14"/>
        <v>275</v>
      </c>
    </row>
    <row r="116" spans="1:55" ht="13.15">
      <c r="A116" t="str">
        <f>[2]Sheet1!A116</f>
        <v>WAHP06_PDU1_A_B</v>
      </c>
      <c r="B116" t="str">
        <f>[2]Sheet1!B116</f>
        <v>WAHP; DC SYS A (Feeds WAHP06)</v>
      </c>
      <c r="C116" s="52" t="str">
        <f>[2]Sheet1!C116</f>
        <v>WAHP06</v>
      </c>
      <c r="D116" s="52" t="s">
        <v>1332</v>
      </c>
      <c r="E116">
        <f>[2]Sheet1!D116</f>
        <v>188.49</v>
      </c>
      <c r="F116">
        <f>[2]Sheet1!E116</f>
        <v>168.60000000000002</v>
      </c>
      <c r="G116" s="64">
        <f>[2]Sheet1!F116</f>
        <v>45475</v>
      </c>
      <c r="H116">
        <f>[2]Sheet1!G116</f>
        <v>360</v>
      </c>
      <c r="I116">
        <f>[2]Sheet1!H116</f>
        <v>360</v>
      </c>
      <c r="J116">
        <f>[2]Sheet1!I116</f>
        <v>0</v>
      </c>
      <c r="K116">
        <f>[2]Sheet1!J116</f>
        <v>0</v>
      </c>
      <c r="L116">
        <f>[2]Sheet1!K116</f>
        <v>0</v>
      </c>
      <c r="M116">
        <f>[2]Sheet1!L116</f>
        <v>0</v>
      </c>
      <c r="N116">
        <f>[2]Sheet1!M116</f>
        <v>0</v>
      </c>
      <c r="O116">
        <f>[2]Sheet1!N116</f>
        <v>0</v>
      </c>
      <c r="P116" s="69">
        <f t="shared" si="15"/>
        <v>293.75</v>
      </c>
      <c r="Q116" s="81" t="s">
        <v>772</v>
      </c>
      <c r="R116" s="82">
        <v>2.4</v>
      </c>
      <c r="S116" s="81" t="s">
        <v>1409</v>
      </c>
      <c r="T116" s="82">
        <v>6.6</v>
      </c>
      <c r="U116" s="81" t="s">
        <v>1410</v>
      </c>
      <c r="V116" s="82">
        <v>2.6</v>
      </c>
      <c r="W116" s="81" t="s">
        <v>776</v>
      </c>
      <c r="X116" s="82">
        <v>0.8</v>
      </c>
      <c r="Y116" s="81" t="s">
        <v>775</v>
      </c>
      <c r="Z116" s="279">
        <v>1.7</v>
      </c>
      <c r="AA116" s="81"/>
      <c r="AB116" s="82"/>
      <c r="AC116" s="81"/>
      <c r="AD116" s="279"/>
      <c r="AE116" s="93"/>
      <c r="AF116" s="80"/>
      <c r="AG116" s="92"/>
      <c r="AH116" s="80"/>
      <c r="AI116" s="93"/>
      <c r="AJ116" s="80"/>
      <c r="AK116" s="92"/>
      <c r="AL116" s="80"/>
      <c r="AM116" s="93"/>
      <c r="AN116" s="80"/>
      <c r="AO116" s="92"/>
      <c r="AP116" s="80"/>
      <c r="AQ116" s="93"/>
      <c r="AR116" s="80"/>
      <c r="AS116" s="93"/>
      <c r="AT116" s="298"/>
      <c r="AU116" s="93"/>
      <c r="AV116" s="298"/>
      <c r="AW116" s="93"/>
      <c r="AX116" s="66">
        <f t="shared" si="11"/>
        <v>14.1</v>
      </c>
      <c r="AY116" s="78">
        <f t="shared" si="12"/>
        <v>293.75</v>
      </c>
      <c r="AZ116" s="67">
        <f>IFERROR(VLOOKUP(A116,'Site check'!$A$14:$O$47,15,0),0)</f>
        <v>0</v>
      </c>
      <c r="BA116" s="68">
        <f t="shared" si="16"/>
        <v>0</v>
      </c>
      <c r="BB116" s="53">
        <f t="shared" si="13"/>
        <v>335.36500000000001</v>
      </c>
      <c r="BC116" s="53">
        <f t="shared" si="14"/>
        <v>315.47500000000002</v>
      </c>
    </row>
    <row r="117" spans="1:55" ht="13.15">
      <c r="A117" t="str">
        <f>[2]Sheet1!A117</f>
        <v>WAHP06_SEC_CBDB00_3_4_N</v>
      </c>
      <c r="B117" t="str">
        <f>[2]Sheet1!B117</f>
        <v>WAHP; DC SYS A (Feeds WAHP06)</v>
      </c>
      <c r="C117" s="52" t="str">
        <f>[2]Sheet1!C117</f>
        <v>WAHP06</v>
      </c>
      <c r="D117" s="52" t="s">
        <v>1332</v>
      </c>
      <c r="E117">
        <f>[2]Sheet1!D117</f>
        <v>328</v>
      </c>
      <c r="F117">
        <f>[2]Sheet1!E117</f>
        <v>252</v>
      </c>
      <c r="G117" s="64">
        <f>[2]Sheet1!F117</f>
        <v>44599</v>
      </c>
      <c r="H117">
        <f>[2]Sheet1!G117</f>
        <v>300</v>
      </c>
      <c r="I117">
        <f>[2]Sheet1!H117</f>
        <v>300</v>
      </c>
      <c r="J117">
        <f>[2]Sheet1!I117</f>
        <v>1</v>
      </c>
      <c r="K117">
        <f>[2]Sheet1!J117</f>
        <v>0</v>
      </c>
      <c r="L117">
        <f>[2]Sheet1!K117</f>
        <v>0</v>
      </c>
      <c r="M117">
        <f>[2]Sheet1!L117</f>
        <v>0</v>
      </c>
      <c r="N117">
        <f>[2]Sheet1!M117</f>
        <v>0</v>
      </c>
      <c r="O117">
        <f>[2]Sheet1!N117</f>
        <v>19</v>
      </c>
      <c r="P117" s="69">
        <f t="shared" si="15"/>
        <v>135.41666666666666</v>
      </c>
      <c r="Q117" s="105" t="s">
        <v>778</v>
      </c>
      <c r="R117" s="80">
        <v>3</v>
      </c>
      <c r="S117" s="85" t="s">
        <v>773</v>
      </c>
      <c r="T117" s="82">
        <v>2.5</v>
      </c>
      <c r="U117" s="85" t="s">
        <v>781</v>
      </c>
      <c r="V117" s="279">
        <v>1</v>
      </c>
      <c r="W117" s="81"/>
      <c r="X117" s="82"/>
      <c r="Y117" s="92"/>
      <c r="Z117" s="80"/>
      <c r="AA117" s="93"/>
      <c r="AB117" s="80"/>
      <c r="AC117" s="92"/>
      <c r="AD117" s="80"/>
      <c r="AE117" s="93"/>
      <c r="AF117" s="80"/>
      <c r="AG117" s="92"/>
      <c r="AH117" s="80"/>
      <c r="AI117" s="93"/>
      <c r="AJ117" s="80"/>
      <c r="AK117" s="92"/>
      <c r="AL117" s="80"/>
      <c r="AM117" s="93"/>
      <c r="AN117" s="80"/>
      <c r="AO117" s="92"/>
      <c r="AP117" s="80"/>
      <c r="AQ117" s="93"/>
      <c r="AR117" s="80"/>
      <c r="AS117" s="93"/>
      <c r="AT117" s="298"/>
      <c r="AU117" s="93"/>
      <c r="AV117" s="298"/>
      <c r="AW117" s="93"/>
      <c r="AX117" s="66">
        <f t="shared" si="11"/>
        <v>6.5</v>
      </c>
      <c r="AY117" s="78">
        <f t="shared" si="12"/>
        <v>135.41666666666666</v>
      </c>
      <c r="AZ117" s="67">
        <f>IFERROR(VLOOKUP(A117,'Site check'!$A$14:$O$47,15,0),0)</f>
        <v>0</v>
      </c>
      <c r="BA117" s="68">
        <f t="shared" si="16"/>
        <v>0</v>
      </c>
      <c r="BB117" s="53">
        <f t="shared" si="13"/>
        <v>395.70833333333331</v>
      </c>
      <c r="BC117" s="53">
        <f t="shared" si="14"/>
        <v>319.70833333333331</v>
      </c>
    </row>
    <row r="118" spans="1:55" ht="13.15">
      <c r="A118" t="str">
        <f>[2]Sheet1!A118</f>
        <v>DCDB Details WAIP06.</v>
      </c>
      <c r="B118" t="str">
        <f>[2]Sheet1!B118</f>
        <v>WAIP;DC SYS01;GND</v>
      </c>
      <c r="C118" s="52" t="str">
        <f>[2]Sheet1!C118</f>
        <v>WAIP06</v>
      </c>
      <c r="D118" s="52" t="s">
        <v>1335</v>
      </c>
      <c r="E118">
        <f>[2]Sheet1!D118</f>
        <v>0</v>
      </c>
      <c r="F118">
        <f>[2]Sheet1!E118</f>
        <v>0</v>
      </c>
      <c r="G118" s="64">
        <f>[2]Sheet1!F118</f>
        <v>44125</v>
      </c>
      <c r="H118">
        <f>[2]Sheet1!G118</f>
        <v>300</v>
      </c>
      <c r="I118">
        <f>[2]Sheet1!H118</f>
        <v>300</v>
      </c>
      <c r="J118">
        <f>[2]Sheet1!I118</f>
        <v>4</v>
      </c>
      <c r="K118">
        <f>[2]Sheet1!J118</f>
        <v>0</v>
      </c>
      <c r="L118">
        <f>[2]Sheet1!K118</f>
        <v>0</v>
      </c>
      <c r="M118">
        <f>[2]Sheet1!L118</f>
        <v>2</v>
      </c>
      <c r="N118">
        <f>[2]Sheet1!M118</f>
        <v>4</v>
      </c>
      <c r="O118">
        <f>[2]Sheet1!N118</f>
        <v>44</v>
      </c>
      <c r="P118" s="69">
        <f t="shared" si="15"/>
        <v>0</v>
      </c>
      <c r="Q118" s="92"/>
      <c r="R118" s="80"/>
      <c r="S118" s="93"/>
      <c r="T118" s="80"/>
      <c r="U118" s="92"/>
      <c r="V118" s="80"/>
      <c r="W118" s="93"/>
      <c r="X118" s="80"/>
      <c r="Y118" s="92"/>
      <c r="Z118" s="80"/>
      <c r="AA118" s="93"/>
      <c r="AB118" s="80"/>
      <c r="AC118" s="92"/>
      <c r="AD118" s="80"/>
      <c r="AE118" s="93"/>
      <c r="AF118" s="80"/>
      <c r="AG118" s="92"/>
      <c r="AH118" s="80"/>
      <c r="AI118" s="93"/>
      <c r="AJ118" s="80"/>
      <c r="AK118" s="92"/>
      <c r="AL118" s="80"/>
      <c r="AM118" s="93"/>
      <c r="AN118" s="80"/>
      <c r="AO118" s="92"/>
      <c r="AP118" s="80"/>
      <c r="AQ118" s="93"/>
      <c r="AR118" s="80"/>
      <c r="AS118" s="93"/>
      <c r="AT118" s="298"/>
      <c r="AU118" s="93"/>
      <c r="AV118" s="298"/>
      <c r="AW118" s="93"/>
      <c r="AX118" s="66">
        <f t="shared" si="11"/>
        <v>0</v>
      </c>
      <c r="AY118" s="78">
        <f t="shared" si="12"/>
        <v>0</v>
      </c>
      <c r="AZ118" s="67">
        <f>IFERROR(VLOOKUP(A118,'Site check'!$A$14:$O$47,15,0),0)</f>
        <v>0</v>
      </c>
      <c r="BA118" s="68">
        <f t="shared" si="16"/>
        <v>0</v>
      </c>
      <c r="BB118" s="53">
        <f t="shared" si="13"/>
        <v>0</v>
      </c>
      <c r="BC118" s="53">
        <f t="shared" si="14"/>
        <v>0</v>
      </c>
    </row>
    <row r="119" spans="1:55" ht="13.15">
      <c r="A119" t="str">
        <f>[2]Sheet1!A119</f>
        <v>DCDB_BTNW01- ADVANCE DC 600  Suite 2D.</v>
      </c>
      <c r="B119" t="str">
        <f>[2]Sheet1!B119</f>
        <v>BTNW01;DC SYS01</v>
      </c>
      <c r="C119" s="52" t="str">
        <f>[2]Sheet1!C119</f>
        <v>BTNW01</v>
      </c>
      <c r="D119" s="52" t="s">
        <v>1002</v>
      </c>
      <c r="E119">
        <f>[2]Sheet1!D119</f>
        <v>40</v>
      </c>
      <c r="F119">
        <f>[2]Sheet1!E119</f>
        <v>30</v>
      </c>
      <c r="G119" s="64">
        <f>[2]Sheet1!F119</f>
        <v>44161</v>
      </c>
      <c r="H119">
        <f>[2]Sheet1!G119</f>
        <v>300</v>
      </c>
      <c r="I119">
        <f>[2]Sheet1!H119</f>
        <v>300</v>
      </c>
      <c r="J119">
        <f>[2]Sheet1!I119</f>
        <v>0</v>
      </c>
      <c r="K119">
        <f>[2]Sheet1!J119</f>
        <v>0</v>
      </c>
      <c r="L119">
        <f>[2]Sheet1!K119</f>
        <v>0</v>
      </c>
      <c r="M119">
        <f>[2]Sheet1!L119</f>
        <v>0</v>
      </c>
      <c r="N119">
        <f>[2]Sheet1!M119</f>
        <v>0</v>
      </c>
      <c r="O119">
        <f>[2]Sheet1!N119</f>
        <v>0</v>
      </c>
      <c r="P119" s="69">
        <f t="shared" si="15"/>
        <v>0</v>
      </c>
      <c r="Q119" s="92"/>
      <c r="R119" s="80"/>
      <c r="S119" s="93"/>
      <c r="T119" s="80"/>
      <c r="U119" s="92"/>
      <c r="V119" s="80"/>
      <c r="W119" s="93"/>
      <c r="X119" s="80"/>
      <c r="Y119" s="92"/>
      <c r="Z119" s="80"/>
      <c r="AA119" s="93"/>
      <c r="AB119" s="80"/>
      <c r="AC119" s="92"/>
      <c r="AD119" s="80"/>
      <c r="AE119" s="93"/>
      <c r="AF119" s="80"/>
      <c r="AG119" s="92"/>
      <c r="AH119" s="80"/>
      <c r="AI119" s="93"/>
      <c r="AJ119" s="80"/>
      <c r="AK119" s="92"/>
      <c r="AL119" s="80"/>
      <c r="AM119" s="93"/>
      <c r="AN119" s="80"/>
      <c r="AO119" s="92"/>
      <c r="AP119" s="80"/>
      <c r="AQ119" s="93"/>
      <c r="AR119" s="80"/>
      <c r="AS119" s="93"/>
      <c r="AT119" s="298"/>
      <c r="AU119" s="93"/>
      <c r="AV119" s="298"/>
      <c r="AW119" s="93"/>
      <c r="AX119" s="66">
        <f t="shared" si="11"/>
        <v>0</v>
      </c>
      <c r="AY119" s="78">
        <f t="shared" si="12"/>
        <v>0</v>
      </c>
      <c r="AZ119" s="67">
        <f>IFERROR(VLOOKUP(A119,'Site check'!$A$14:$O$47,15,0),0)</f>
        <v>0</v>
      </c>
      <c r="BA119" s="68">
        <f t="shared" si="16"/>
        <v>0</v>
      </c>
      <c r="BB119" s="53">
        <f t="shared" si="13"/>
        <v>40</v>
      </c>
      <c r="BC119" s="53">
        <f t="shared" si="14"/>
        <v>30</v>
      </c>
    </row>
    <row r="120" spans="1:55" ht="13.15">
      <c r="A120" t="str">
        <f>[2]Sheet1!A120</f>
        <v>DCDB_BTNW01- ADVANCE DC 600  Suite 3D.</v>
      </c>
      <c r="B120" t="str">
        <f>[2]Sheet1!B120</f>
        <v>BTNW01;DC SYS01</v>
      </c>
      <c r="C120" s="52" t="str">
        <f>[2]Sheet1!C120</f>
        <v>BTNW01</v>
      </c>
      <c r="D120" s="52" t="s">
        <v>1411</v>
      </c>
      <c r="E120">
        <f>[2]Sheet1!D120</f>
        <v>40</v>
      </c>
      <c r="F120">
        <f>[2]Sheet1!E120</f>
        <v>30</v>
      </c>
      <c r="G120" s="64">
        <f>[2]Sheet1!F120</f>
        <v>44161</v>
      </c>
      <c r="H120">
        <f>[2]Sheet1!G120</f>
        <v>300</v>
      </c>
      <c r="I120">
        <f>[2]Sheet1!H120</f>
        <v>300</v>
      </c>
      <c r="J120">
        <f>[2]Sheet1!I120</f>
        <v>0</v>
      </c>
      <c r="K120">
        <f>[2]Sheet1!J120</f>
        <v>0</v>
      </c>
      <c r="L120">
        <f>[2]Sheet1!K120</f>
        <v>0</v>
      </c>
      <c r="M120">
        <f>[2]Sheet1!L120</f>
        <v>0</v>
      </c>
      <c r="N120">
        <f>[2]Sheet1!M120</f>
        <v>0</v>
      </c>
      <c r="O120">
        <f>[2]Sheet1!N120</f>
        <v>42</v>
      </c>
      <c r="P120" s="69">
        <f t="shared" si="15"/>
        <v>0</v>
      </c>
      <c r="Q120" s="92"/>
      <c r="R120" s="80"/>
      <c r="S120" s="93"/>
      <c r="T120" s="80"/>
      <c r="U120" s="92"/>
      <c r="V120" s="80"/>
      <c r="W120" s="93"/>
      <c r="X120" s="80"/>
      <c r="Y120" s="92"/>
      <c r="Z120" s="80"/>
      <c r="AA120" s="93"/>
      <c r="AB120" s="80"/>
      <c r="AC120" s="92"/>
      <c r="AD120" s="80"/>
      <c r="AE120" s="93"/>
      <c r="AF120" s="80"/>
      <c r="AG120" s="92"/>
      <c r="AH120" s="80"/>
      <c r="AI120" s="93"/>
      <c r="AJ120" s="80"/>
      <c r="AK120" s="92"/>
      <c r="AL120" s="80"/>
      <c r="AM120" s="93"/>
      <c r="AN120" s="80"/>
      <c r="AO120" s="92"/>
      <c r="AP120" s="80"/>
      <c r="AQ120" s="93"/>
      <c r="AR120" s="80"/>
      <c r="AS120" s="93"/>
      <c r="AT120" s="298"/>
      <c r="AU120" s="93"/>
      <c r="AV120" s="298"/>
      <c r="AW120" s="93"/>
      <c r="AX120" s="66">
        <f t="shared" ref="AX120" si="21">SUM(R120+T120+V120+X120+Z120+AB120+AD120+AF120+AH120+AJ120+AL120+AN120+AP120+AR120)</f>
        <v>0</v>
      </c>
      <c r="AY120" s="78">
        <f t="shared" ref="AY120" si="22">SUM(AX120*1000)/48</f>
        <v>0</v>
      </c>
      <c r="AZ120" s="67">
        <f>IFERROR(VLOOKUP(A120,'Site check'!$A$14:$O$47,15,0),0)</f>
        <v>0</v>
      </c>
      <c r="BA120" s="68">
        <f t="shared" ref="BA120" si="23">SUM(AZ120*1000)/48</f>
        <v>0</v>
      </c>
      <c r="BB120" s="53">
        <f t="shared" ref="BB120" si="24">SUM(P120/2)+E120</f>
        <v>40</v>
      </c>
      <c r="BC120" s="53">
        <f t="shared" ref="BC120" si="25">SUM(P120/2)+F120</f>
        <v>30</v>
      </c>
    </row>
    <row r="121" spans="1:55" ht="13.15">
      <c r="A121" t="str">
        <f>[2]Sheet1!A121</f>
        <v>BCT - DCDB-Suite IJ01</v>
      </c>
      <c r="B121" t="str">
        <f>[2]Sheet1!B121</f>
        <v>BCT;DC SYS01</v>
      </c>
      <c r="C121" s="52" t="str">
        <f>[2]Sheet1!C121</f>
        <v>BCT</v>
      </c>
      <c r="D121" s="52" t="s">
        <v>906</v>
      </c>
      <c r="E121">
        <f>[2]Sheet1!D121</f>
        <v>30</v>
      </c>
      <c r="F121">
        <f>[2]Sheet1!E121</f>
        <v>29</v>
      </c>
      <c r="G121" s="64">
        <f>[2]Sheet1!F121</f>
        <v>45082</v>
      </c>
      <c r="H121">
        <f>[2]Sheet1!G121</f>
        <v>300</v>
      </c>
      <c r="I121">
        <f>[2]Sheet1!H121</f>
        <v>300</v>
      </c>
      <c r="J121">
        <f>[2]Sheet1!I121</f>
        <v>5</v>
      </c>
      <c r="K121">
        <f>[2]Sheet1!J121</f>
        <v>0</v>
      </c>
      <c r="L121">
        <f>[2]Sheet1!K121</f>
        <v>3</v>
      </c>
      <c r="M121">
        <f>[2]Sheet1!L121</f>
        <v>0</v>
      </c>
      <c r="N121">
        <f>[2]Sheet1!M121</f>
        <v>0</v>
      </c>
      <c r="O121">
        <f>[2]Sheet1!N121</f>
        <v>41</v>
      </c>
      <c r="P121" s="69">
        <f t="shared" si="15"/>
        <v>62.5</v>
      </c>
      <c r="Q121" s="101" t="s">
        <v>1412</v>
      </c>
      <c r="R121" s="100">
        <v>1</v>
      </c>
      <c r="S121" s="256" t="s">
        <v>335</v>
      </c>
      <c r="T121" s="255">
        <v>2</v>
      </c>
      <c r="U121" s="92"/>
      <c r="V121" s="80"/>
      <c r="W121" s="93"/>
      <c r="X121" s="80"/>
      <c r="Y121" s="92"/>
      <c r="Z121" s="80"/>
      <c r="AA121" s="93"/>
      <c r="AB121" s="80"/>
      <c r="AC121" s="92"/>
      <c r="AD121" s="80"/>
      <c r="AE121" s="93"/>
      <c r="AF121" s="80"/>
      <c r="AG121" s="92"/>
      <c r="AH121" s="80"/>
      <c r="AI121" s="93"/>
      <c r="AJ121" s="80"/>
      <c r="AK121" s="92"/>
      <c r="AL121" s="80"/>
      <c r="AM121" s="93"/>
      <c r="AN121" s="80"/>
      <c r="AO121" s="92"/>
      <c r="AP121" s="80"/>
      <c r="AQ121" s="93"/>
      <c r="AR121" s="80"/>
      <c r="AS121" s="93"/>
      <c r="AT121" s="298"/>
      <c r="AU121" s="93"/>
      <c r="AV121" s="298"/>
      <c r="AW121" s="93"/>
      <c r="AX121" s="66">
        <f t="shared" si="11"/>
        <v>3</v>
      </c>
      <c r="AY121" s="78">
        <f t="shared" si="12"/>
        <v>62.5</v>
      </c>
      <c r="AZ121" s="67">
        <f>IFERROR(VLOOKUP(A121,'Site check'!$A$14:$O$47,15,0),0)</f>
        <v>0</v>
      </c>
      <c r="BA121" s="68">
        <f t="shared" si="16"/>
        <v>0</v>
      </c>
      <c r="BB121" s="53">
        <f t="shared" si="13"/>
        <v>61.25</v>
      </c>
      <c r="BC121" s="53">
        <f t="shared" si="14"/>
        <v>60.25</v>
      </c>
    </row>
    <row r="122" spans="1:55" ht="13.15">
      <c r="A122" t="str">
        <f>[2]Sheet1!A122</f>
        <v>BCT_SEC_DCDB_WALL</v>
      </c>
      <c r="B122" t="str">
        <f>[2]Sheet1!B122</f>
        <v>BCT;DC SYS01</v>
      </c>
      <c r="C122" s="52" t="str">
        <f>[2]Sheet1!C122</f>
        <v>BCT</v>
      </c>
      <c r="D122" s="52" t="s">
        <v>906</v>
      </c>
      <c r="E122">
        <f>[2]Sheet1!D122</f>
        <v>0</v>
      </c>
      <c r="F122">
        <f>[2]Sheet1!E122</f>
        <v>0</v>
      </c>
      <c r="G122" s="64">
        <f>[2]Sheet1!F122</f>
        <v>45082</v>
      </c>
      <c r="H122">
        <f>[2]Sheet1!G122</f>
        <v>100</v>
      </c>
      <c r="I122">
        <f>[2]Sheet1!H122</f>
        <v>0</v>
      </c>
      <c r="J122">
        <f>[2]Sheet1!I122</f>
        <v>0</v>
      </c>
      <c r="K122">
        <f>[2]Sheet1!J122</f>
        <v>0</v>
      </c>
      <c r="L122">
        <f>[2]Sheet1!K122</f>
        <v>0</v>
      </c>
      <c r="M122">
        <f>[2]Sheet1!L122</f>
        <v>0</v>
      </c>
      <c r="N122">
        <f>[2]Sheet1!M122</f>
        <v>0</v>
      </c>
      <c r="O122">
        <f>[2]Sheet1!N122</f>
        <v>1</v>
      </c>
      <c r="P122" s="69">
        <f t="shared" si="15"/>
        <v>0</v>
      </c>
      <c r="Q122" s="92"/>
      <c r="R122" s="80"/>
      <c r="S122" s="93"/>
      <c r="T122" s="80"/>
      <c r="U122" s="92"/>
      <c r="V122" s="80"/>
      <c r="W122" s="93"/>
      <c r="X122" s="80"/>
      <c r="Y122" s="92"/>
      <c r="Z122" s="80"/>
      <c r="AA122" s="93"/>
      <c r="AB122" s="80"/>
      <c r="AC122" s="92"/>
      <c r="AD122" s="80"/>
      <c r="AE122" s="93"/>
      <c r="AF122" s="80"/>
      <c r="AG122" s="92"/>
      <c r="AH122" s="80"/>
      <c r="AI122" s="93"/>
      <c r="AJ122" s="80"/>
      <c r="AK122" s="92"/>
      <c r="AL122" s="80"/>
      <c r="AM122" s="93"/>
      <c r="AN122" s="80"/>
      <c r="AO122" s="92"/>
      <c r="AP122" s="80"/>
      <c r="AQ122" s="93"/>
      <c r="AR122" s="80"/>
      <c r="AS122" s="93"/>
      <c r="AT122" s="298"/>
      <c r="AU122" s="93"/>
      <c r="AV122" s="298"/>
      <c r="AW122" s="93"/>
      <c r="AX122" s="66">
        <f t="shared" si="11"/>
        <v>0</v>
      </c>
      <c r="AY122" s="78">
        <f t="shared" si="12"/>
        <v>0</v>
      </c>
      <c r="AZ122" s="67">
        <f>IFERROR(VLOOKUP(A122,'Site check'!$A$14:$O$47,15,0),0)</f>
        <v>0</v>
      </c>
      <c r="BA122" s="68">
        <f t="shared" si="16"/>
        <v>0</v>
      </c>
      <c r="BB122" s="53">
        <f t="shared" si="13"/>
        <v>0</v>
      </c>
      <c r="BC122" s="53">
        <f t="shared" si="14"/>
        <v>0</v>
      </c>
    </row>
    <row r="123" spans="1:55" ht="13.15">
      <c r="A123" t="str">
        <f>[2]Sheet1!A123</f>
        <v>BCT_SYS_DCDB_WALL - Ignore</v>
      </c>
      <c r="B123" t="str">
        <f>[2]Sheet1!B123</f>
        <v>BCT;DC SYS01</v>
      </c>
      <c r="C123" s="52" t="str">
        <f>[2]Sheet1!C123</f>
        <v>BCT</v>
      </c>
      <c r="D123" s="52" t="s">
        <v>906</v>
      </c>
      <c r="E123">
        <f>[2]Sheet1!D123</f>
        <v>0</v>
      </c>
      <c r="F123">
        <f>[2]Sheet1!E123</f>
        <v>0</v>
      </c>
      <c r="G123" s="64">
        <f>[2]Sheet1!F123</f>
        <v>0</v>
      </c>
      <c r="H123">
        <f>[2]Sheet1!G123</f>
        <v>300</v>
      </c>
      <c r="I123">
        <f>[2]Sheet1!H123</f>
        <v>300</v>
      </c>
      <c r="J123">
        <f>[2]Sheet1!I123</f>
        <v>0</v>
      </c>
      <c r="K123">
        <f>[2]Sheet1!J123</f>
        <v>1</v>
      </c>
      <c r="L123">
        <f>[2]Sheet1!K123</f>
        <v>0</v>
      </c>
      <c r="M123">
        <f>[2]Sheet1!L123</f>
        <v>0</v>
      </c>
      <c r="N123">
        <f>[2]Sheet1!M123</f>
        <v>0</v>
      </c>
      <c r="O123">
        <f>[2]Sheet1!N123</f>
        <v>0</v>
      </c>
      <c r="P123" s="69">
        <f t="shared" si="15"/>
        <v>0</v>
      </c>
      <c r="Q123" s="92"/>
      <c r="R123" s="80"/>
      <c r="S123" s="93"/>
      <c r="T123" s="80"/>
      <c r="U123" s="92"/>
      <c r="V123" s="80"/>
      <c r="W123" s="93"/>
      <c r="X123" s="80"/>
      <c r="Y123" s="92"/>
      <c r="Z123" s="80"/>
      <c r="AA123" s="93"/>
      <c r="AB123" s="80"/>
      <c r="AC123" s="92"/>
      <c r="AD123" s="80"/>
      <c r="AE123" s="93"/>
      <c r="AF123" s="80"/>
      <c r="AG123" s="92"/>
      <c r="AH123" s="80"/>
      <c r="AI123" s="93"/>
      <c r="AJ123" s="80"/>
      <c r="AK123" s="92"/>
      <c r="AL123" s="80"/>
      <c r="AM123" s="93"/>
      <c r="AN123" s="80"/>
      <c r="AO123" s="92"/>
      <c r="AP123" s="80"/>
      <c r="AQ123" s="93"/>
      <c r="AR123" s="80"/>
      <c r="AS123" s="93"/>
      <c r="AT123" s="298"/>
      <c r="AU123" s="93"/>
      <c r="AV123" s="298"/>
      <c r="AW123" s="93"/>
      <c r="AX123" s="66">
        <f t="shared" si="11"/>
        <v>0</v>
      </c>
      <c r="AY123" s="78">
        <f t="shared" si="12"/>
        <v>0</v>
      </c>
      <c r="AZ123" s="67">
        <f>IFERROR(VLOOKUP(A123,'Site check'!$A$14:$O$47,15,0),0)</f>
        <v>0</v>
      </c>
      <c r="BA123" s="68">
        <f t="shared" si="16"/>
        <v>0</v>
      </c>
      <c r="BB123" s="53">
        <f t="shared" si="13"/>
        <v>0</v>
      </c>
      <c r="BC123" s="53">
        <f t="shared" si="14"/>
        <v>0</v>
      </c>
    </row>
    <row r="124" spans="1:55" ht="13.15">
      <c r="A124" t="str">
        <f>[2]Sheet1!A124</f>
        <v>BHMTF1 - DCDB.A - Suite.A-B Rack.10A</v>
      </c>
      <c r="B124" t="str">
        <f>[2]Sheet1!B124</f>
        <v>BHMTF1;DC SYS A</v>
      </c>
      <c r="C124" s="52" t="str">
        <f>[2]Sheet1!C124</f>
        <v>BHMTF1</v>
      </c>
      <c r="D124" s="52" t="s">
        <v>943</v>
      </c>
      <c r="E124">
        <f>[2]Sheet1!D124</f>
        <v>163</v>
      </c>
      <c r="F124" t="str">
        <f>[2]Sheet1!E124</f>
        <v>N/A</v>
      </c>
      <c r="G124" s="64">
        <f>[2]Sheet1!F124</f>
        <v>44965</v>
      </c>
      <c r="H124">
        <f>[2]Sheet1!G124</f>
        <v>300</v>
      </c>
      <c r="I124" t="str">
        <f>[2]Sheet1!H124</f>
        <v>N/A</v>
      </c>
      <c r="J124">
        <f>[2]Sheet1!I124</f>
        <v>0</v>
      </c>
      <c r="K124">
        <f>[2]Sheet1!J124</f>
        <v>0</v>
      </c>
      <c r="L124">
        <f>[2]Sheet1!K124</f>
        <v>0</v>
      </c>
      <c r="M124">
        <f>[2]Sheet1!L124</f>
        <v>0</v>
      </c>
      <c r="N124">
        <f>[2]Sheet1!M124</f>
        <v>0</v>
      </c>
      <c r="O124">
        <f>[2]Sheet1!N124</f>
        <v>43</v>
      </c>
      <c r="P124" s="69">
        <f t="shared" si="15"/>
        <v>104.16666666666667</v>
      </c>
      <c r="Q124" s="81" t="s">
        <v>371</v>
      </c>
      <c r="R124" s="82">
        <v>5</v>
      </c>
      <c r="S124" s="93"/>
      <c r="T124" s="80"/>
      <c r="U124" s="92"/>
      <c r="V124" s="80"/>
      <c r="W124" s="93"/>
      <c r="X124" s="80"/>
      <c r="Y124" s="92"/>
      <c r="Z124" s="80"/>
      <c r="AA124" s="93"/>
      <c r="AB124" s="80"/>
      <c r="AC124" s="92"/>
      <c r="AD124" s="80"/>
      <c r="AE124" s="93"/>
      <c r="AF124" s="80"/>
      <c r="AG124" s="92"/>
      <c r="AH124" s="80"/>
      <c r="AI124" s="93"/>
      <c r="AJ124" s="80"/>
      <c r="AK124" s="92"/>
      <c r="AL124" s="80"/>
      <c r="AM124" s="93"/>
      <c r="AN124" s="80"/>
      <c r="AO124" s="92"/>
      <c r="AP124" s="80"/>
      <c r="AQ124" s="93"/>
      <c r="AR124" s="80"/>
      <c r="AS124" s="93"/>
      <c r="AT124" s="298"/>
      <c r="AU124" s="93"/>
      <c r="AV124" s="298"/>
      <c r="AW124" s="93"/>
      <c r="AX124" s="66">
        <f t="shared" si="11"/>
        <v>5</v>
      </c>
      <c r="AY124" s="78">
        <f t="shared" si="12"/>
        <v>104.16666666666667</v>
      </c>
      <c r="AZ124" s="67">
        <f>IFERROR(VLOOKUP(A124,'Site check'!$A$14:$O$47,15,0),0)</f>
        <v>0</v>
      </c>
      <c r="BA124" s="68">
        <f t="shared" si="16"/>
        <v>0</v>
      </c>
      <c r="BB124" s="53">
        <f t="shared" si="13"/>
        <v>215.08333333333334</v>
      </c>
      <c r="BC124" s="53" t="e">
        <f t="shared" si="14"/>
        <v>#VALUE!</v>
      </c>
    </row>
    <row r="125" spans="1:55" ht="13.15">
      <c r="A125" t="str">
        <f>[2]Sheet1!A125</f>
        <v>BHMTF1 - DCDB.B - Suite.A-B Rack.9A</v>
      </c>
      <c r="B125" t="str">
        <f>[2]Sheet1!B125</f>
        <v>BHMTF1;DC SYS B</v>
      </c>
      <c r="C125" s="52" t="str">
        <f>[2]Sheet1!C125</f>
        <v>BHMTF1</v>
      </c>
      <c r="D125" s="52" t="s">
        <v>943</v>
      </c>
      <c r="E125" t="str">
        <f>[2]Sheet1!D125</f>
        <v>N/A</v>
      </c>
      <c r="F125">
        <f>[2]Sheet1!E125</f>
        <v>164</v>
      </c>
      <c r="G125" s="64">
        <f>[2]Sheet1!F125</f>
        <v>44965</v>
      </c>
      <c r="H125" t="str">
        <f>[2]Sheet1!G125</f>
        <v>N/A</v>
      </c>
      <c r="I125">
        <f>[2]Sheet1!H125</f>
        <v>300</v>
      </c>
      <c r="J125">
        <f>[2]Sheet1!I125</f>
        <v>0</v>
      </c>
      <c r="K125">
        <f>[2]Sheet1!J125</f>
        <v>0</v>
      </c>
      <c r="L125">
        <f>[2]Sheet1!K125</f>
        <v>0</v>
      </c>
      <c r="M125">
        <f>[2]Sheet1!L125</f>
        <v>0</v>
      </c>
      <c r="N125">
        <f>[2]Sheet1!M125</f>
        <v>0</v>
      </c>
      <c r="O125">
        <f>[2]Sheet1!N125</f>
        <v>43</v>
      </c>
      <c r="P125" s="69">
        <f t="shared" si="15"/>
        <v>0</v>
      </c>
      <c r="Q125" s="81"/>
      <c r="R125" s="82"/>
      <c r="S125" s="93"/>
      <c r="T125" s="80"/>
      <c r="U125" s="92"/>
      <c r="V125" s="80"/>
      <c r="W125" s="93"/>
      <c r="X125" s="80"/>
      <c r="Y125" s="92"/>
      <c r="Z125" s="80"/>
      <c r="AA125" s="93"/>
      <c r="AB125" s="80"/>
      <c r="AC125" s="92"/>
      <c r="AD125" s="80"/>
      <c r="AE125" s="93"/>
      <c r="AF125" s="80"/>
      <c r="AG125" s="92"/>
      <c r="AH125" s="80"/>
      <c r="AI125" s="93"/>
      <c r="AJ125" s="80"/>
      <c r="AK125" s="92"/>
      <c r="AL125" s="80"/>
      <c r="AM125" s="93"/>
      <c r="AN125" s="80"/>
      <c r="AO125" s="92"/>
      <c r="AP125" s="80"/>
      <c r="AQ125" s="93"/>
      <c r="AR125" s="80"/>
      <c r="AS125" s="93"/>
      <c r="AT125" s="298"/>
      <c r="AU125" s="93"/>
      <c r="AV125" s="298"/>
      <c r="AW125" s="93"/>
      <c r="AX125" s="66">
        <f t="shared" si="11"/>
        <v>0</v>
      </c>
      <c r="AY125" s="78">
        <f t="shared" si="12"/>
        <v>0</v>
      </c>
      <c r="AZ125" s="67">
        <f>IFERROR(VLOOKUP(A125,'Site check'!$A$14:$O$47,15,0),0)</f>
        <v>0</v>
      </c>
      <c r="BA125" s="68">
        <f t="shared" si="16"/>
        <v>0</v>
      </c>
      <c r="BB125" s="53" t="e">
        <f t="shared" si="13"/>
        <v>#VALUE!</v>
      </c>
      <c r="BC125" s="53">
        <f t="shared" si="14"/>
        <v>164</v>
      </c>
    </row>
    <row r="126" spans="1:55" ht="13.15">
      <c r="A126" t="str">
        <f>[2]Sheet1!A126</f>
        <v>BMGV02_SEC_CBDB00_2_3_A</v>
      </c>
      <c r="B126">
        <f>[2]Sheet1!B126</f>
        <v>0</v>
      </c>
      <c r="C126" s="52" t="str">
        <f>[2]Sheet1!C126</f>
        <v>BMGV02</v>
      </c>
      <c r="D126" s="52" t="s">
        <v>1413</v>
      </c>
      <c r="E126">
        <f>[2]Sheet1!D126</f>
        <v>0</v>
      </c>
      <c r="F126">
        <f>[2]Sheet1!E126</f>
        <v>0</v>
      </c>
      <c r="G126" s="64">
        <f>[2]Sheet1!F126</f>
        <v>0</v>
      </c>
      <c r="H126">
        <f>[2]Sheet1!G126</f>
        <v>300</v>
      </c>
      <c r="I126">
        <f>[2]Sheet1!H126</f>
        <v>300</v>
      </c>
      <c r="J126">
        <f>[2]Sheet1!I126</f>
        <v>0</v>
      </c>
      <c r="K126">
        <f>[2]Sheet1!J126</f>
        <v>0</v>
      </c>
      <c r="L126">
        <f>[2]Sheet1!K126</f>
        <v>0</v>
      </c>
      <c r="M126">
        <f>[2]Sheet1!L126</f>
        <v>0</v>
      </c>
      <c r="N126">
        <f>[2]Sheet1!M126</f>
        <v>5</v>
      </c>
      <c r="O126">
        <f>[2]Sheet1!N126</f>
        <v>0</v>
      </c>
      <c r="P126" s="69">
        <f t="shared" si="15"/>
        <v>0</v>
      </c>
      <c r="Q126" s="92"/>
      <c r="R126" s="80"/>
      <c r="S126" s="93"/>
      <c r="T126" s="80"/>
      <c r="U126" s="92"/>
      <c r="V126" s="80"/>
      <c r="W126" s="93"/>
      <c r="X126" s="80"/>
      <c r="Y126" s="92"/>
      <c r="Z126" s="80"/>
      <c r="AA126" s="93"/>
      <c r="AB126" s="80"/>
      <c r="AC126" s="92"/>
      <c r="AD126" s="80"/>
      <c r="AE126" s="93"/>
      <c r="AF126" s="80"/>
      <c r="AG126" s="92"/>
      <c r="AH126" s="80"/>
      <c r="AI126" s="93"/>
      <c r="AJ126" s="80"/>
      <c r="AK126" s="92"/>
      <c r="AL126" s="80"/>
      <c r="AM126" s="93"/>
      <c r="AN126" s="80"/>
      <c r="AO126" s="92"/>
      <c r="AP126" s="80"/>
      <c r="AQ126" s="93"/>
      <c r="AR126" s="80"/>
      <c r="AS126" s="93"/>
      <c r="AT126" s="298"/>
      <c r="AU126" s="93"/>
      <c r="AV126" s="298"/>
      <c r="AW126" s="93"/>
      <c r="AX126" s="66">
        <f t="shared" si="11"/>
        <v>0</v>
      </c>
      <c r="AY126" s="78">
        <f t="shared" si="12"/>
        <v>0</v>
      </c>
      <c r="AZ126" s="67">
        <f>IFERROR(VLOOKUP(A126,'Site check'!$A$14:$O$47,15,0),0)</f>
        <v>0</v>
      </c>
      <c r="BA126" s="68">
        <f t="shared" si="16"/>
        <v>0</v>
      </c>
      <c r="BB126" s="53">
        <f t="shared" si="13"/>
        <v>0</v>
      </c>
      <c r="BC126" s="53">
        <f t="shared" si="14"/>
        <v>0</v>
      </c>
    </row>
    <row r="127" spans="1:55" ht="13.15">
      <c r="A127" t="str">
        <f>[2]Sheet1!A127</f>
        <v>BMGV02_SEC_CBDB01_6_7_A</v>
      </c>
      <c r="B127">
        <f>[2]Sheet1!B127</f>
        <v>0</v>
      </c>
      <c r="C127" s="52" t="str">
        <f>[2]Sheet1!C127</f>
        <v>BMGV02</v>
      </c>
      <c r="D127" s="52" t="s">
        <v>1413</v>
      </c>
      <c r="E127">
        <f>[2]Sheet1!D127</f>
        <v>0</v>
      </c>
      <c r="F127">
        <f>[2]Sheet1!E127</f>
        <v>0</v>
      </c>
      <c r="G127" s="64">
        <f>[2]Sheet1!F127</f>
        <v>0</v>
      </c>
      <c r="H127">
        <f>[2]Sheet1!G127</f>
        <v>300</v>
      </c>
      <c r="I127">
        <f>[2]Sheet1!H127</f>
        <v>300</v>
      </c>
      <c r="J127">
        <f>[2]Sheet1!I127</f>
        <v>0</v>
      </c>
      <c r="K127">
        <f>[2]Sheet1!J127</f>
        <v>0</v>
      </c>
      <c r="L127">
        <f>[2]Sheet1!K127</f>
        <v>0</v>
      </c>
      <c r="M127">
        <f>[2]Sheet1!L127</f>
        <v>0</v>
      </c>
      <c r="N127">
        <f>[2]Sheet1!M127</f>
        <v>9</v>
      </c>
      <c r="O127">
        <f>[2]Sheet1!N127</f>
        <v>0</v>
      </c>
      <c r="P127" s="69">
        <f t="shared" si="15"/>
        <v>0</v>
      </c>
      <c r="Q127" s="92"/>
      <c r="R127" s="80"/>
      <c r="S127" s="93"/>
      <c r="T127" s="80"/>
      <c r="U127" s="92"/>
      <c r="V127" s="80"/>
      <c r="W127" s="93"/>
      <c r="X127" s="80"/>
      <c r="Y127" s="92"/>
      <c r="Z127" s="80"/>
      <c r="AA127" s="93"/>
      <c r="AB127" s="80"/>
      <c r="AC127" s="92"/>
      <c r="AD127" s="80"/>
      <c r="AE127" s="93"/>
      <c r="AF127" s="80"/>
      <c r="AG127" s="92"/>
      <c r="AH127" s="80"/>
      <c r="AI127" s="93"/>
      <c r="AJ127" s="80"/>
      <c r="AK127" s="92"/>
      <c r="AL127" s="80"/>
      <c r="AM127" s="93"/>
      <c r="AN127" s="80"/>
      <c r="AO127" s="92"/>
      <c r="AP127" s="80"/>
      <c r="AQ127" s="93"/>
      <c r="AR127" s="80"/>
      <c r="AS127" s="93"/>
      <c r="AT127" s="298"/>
      <c r="AU127" s="93"/>
      <c r="AV127" s="298"/>
      <c r="AW127" s="93"/>
      <c r="AX127" s="66">
        <f t="shared" si="11"/>
        <v>0</v>
      </c>
      <c r="AY127" s="78">
        <f t="shared" si="12"/>
        <v>0</v>
      </c>
      <c r="AZ127" s="67">
        <f>IFERROR(VLOOKUP(A127,'Site check'!$A$14:$O$47,15,0),0)</f>
        <v>0</v>
      </c>
      <c r="BA127" s="68">
        <f t="shared" si="16"/>
        <v>0</v>
      </c>
      <c r="BB127" s="53">
        <f t="shared" si="13"/>
        <v>0</v>
      </c>
      <c r="BC127" s="53">
        <f t="shared" si="14"/>
        <v>0</v>
      </c>
    </row>
    <row r="128" spans="1:55" ht="13.15">
      <c r="A128" t="str">
        <f>[2]Sheet1!A128</f>
        <v>BMGV02_SEC_CBDB02_8_9_A</v>
      </c>
      <c r="B128">
        <f>[2]Sheet1!B128</f>
        <v>0</v>
      </c>
      <c r="C128" s="52" t="str">
        <f>[2]Sheet1!C128</f>
        <v>BMGV02</v>
      </c>
      <c r="D128" s="52" t="s">
        <v>1413</v>
      </c>
      <c r="E128">
        <f>[2]Sheet1!D128</f>
        <v>0</v>
      </c>
      <c r="F128">
        <f>[2]Sheet1!E128</f>
        <v>0</v>
      </c>
      <c r="G128" s="64">
        <f>[2]Sheet1!F128</f>
        <v>0</v>
      </c>
      <c r="H128">
        <f>[2]Sheet1!G128</f>
        <v>300</v>
      </c>
      <c r="I128">
        <f>[2]Sheet1!H128</f>
        <v>300</v>
      </c>
      <c r="J128">
        <f>[2]Sheet1!I128</f>
        <v>0</v>
      </c>
      <c r="K128">
        <f>[2]Sheet1!J128</f>
        <v>0</v>
      </c>
      <c r="L128">
        <f>[2]Sheet1!K128</f>
        <v>0</v>
      </c>
      <c r="M128">
        <f>[2]Sheet1!L128</f>
        <v>0</v>
      </c>
      <c r="N128">
        <f>[2]Sheet1!M128</f>
        <v>0</v>
      </c>
      <c r="O128">
        <f>[2]Sheet1!N128</f>
        <v>0</v>
      </c>
      <c r="P128" s="69">
        <f t="shared" si="15"/>
        <v>0</v>
      </c>
      <c r="Q128" s="92"/>
      <c r="R128" s="80"/>
      <c r="S128" s="93"/>
      <c r="T128" s="80"/>
      <c r="U128" s="92"/>
      <c r="V128" s="80"/>
      <c r="W128" s="93"/>
      <c r="X128" s="80"/>
      <c r="Y128" s="92"/>
      <c r="Z128" s="80"/>
      <c r="AA128" s="93"/>
      <c r="AB128" s="80"/>
      <c r="AC128" s="92"/>
      <c r="AD128" s="80"/>
      <c r="AE128" s="93"/>
      <c r="AF128" s="80"/>
      <c r="AG128" s="92"/>
      <c r="AH128" s="80"/>
      <c r="AI128" s="93"/>
      <c r="AJ128" s="80"/>
      <c r="AK128" s="92"/>
      <c r="AL128" s="80"/>
      <c r="AM128" s="93"/>
      <c r="AN128" s="80"/>
      <c r="AO128" s="92"/>
      <c r="AP128" s="80"/>
      <c r="AQ128" s="93"/>
      <c r="AR128" s="80"/>
      <c r="AS128" s="93"/>
      <c r="AT128" s="298"/>
      <c r="AU128" s="93"/>
      <c r="AV128" s="298"/>
      <c r="AW128" s="93"/>
      <c r="AX128" s="66">
        <f t="shared" si="11"/>
        <v>0</v>
      </c>
      <c r="AY128" s="78">
        <f t="shared" si="12"/>
        <v>0</v>
      </c>
      <c r="AZ128" s="67">
        <f>IFERROR(VLOOKUP(A128,'Site check'!$A$14:$O$47,15,0),0)</f>
        <v>0</v>
      </c>
      <c r="BA128" s="68">
        <f t="shared" si="16"/>
        <v>0</v>
      </c>
      <c r="BB128" s="53">
        <f t="shared" si="13"/>
        <v>0</v>
      </c>
      <c r="BC128" s="53">
        <f t="shared" si="14"/>
        <v>0</v>
      </c>
    </row>
    <row r="129" spans="1:55" ht="13.15">
      <c r="A129" t="str">
        <f>[2]Sheet1!A129</f>
        <v>BMGV02_SEC_CBDB03_10_11_A</v>
      </c>
      <c r="B129">
        <f>[2]Sheet1!B129</f>
        <v>0</v>
      </c>
      <c r="C129" s="52" t="str">
        <f>[2]Sheet1!C129</f>
        <v>BMGV02</v>
      </c>
      <c r="D129" s="52" t="s">
        <v>1413</v>
      </c>
      <c r="E129">
        <f>[2]Sheet1!D129</f>
        <v>0</v>
      </c>
      <c r="F129">
        <f>[2]Sheet1!E129</f>
        <v>0</v>
      </c>
      <c r="G129" s="64">
        <f>[2]Sheet1!F129</f>
        <v>0</v>
      </c>
      <c r="H129">
        <f>[2]Sheet1!G129</f>
        <v>300</v>
      </c>
      <c r="I129">
        <f>[2]Sheet1!H129</f>
        <v>300</v>
      </c>
      <c r="J129">
        <f>[2]Sheet1!I129</f>
        <v>0</v>
      </c>
      <c r="K129">
        <f>[2]Sheet1!J129</f>
        <v>0</v>
      </c>
      <c r="L129">
        <f>[2]Sheet1!K129</f>
        <v>0</v>
      </c>
      <c r="M129">
        <f>[2]Sheet1!L129</f>
        <v>0</v>
      </c>
      <c r="N129">
        <f>[2]Sheet1!M129</f>
        <v>0</v>
      </c>
      <c r="O129">
        <f>[2]Sheet1!N129</f>
        <v>0</v>
      </c>
      <c r="P129" s="69">
        <f t="shared" si="15"/>
        <v>0</v>
      </c>
      <c r="Q129" s="92"/>
      <c r="R129" s="80"/>
      <c r="S129" s="93"/>
      <c r="T129" s="80"/>
      <c r="U129" s="92"/>
      <c r="V129" s="80"/>
      <c r="W129" s="93"/>
      <c r="X129" s="80"/>
      <c r="Y129" s="92"/>
      <c r="Z129" s="80"/>
      <c r="AA129" s="93"/>
      <c r="AB129" s="80"/>
      <c r="AC129" s="92"/>
      <c r="AD129" s="80"/>
      <c r="AE129" s="93"/>
      <c r="AF129" s="80"/>
      <c r="AG129" s="92"/>
      <c r="AH129" s="80"/>
      <c r="AI129" s="93"/>
      <c r="AJ129" s="80"/>
      <c r="AK129" s="92"/>
      <c r="AL129" s="80"/>
      <c r="AM129" s="93"/>
      <c r="AN129" s="80"/>
      <c r="AO129" s="92"/>
      <c r="AP129" s="80"/>
      <c r="AQ129" s="93"/>
      <c r="AR129" s="80"/>
      <c r="AS129" s="93"/>
      <c r="AT129" s="298"/>
      <c r="AU129" s="93"/>
      <c r="AV129" s="298"/>
      <c r="AW129" s="93"/>
      <c r="AX129" s="66">
        <f t="shared" si="11"/>
        <v>0</v>
      </c>
      <c r="AY129" s="78">
        <f t="shared" si="12"/>
        <v>0</v>
      </c>
      <c r="AZ129" s="67">
        <f>IFERROR(VLOOKUP(A129,'Site check'!$A$14:$O$47,15,0),0)</f>
        <v>0</v>
      </c>
      <c r="BA129" s="68">
        <f t="shared" si="16"/>
        <v>0</v>
      </c>
      <c r="BB129" s="53">
        <f t="shared" si="13"/>
        <v>0</v>
      </c>
      <c r="BC129" s="53">
        <f t="shared" si="14"/>
        <v>0</v>
      </c>
    </row>
    <row r="130" spans="1:55" ht="13.15">
      <c r="A130" t="str">
        <f>[2]Sheet1!A130</f>
        <v>BMGV02_SEC_CBDB04_12_13_A</v>
      </c>
      <c r="B130">
        <f>[2]Sheet1!B130</f>
        <v>0</v>
      </c>
      <c r="C130" s="52" t="str">
        <f>[2]Sheet1!C130</f>
        <v>BMGV02</v>
      </c>
      <c r="D130" s="52" t="s">
        <v>1413</v>
      </c>
      <c r="E130">
        <f>[2]Sheet1!D130</f>
        <v>0</v>
      </c>
      <c r="F130">
        <f>[2]Sheet1!E130</f>
        <v>0</v>
      </c>
      <c r="G130" s="64">
        <f>[2]Sheet1!F130</f>
        <v>0</v>
      </c>
      <c r="H130">
        <f>[2]Sheet1!G130</f>
        <v>300</v>
      </c>
      <c r="I130">
        <f>[2]Sheet1!H130</f>
        <v>300</v>
      </c>
      <c r="J130">
        <f>[2]Sheet1!I130</f>
        <v>0</v>
      </c>
      <c r="K130">
        <f>[2]Sheet1!J130</f>
        <v>0</v>
      </c>
      <c r="L130">
        <f>[2]Sheet1!K130</f>
        <v>0</v>
      </c>
      <c r="M130">
        <f>[2]Sheet1!L130</f>
        <v>0</v>
      </c>
      <c r="N130">
        <f>[2]Sheet1!M130</f>
        <v>0</v>
      </c>
      <c r="O130">
        <f>[2]Sheet1!N130</f>
        <v>0</v>
      </c>
      <c r="P130" s="69">
        <f t="shared" si="15"/>
        <v>0</v>
      </c>
      <c r="Q130" s="92"/>
      <c r="R130" s="80"/>
      <c r="S130" s="93"/>
      <c r="T130" s="80"/>
      <c r="U130" s="92"/>
      <c r="V130" s="80"/>
      <c r="W130" s="93"/>
      <c r="X130" s="80"/>
      <c r="Y130" s="92"/>
      <c r="Z130" s="80"/>
      <c r="AA130" s="93"/>
      <c r="AB130" s="80"/>
      <c r="AC130" s="92"/>
      <c r="AD130" s="80"/>
      <c r="AE130" s="93"/>
      <c r="AF130" s="80"/>
      <c r="AG130" s="92"/>
      <c r="AH130" s="80"/>
      <c r="AI130" s="93"/>
      <c r="AJ130" s="80"/>
      <c r="AK130" s="92"/>
      <c r="AL130" s="80"/>
      <c r="AM130" s="93"/>
      <c r="AN130" s="80"/>
      <c r="AO130" s="92"/>
      <c r="AP130" s="80"/>
      <c r="AQ130" s="93"/>
      <c r="AR130" s="80"/>
      <c r="AS130" s="93"/>
      <c r="AT130" s="298"/>
      <c r="AU130" s="93"/>
      <c r="AV130" s="298"/>
      <c r="AW130" s="93"/>
      <c r="AX130" s="66">
        <f t="shared" ref="AX130:AX194" si="26">SUM(R130+T130+V130+X130+Z130+AB130+AD130+AF130+AH130+AJ130+AL130+AN130+AP130+AR130)</f>
        <v>0</v>
      </c>
      <c r="AY130" s="78">
        <f t="shared" ref="AY130:AY194" si="27">SUM(AX130*1000)/48</f>
        <v>0</v>
      </c>
      <c r="AZ130" s="67">
        <f>IFERROR(VLOOKUP(A130,'Site check'!$A$14:$O$47,15,0),0)</f>
        <v>0</v>
      </c>
      <c r="BA130" s="68">
        <f t="shared" si="16"/>
        <v>0</v>
      </c>
      <c r="BB130" s="53">
        <f t="shared" si="13"/>
        <v>0</v>
      </c>
      <c r="BC130" s="53">
        <f t="shared" si="14"/>
        <v>0</v>
      </c>
    </row>
    <row r="131" spans="1:55" ht="13.15">
      <c r="A131" t="str">
        <f>[2]Sheet1!A131</f>
        <v>BMGV02_SEC_CBDB05_14_15_A</v>
      </c>
      <c r="B131">
        <f>[2]Sheet1!B131</f>
        <v>0</v>
      </c>
      <c r="C131" s="52" t="str">
        <f>[2]Sheet1!C131</f>
        <v>BMGV02</v>
      </c>
      <c r="D131" s="52" t="s">
        <v>1413</v>
      </c>
      <c r="E131">
        <f>[2]Sheet1!D131</f>
        <v>0</v>
      </c>
      <c r="F131">
        <f>[2]Sheet1!E131</f>
        <v>0</v>
      </c>
      <c r="G131" s="64">
        <f>[2]Sheet1!F131</f>
        <v>0</v>
      </c>
      <c r="H131">
        <f>[2]Sheet1!G131</f>
        <v>300</v>
      </c>
      <c r="I131">
        <f>[2]Sheet1!H131</f>
        <v>300</v>
      </c>
      <c r="J131">
        <f>[2]Sheet1!I131</f>
        <v>0</v>
      </c>
      <c r="K131">
        <f>[2]Sheet1!J131</f>
        <v>0</v>
      </c>
      <c r="L131">
        <f>[2]Sheet1!K131</f>
        <v>0</v>
      </c>
      <c r="M131">
        <f>[2]Sheet1!L131</f>
        <v>0</v>
      </c>
      <c r="N131">
        <f>[2]Sheet1!M131</f>
        <v>0</v>
      </c>
      <c r="O131">
        <f>[2]Sheet1!N131</f>
        <v>0</v>
      </c>
      <c r="P131" s="69">
        <f t="shared" si="15"/>
        <v>0</v>
      </c>
      <c r="Q131" s="92"/>
      <c r="R131" s="80"/>
      <c r="S131" s="93"/>
      <c r="T131" s="80"/>
      <c r="U131" s="92"/>
      <c r="V131" s="80"/>
      <c r="W131" s="93"/>
      <c r="X131" s="80"/>
      <c r="Y131" s="92"/>
      <c r="Z131" s="80"/>
      <c r="AA131" s="93"/>
      <c r="AB131" s="80"/>
      <c r="AC131" s="92"/>
      <c r="AD131" s="80"/>
      <c r="AE131" s="93"/>
      <c r="AF131" s="80"/>
      <c r="AG131" s="92"/>
      <c r="AH131" s="80"/>
      <c r="AI131" s="93"/>
      <c r="AJ131" s="80"/>
      <c r="AK131" s="92"/>
      <c r="AL131" s="80"/>
      <c r="AM131" s="93"/>
      <c r="AN131" s="80"/>
      <c r="AO131" s="92"/>
      <c r="AP131" s="80"/>
      <c r="AQ131" s="93"/>
      <c r="AR131" s="80"/>
      <c r="AS131" s="93"/>
      <c r="AT131" s="298"/>
      <c r="AU131" s="93"/>
      <c r="AV131" s="298"/>
      <c r="AW131" s="93"/>
      <c r="AX131" s="66">
        <f t="shared" si="26"/>
        <v>0</v>
      </c>
      <c r="AY131" s="78">
        <f t="shared" si="27"/>
        <v>0</v>
      </c>
      <c r="AZ131" s="67">
        <f>IFERROR(VLOOKUP(A131,'Site check'!$A$14:$O$47,15,0),0)</f>
        <v>0</v>
      </c>
      <c r="BA131" s="68">
        <f t="shared" si="16"/>
        <v>0</v>
      </c>
      <c r="BB131" s="53">
        <f t="shared" ref="BB131:BB195" si="28">SUM(P131/2)+E131</f>
        <v>0</v>
      </c>
      <c r="BC131" s="53">
        <f t="shared" ref="BC131:BC195" si="29">SUM(P131/2)+F131</f>
        <v>0</v>
      </c>
    </row>
    <row r="132" spans="1:55" ht="13.15">
      <c r="A132" t="str">
        <f>[2]Sheet1!A132</f>
        <v>BMGV02_SEC_CBDB06_16_17_A</v>
      </c>
      <c r="B132">
        <f>[2]Sheet1!B132</f>
        <v>0</v>
      </c>
      <c r="C132" s="52" t="str">
        <f>[2]Sheet1!C132</f>
        <v>BMGV02</v>
      </c>
      <c r="D132" s="52" t="s">
        <v>1413</v>
      </c>
      <c r="E132">
        <f>[2]Sheet1!D132</f>
        <v>0</v>
      </c>
      <c r="F132">
        <f>[2]Sheet1!E132</f>
        <v>0</v>
      </c>
      <c r="G132" s="64">
        <f>[2]Sheet1!F132</f>
        <v>0</v>
      </c>
      <c r="H132">
        <f>[2]Sheet1!G132</f>
        <v>300</v>
      </c>
      <c r="I132">
        <f>[2]Sheet1!H132</f>
        <v>300</v>
      </c>
      <c r="J132">
        <f>[2]Sheet1!I132</f>
        <v>0</v>
      </c>
      <c r="K132">
        <f>[2]Sheet1!J132</f>
        <v>0</v>
      </c>
      <c r="L132">
        <f>[2]Sheet1!K132</f>
        <v>0</v>
      </c>
      <c r="M132">
        <f>[2]Sheet1!L132</f>
        <v>0</v>
      </c>
      <c r="N132">
        <f>[2]Sheet1!M132</f>
        <v>0</v>
      </c>
      <c r="O132">
        <f>[2]Sheet1!N132</f>
        <v>0</v>
      </c>
      <c r="P132" s="69">
        <f t="shared" ref="P132:P196" si="30">SUM(AY132+BA132)</f>
        <v>0</v>
      </c>
      <c r="Q132" s="92"/>
      <c r="R132" s="80"/>
      <c r="S132" s="93"/>
      <c r="T132" s="80"/>
      <c r="U132" s="92"/>
      <c r="V132" s="80"/>
      <c r="W132" s="93"/>
      <c r="X132" s="80"/>
      <c r="Y132" s="92"/>
      <c r="Z132" s="80"/>
      <c r="AA132" s="93"/>
      <c r="AB132" s="80"/>
      <c r="AC132" s="92"/>
      <c r="AD132" s="80"/>
      <c r="AE132" s="93"/>
      <c r="AF132" s="80"/>
      <c r="AG132" s="92"/>
      <c r="AH132" s="80"/>
      <c r="AI132" s="93"/>
      <c r="AJ132" s="80"/>
      <c r="AK132" s="92"/>
      <c r="AL132" s="80"/>
      <c r="AM132" s="93"/>
      <c r="AN132" s="80"/>
      <c r="AO132" s="92"/>
      <c r="AP132" s="80"/>
      <c r="AQ132" s="93"/>
      <c r="AR132" s="80"/>
      <c r="AS132" s="93"/>
      <c r="AT132" s="298"/>
      <c r="AU132" s="93"/>
      <c r="AV132" s="298"/>
      <c r="AW132" s="93"/>
      <c r="AX132" s="66">
        <f t="shared" si="26"/>
        <v>0</v>
      </c>
      <c r="AY132" s="78">
        <f t="shared" si="27"/>
        <v>0</v>
      </c>
      <c r="AZ132" s="67">
        <f>IFERROR(VLOOKUP(A132,'Site check'!$A$14:$O$47,15,0),0)</f>
        <v>0</v>
      </c>
      <c r="BA132" s="68">
        <f t="shared" ref="BA132:BA196" si="31">SUM(AZ132*1000)/48</f>
        <v>0</v>
      </c>
      <c r="BB132" s="53">
        <f t="shared" si="28"/>
        <v>0</v>
      </c>
      <c r="BC132" s="53">
        <f t="shared" si="29"/>
        <v>0</v>
      </c>
    </row>
    <row r="133" spans="1:55" ht="13.15">
      <c r="A133" t="str">
        <f>[2]Sheet1!A133</f>
        <v>BMGV03_SEC_CBDB_10_11_B</v>
      </c>
      <c r="B133" t="str">
        <f>[2]Sheet1!B133</f>
        <v>BMGV03; DC SYS A</v>
      </c>
      <c r="C133" s="52" t="str">
        <f>[2]Sheet1!C133</f>
        <v>BMGV03</v>
      </c>
      <c r="D133" s="52" t="s">
        <v>960</v>
      </c>
      <c r="E133" t="str">
        <f>[2]Sheet1!D133</f>
        <v>NO PANEL TO READ</v>
      </c>
      <c r="F133" t="str">
        <f>[2]Sheet1!E133</f>
        <v>NO PANEL TO READ</v>
      </c>
      <c r="G133" s="64" t="str">
        <f>[2]Sheet1!F133</f>
        <v>12th Novemeber 2020</v>
      </c>
      <c r="H133">
        <f>[2]Sheet1!G133</f>
        <v>300</v>
      </c>
      <c r="I133">
        <f>[2]Sheet1!H133</f>
        <v>300</v>
      </c>
      <c r="J133">
        <f>[2]Sheet1!I133</f>
        <v>0</v>
      </c>
      <c r="K133">
        <f>[2]Sheet1!J133</f>
        <v>1</v>
      </c>
      <c r="L133">
        <f>[2]Sheet1!K133</f>
        <v>2</v>
      </c>
      <c r="M133">
        <f>[2]Sheet1!L133</f>
        <v>0</v>
      </c>
      <c r="N133">
        <f>[2]Sheet1!M133</f>
        <v>22</v>
      </c>
      <c r="O133">
        <f>[2]Sheet1!N133</f>
        <v>0</v>
      </c>
      <c r="P133" s="69">
        <f t="shared" si="30"/>
        <v>0</v>
      </c>
      <c r="Q133" s="92"/>
      <c r="R133" s="80"/>
      <c r="S133" s="93"/>
      <c r="T133" s="80"/>
      <c r="U133" s="92"/>
      <c r="V133" s="80"/>
      <c r="W133" s="93"/>
      <c r="X133" s="80"/>
      <c r="Y133" s="92"/>
      <c r="Z133" s="80"/>
      <c r="AA133" s="93"/>
      <c r="AB133" s="80"/>
      <c r="AC133" s="92"/>
      <c r="AD133" s="80"/>
      <c r="AE133" s="93"/>
      <c r="AF133" s="80"/>
      <c r="AG133" s="92"/>
      <c r="AH133" s="80"/>
      <c r="AI133" s="93"/>
      <c r="AJ133" s="80"/>
      <c r="AK133" s="92"/>
      <c r="AL133" s="80"/>
      <c r="AM133" s="93"/>
      <c r="AN133" s="80"/>
      <c r="AO133" s="92"/>
      <c r="AP133" s="80"/>
      <c r="AQ133" s="93"/>
      <c r="AR133" s="80"/>
      <c r="AS133" s="93"/>
      <c r="AT133" s="298"/>
      <c r="AU133" s="93"/>
      <c r="AV133" s="298"/>
      <c r="AW133" s="93"/>
      <c r="AX133" s="66">
        <f t="shared" si="26"/>
        <v>0</v>
      </c>
      <c r="AY133" s="78">
        <f t="shared" si="27"/>
        <v>0</v>
      </c>
      <c r="AZ133" s="67">
        <f>IFERROR(VLOOKUP(A133,'Site check'!$A$14:$O$47,15,0),0)</f>
        <v>0</v>
      </c>
      <c r="BA133" s="68">
        <f t="shared" si="31"/>
        <v>0</v>
      </c>
      <c r="BB133" s="53" t="e">
        <f t="shared" si="28"/>
        <v>#VALUE!</v>
      </c>
      <c r="BC133" s="53" t="e">
        <f t="shared" si="29"/>
        <v>#VALUE!</v>
      </c>
    </row>
    <row r="134" spans="1:55" ht="13.15">
      <c r="A134" t="str">
        <f>[2]Sheet1!A134</f>
        <v>BMGV03_SEC_CBDB_12_13_B</v>
      </c>
      <c r="B134" t="str">
        <f>[2]Sheet1!B134</f>
        <v>BMGV03; DC SYS A</v>
      </c>
      <c r="C134" s="52" t="str">
        <f>[2]Sheet1!C134</f>
        <v>BMGV03</v>
      </c>
      <c r="D134" s="52" t="s">
        <v>960</v>
      </c>
      <c r="E134" t="str">
        <f>[2]Sheet1!D134</f>
        <v>NO PANEL TO READ</v>
      </c>
      <c r="F134" t="str">
        <f>[2]Sheet1!E134</f>
        <v>NO PANEL TO READ</v>
      </c>
      <c r="G134" s="64" t="str">
        <f>[2]Sheet1!F134</f>
        <v>12th Novemeber 2020</v>
      </c>
      <c r="H134">
        <f>[2]Sheet1!G134</f>
        <v>300</v>
      </c>
      <c r="I134">
        <f>[2]Sheet1!H134</f>
        <v>300</v>
      </c>
      <c r="J134">
        <f>[2]Sheet1!I134</f>
        <v>0</v>
      </c>
      <c r="K134">
        <f>[2]Sheet1!J134</f>
        <v>1</v>
      </c>
      <c r="L134">
        <f>[2]Sheet1!K134</f>
        <v>0</v>
      </c>
      <c r="M134">
        <f>[2]Sheet1!L134</f>
        <v>0</v>
      </c>
      <c r="N134">
        <f>[2]Sheet1!M134</f>
        <v>35</v>
      </c>
      <c r="O134">
        <f>[2]Sheet1!N134</f>
        <v>0</v>
      </c>
      <c r="P134" s="69">
        <f t="shared" si="30"/>
        <v>0</v>
      </c>
      <c r="Q134" s="92"/>
      <c r="R134" s="80"/>
      <c r="S134" s="93"/>
      <c r="T134" s="80"/>
      <c r="U134" s="92"/>
      <c r="V134" s="80"/>
      <c r="W134" s="93"/>
      <c r="X134" s="80"/>
      <c r="Y134" s="92"/>
      <c r="Z134" s="80"/>
      <c r="AA134" s="93"/>
      <c r="AB134" s="80"/>
      <c r="AC134" s="92"/>
      <c r="AD134" s="80"/>
      <c r="AE134" s="93"/>
      <c r="AF134" s="80"/>
      <c r="AG134" s="92"/>
      <c r="AH134" s="80"/>
      <c r="AI134" s="93"/>
      <c r="AJ134" s="80"/>
      <c r="AK134" s="92"/>
      <c r="AL134" s="80"/>
      <c r="AM134" s="93"/>
      <c r="AN134" s="80"/>
      <c r="AO134" s="92"/>
      <c r="AP134" s="80"/>
      <c r="AQ134" s="93"/>
      <c r="AR134" s="80"/>
      <c r="AS134" s="93"/>
      <c r="AT134" s="298"/>
      <c r="AU134" s="93"/>
      <c r="AV134" s="298"/>
      <c r="AW134" s="93"/>
      <c r="AX134" s="66">
        <f t="shared" si="26"/>
        <v>0</v>
      </c>
      <c r="AY134" s="78">
        <f t="shared" si="27"/>
        <v>0</v>
      </c>
      <c r="AZ134" s="67">
        <f>IFERROR(VLOOKUP(A134,'Site check'!$A$14:$O$47,15,0),0)</f>
        <v>0</v>
      </c>
      <c r="BA134" s="68">
        <f t="shared" si="31"/>
        <v>0</v>
      </c>
      <c r="BB134" s="53" t="e">
        <f t="shared" si="28"/>
        <v>#VALUE!</v>
      </c>
      <c r="BC134" s="53" t="e">
        <f t="shared" si="29"/>
        <v>#VALUE!</v>
      </c>
    </row>
    <row r="135" spans="1:55" ht="13.15">
      <c r="A135" t="str">
        <f>[2]Sheet1!A135</f>
        <v>BMGV03_SEC_CBDB_2_3_B</v>
      </c>
      <c r="B135" t="str">
        <f>[2]Sheet1!B135</f>
        <v>BMGV03; DC SYS A</v>
      </c>
      <c r="C135" s="52" t="str">
        <f>[2]Sheet1!C135</f>
        <v>BMGV03</v>
      </c>
      <c r="D135" s="52" t="s">
        <v>960</v>
      </c>
      <c r="E135" t="str">
        <f>[2]Sheet1!D135</f>
        <v>NO PANEL TO READ</v>
      </c>
      <c r="F135" t="str">
        <f>[2]Sheet1!E135</f>
        <v>NO PANEL TO READ</v>
      </c>
      <c r="G135" s="64" t="str">
        <f>[2]Sheet1!F135</f>
        <v>12th Novemeber 2020</v>
      </c>
      <c r="H135">
        <f>[2]Sheet1!G135</f>
        <v>300</v>
      </c>
      <c r="I135">
        <f>[2]Sheet1!H135</f>
        <v>300</v>
      </c>
      <c r="J135">
        <f>[2]Sheet1!I135</f>
        <v>0</v>
      </c>
      <c r="K135">
        <f>[2]Sheet1!J135</f>
        <v>0</v>
      </c>
      <c r="L135">
        <f>[2]Sheet1!K135</f>
        <v>0</v>
      </c>
      <c r="M135">
        <f>[2]Sheet1!L135</f>
        <v>0</v>
      </c>
      <c r="N135">
        <f>[2]Sheet1!M135</f>
        <v>5</v>
      </c>
      <c r="O135">
        <f>[2]Sheet1!N135</f>
        <v>0</v>
      </c>
      <c r="P135" s="69">
        <f t="shared" si="30"/>
        <v>0</v>
      </c>
      <c r="Q135" s="92"/>
      <c r="R135" s="80"/>
      <c r="S135" s="93"/>
      <c r="T135" s="80"/>
      <c r="U135" s="92"/>
      <c r="V135" s="80"/>
      <c r="W135" s="93"/>
      <c r="X135" s="80"/>
      <c r="Y135" s="92"/>
      <c r="Z135" s="80"/>
      <c r="AA135" s="93"/>
      <c r="AB135" s="80"/>
      <c r="AC135" s="92"/>
      <c r="AD135" s="80"/>
      <c r="AE135" s="93"/>
      <c r="AF135" s="80"/>
      <c r="AG135" s="92"/>
      <c r="AH135" s="80"/>
      <c r="AI135" s="93"/>
      <c r="AJ135" s="80"/>
      <c r="AK135" s="92"/>
      <c r="AL135" s="80"/>
      <c r="AM135" s="93"/>
      <c r="AN135" s="80"/>
      <c r="AO135" s="92"/>
      <c r="AP135" s="80"/>
      <c r="AQ135" s="93"/>
      <c r="AR135" s="80"/>
      <c r="AS135" s="93"/>
      <c r="AT135" s="298"/>
      <c r="AU135" s="93"/>
      <c r="AV135" s="298"/>
      <c r="AW135" s="93"/>
      <c r="AX135" s="66">
        <f t="shared" si="26"/>
        <v>0</v>
      </c>
      <c r="AY135" s="78">
        <f t="shared" si="27"/>
        <v>0</v>
      </c>
      <c r="AZ135" s="67">
        <f>IFERROR(VLOOKUP(A135,'Site check'!$A$14:$O$47,15,0),0)</f>
        <v>0</v>
      </c>
      <c r="BA135" s="68">
        <f t="shared" si="31"/>
        <v>0</v>
      </c>
      <c r="BB135" s="53" t="e">
        <f t="shared" si="28"/>
        <v>#VALUE!</v>
      </c>
      <c r="BC135" s="53" t="e">
        <f t="shared" si="29"/>
        <v>#VALUE!</v>
      </c>
    </row>
    <row r="136" spans="1:55" ht="13.15">
      <c r="A136" t="str">
        <f>[2]Sheet1!A136</f>
        <v>BMGV03_SEC_CBDB_6_7_B</v>
      </c>
      <c r="B136" t="str">
        <f>[2]Sheet1!B136</f>
        <v>BMGV03; DC SYS A</v>
      </c>
      <c r="C136" s="52" t="str">
        <f>[2]Sheet1!C136</f>
        <v>BMGV03</v>
      </c>
      <c r="D136" s="52" t="s">
        <v>960</v>
      </c>
      <c r="E136" t="str">
        <f>[2]Sheet1!D136</f>
        <v>NO PANEL TO READ</v>
      </c>
      <c r="F136" t="str">
        <f>[2]Sheet1!E136</f>
        <v>NO PANEL TO READ</v>
      </c>
      <c r="G136" s="64" t="str">
        <f>[2]Sheet1!F136</f>
        <v>12th Novemeber 2020</v>
      </c>
      <c r="H136">
        <f>[2]Sheet1!G136</f>
        <v>300</v>
      </c>
      <c r="I136">
        <f>[2]Sheet1!H136</f>
        <v>300</v>
      </c>
      <c r="J136">
        <f>[2]Sheet1!I136</f>
        <v>0</v>
      </c>
      <c r="K136">
        <f>[2]Sheet1!J136</f>
        <v>0</v>
      </c>
      <c r="L136">
        <f>[2]Sheet1!K136</f>
        <v>1</v>
      </c>
      <c r="M136">
        <f>[2]Sheet1!L136</f>
        <v>5</v>
      </c>
      <c r="N136">
        <f>[2]Sheet1!M136</f>
        <v>19</v>
      </c>
      <c r="O136">
        <f>[2]Sheet1!N136</f>
        <v>0</v>
      </c>
      <c r="P136" s="69">
        <f t="shared" si="30"/>
        <v>0</v>
      </c>
      <c r="Q136" s="92"/>
      <c r="R136" s="80"/>
      <c r="S136" s="93"/>
      <c r="T136" s="80"/>
      <c r="U136" s="92"/>
      <c r="V136" s="80"/>
      <c r="W136" s="93"/>
      <c r="X136" s="80"/>
      <c r="Y136" s="92"/>
      <c r="Z136" s="80"/>
      <c r="AA136" s="93"/>
      <c r="AB136" s="80"/>
      <c r="AC136" s="92"/>
      <c r="AD136" s="80"/>
      <c r="AE136" s="93"/>
      <c r="AF136" s="80"/>
      <c r="AG136" s="92"/>
      <c r="AH136" s="80"/>
      <c r="AI136" s="93"/>
      <c r="AJ136" s="80"/>
      <c r="AK136" s="92"/>
      <c r="AL136" s="80"/>
      <c r="AM136" s="93"/>
      <c r="AN136" s="80"/>
      <c r="AO136" s="92"/>
      <c r="AP136" s="80"/>
      <c r="AQ136" s="93"/>
      <c r="AR136" s="80"/>
      <c r="AS136" s="93"/>
      <c r="AT136" s="298"/>
      <c r="AU136" s="93"/>
      <c r="AV136" s="298"/>
      <c r="AW136" s="93"/>
      <c r="AX136" s="66">
        <f t="shared" si="26"/>
        <v>0</v>
      </c>
      <c r="AY136" s="78">
        <f t="shared" si="27"/>
        <v>0</v>
      </c>
      <c r="AZ136" s="67">
        <f>IFERROR(VLOOKUP(A136,'Site check'!$A$14:$O$47,15,0),0)</f>
        <v>0</v>
      </c>
      <c r="BA136" s="68">
        <f t="shared" si="31"/>
        <v>0</v>
      </c>
      <c r="BB136" s="53" t="e">
        <f t="shared" si="28"/>
        <v>#VALUE!</v>
      </c>
      <c r="BC136" s="53" t="e">
        <f t="shared" si="29"/>
        <v>#VALUE!</v>
      </c>
    </row>
    <row r="137" spans="1:55" ht="13.15">
      <c r="A137" t="str">
        <f>[2]Sheet1!A137</f>
        <v>BMGV03_SEC_CBDB_8_9_B</v>
      </c>
      <c r="B137" t="str">
        <f>[2]Sheet1!B137</f>
        <v>BMGV03; DC SYS A</v>
      </c>
      <c r="C137" s="52" t="str">
        <f>[2]Sheet1!C137</f>
        <v>BMGV03</v>
      </c>
      <c r="D137" s="52" t="s">
        <v>960</v>
      </c>
      <c r="E137" t="str">
        <f>[2]Sheet1!D137</f>
        <v>NO PANEL TO READ</v>
      </c>
      <c r="F137" t="str">
        <f>[2]Sheet1!E137</f>
        <v>NO PANEL TO READ</v>
      </c>
      <c r="G137" s="64" t="str">
        <f>[2]Sheet1!F137</f>
        <v>12th Novemeber 2020</v>
      </c>
      <c r="H137">
        <f>[2]Sheet1!G137</f>
        <v>300</v>
      </c>
      <c r="I137">
        <f>[2]Sheet1!H137</f>
        <v>300</v>
      </c>
      <c r="J137">
        <f>[2]Sheet1!I137</f>
        <v>0</v>
      </c>
      <c r="K137">
        <f>[2]Sheet1!J137</f>
        <v>0</v>
      </c>
      <c r="L137">
        <f>[2]Sheet1!K137</f>
        <v>0</v>
      </c>
      <c r="M137">
        <f>[2]Sheet1!L137</f>
        <v>2</v>
      </c>
      <c r="N137">
        <f>[2]Sheet1!M137</f>
        <v>15</v>
      </c>
      <c r="O137">
        <f>[2]Sheet1!N137</f>
        <v>0</v>
      </c>
      <c r="P137" s="69">
        <f t="shared" si="30"/>
        <v>0</v>
      </c>
      <c r="Q137" s="92"/>
      <c r="R137" s="80"/>
      <c r="S137" s="93"/>
      <c r="T137" s="80"/>
      <c r="U137" s="92"/>
      <c r="V137" s="80"/>
      <c r="W137" s="93"/>
      <c r="X137" s="80"/>
      <c r="Y137" s="92"/>
      <c r="Z137" s="80"/>
      <c r="AA137" s="93"/>
      <c r="AB137" s="80"/>
      <c r="AC137" s="92"/>
      <c r="AD137" s="80"/>
      <c r="AE137" s="93"/>
      <c r="AF137" s="80"/>
      <c r="AG137" s="92"/>
      <c r="AH137" s="80"/>
      <c r="AI137" s="93"/>
      <c r="AJ137" s="80"/>
      <c r="AK137" s="92"/>
      <c r="AL137" s="80"/>
      <c r="AM137" s="93"/>
      <c r="AN137" s="80"/>
      <c r="AO137" s="92"/>
      <c r="AP137" s="80"/>
      <c r="AQ137" s="93"/>
      <c r="AR137" s="80"/>
      <c r="AS137" s="93"/>
      <c r="AT137" s="298"/>
      <c r="AU137" s="93"/>
      <c r="AV137" s="298"/>
      <c r="AW137" s="93"/>
      <c r="AX137" s="66">
        <f t="shared" si="26"/>
        <v>0</v>
      </c>
      <c r="AY137" s="78">
        <f t="shared" si="27"/>
        <v>0</v>
      </c>
      <c r="AZ137" s="67">
        <f>IFERROR(VLOOKUP(A137,'Site check'!$A$14:$O$47,15,0),0)</f>
        <v>0</v>
      </c>
      <c r="BA137" s="68">
        <f t="shared" si="31"/>
        <v>0</v>
      </c>
      <c r="BB137" s="53" t="e">
        <f t="shared" si="28"/>
        <v>#VALUE!</v>
      </c>
      <c r="BC137" s="53" t="e">
        <f t="shared" si="29"/>
        <v>#VALUE!</v>
      </c>
    </row>
    <row r="138" spans="1:55" ht="13.15">
      <c r="A138" t="str">
        <f>[2]Sheet1!A138</f>
        <v>BHMN05_SEC_DCDB_AG01</v>
      </c>
      <c r="B138" t="str">
        <f>[2]Sheet1!B138</f>
        <v>BHMN05;DC SYS A</v>
      </c>
      <c r="C138" s="52" t="str">
        <f>[2]Sheet1!C138</f>
        <v>BHMN05</v>
      </c>
      <c r="D138" s="52" t="s">
        <v>939</v>
      </c>
      <c r="E138">
        <f>[2]Sheet1!D138</f>
        <v>260</v>
      </c>
      <c r="F138">
        <f>[2]Sheet1!E138</f>
        <v>280</v>
      </c>
      <c r="G138" s="64">
        <f>[2]Sheet1!F138</f>
        <v>44958</v>
      </c>
      <c r="H138">
        <f>[2]Sheet1!G138</f>
        <v>300</v>
      </c>
      <c r="I138">
        <f>[2]Sheet1!H138</f>
        <v>300</v>
      </c>
      <c r="J138">
        <f>[2]Sheet1!I138</f>
        <v>0</v>
      </c>
      <c r="K138">
        <f>[2]Sheet1!J138</f>
        <v>0</v>
      </c>
      <c r="L138">
        <f>[2]Sheet1!K138</f>
        <v>0</v>
      </c>
      <c r="M138">
        <f>[2]Sheet1!L138</f>
        <v>5</v>
      </c>
      <c r="N138">
        <f>[2]Sheet1!M138</f>
        <v>6</v>
      </c>
      <c r="O138">
        <f>[2]Sheet1!N138</f>
        <v>0</v>
      </c>
      <c r="P138" s="69">
        <f t="shared" si="30"/>
        <v>0</v>
      </c>
      <c r="Q138" s="92"/>
      <c r="R138" s="80"/>
      <c r="S138" s="93"/>
      <c r="T138" s="80"/>
      <c r="U138" s="92"/>
      <c r="V138" s="80"/>
      <c r="W138" s="93"/>
      <c r="X138" s="80"/>
      <c r="Y138" s="92"/>
      <c r="Z138" s="80"/>
      <c r="AA138" s="93"/>
      <c r="AB138" s="80"/>
      <c r="AC138" s="92"/>
      <c r="AD138" s="80"/>
      <c r="AE138" s="93"/>
      <c r="AF138" s="80"/>
      <c r="AG138" s="92"/>
      <c r="AH138" s="80"/>
      <c r="AI138" s="93"/>
      <c r="AJ138" s="80"/>
      <c r="AK138" s="92"/>
      <c r="AL138" s="80"/>
      <c r="AM138" s="93"/>
      <c r="AN138" s="80"/>
      <c r="AO138" s="92"/>
      <c r="AP138" s="80"/>
      <c r="AQ138" s="93"/>
      <c r="AR138" s="80"/>
      <c r="AS138" s="93"/>
      <c r="AT138" s="298"/>
      <c r="AU138" s="93"/>
      <c r="AV138" s="298"/>
      <c r="AW138" s="93"/>
      <c r="AX138" s="66">
        <f t="shared" si="26"/>
        <v>0</v>
      </c>
      <c r="AY138" s="78">
        <f t="shared" si="27"/>
        <v>0</v>
      </c>
      <c r="AZ138" s="67">
        <f>IFERROR(VLOOKUP(A138,'Site check'!$A$14:$O$47,15,0),0)</f>
        <v>0</v>
      </c>
      <c r="BA138" s="68">
        <f t="shared" si="31"/>
        <v>0</v>
      </c>
      <c r="BB138" s="53">
        <f t="shared" si="28"/>
        <v>260</v>
      </c>
      <c r="BC138" s="53">
        <f t="shared" si="29"/>
        <v>280</v>
      </c>
    </row>
    <row r="139" spans="1:55" ht="13.15">
      <c r="A139" t="str">
        <f>[2]Sheet1!A139</f>
        <v>BHMN05_SEC_WALL_DCDB_A</v>
      </c>
      <c r="B139" t="str">
        <f>[2]Sheet1!B139</f>
        <v>BHMN05;DC SYS A</v>
      </c>
      <c r="C139" s="52" t="str">
        <f>[2]Sheet1!C139</f>
        <v>BHMN05</v>
      </c>
      <c r="D139" s="52" t="s">
        <v>939</v>
      </c>
      <c r="E139">
        <f>[2]Sheet1!D139</f>
        <v>120</v>
      </c>
      <c r="F139">
        <f>[2]Sheet1!E139</f>
        <v>120</v>
      </c>
      <c r="G139" s="64">
        <f>[2]Sheet1!F139</f>
        <v>44958</v>
      </c>
      <c r="H139">
        <f>[2]Sheet1!G139</f>
        <v>200</v>
      </c>
      <c r="I139">
        <f>[2]Sheet1!H139</f>
        <v>200</v>
      </c>
      <c r="J139">
        <f>[2]Sheet1!I139</f>
        <v>4</v>
      </c>
      <c r="K139">
        <f>[2]Sheet1!J139</f>
        <v>1</v>
      </c>
      <c r="L139">
        <f>[2]Sheet1!K139</f>
        <v>1</v>
      </c>
      <c r="M139">
        <f>[2]Sheet1!L139</f>
        <v>0</v>
      </c>
      <c r="N139">
        <f>[2]Sheet1!M139</f>
        <v>3</v>
      </c>
      <c r="O139">
        <f>[2]Sheet1!N139</f>
        <v>0</v>
      </c>
      <c r="P139" s="69">
        <f t="shared" si="30"/>
        <v>0</v>
      </c>
      <c r="Q139" s="92"/>
      <c r="R139" s="80"/>
      <c r="S139" s="93"/>
      <c r="T139" s="80"/>
      <c r="U139" s="92"/>
      <c r="V139" s="80"/>
      <c r="W139" s="93"/>
      <c r="X139" s="80"/>
      <c r="Y139" s="92"/>
      <c r="Z139" s="80"/>
      <c r="AA139" s="93"/>
      <c r="AB139" s="80"/>
      <c r="AC139" s="92"/>
      <c r="AD139" s="80"/>
      <c r="AE139" s="93"/>
      <c r="AF139" s="80"/>
      <c r="AG139" s="92"/>
      <c r="AH139" s="80"/>
      <c r="AI139" s="93"/>
      <c r="AJ139" s="80"/>
      <c r="AK139" s="92"/>
      <c r="AL139" s="80"/>
      <c r="AM139" s="93"/>
      <c r="AN139" s="80"/>
      <c r="AO139" s="92"/>
      <c r="AP139" s="80"/>
      <c r="AQ139" s="93"/>
      <c r="AR139" s="80"/>
      <c r="AS139" s="93"/>
      <c r="AT139" s="298"/>
      <c r="AU139" s="93"/>
      <c r="AV139" s="298"/>
      <c r="AW139" s="93"/>
      <c r="AX139" s="66">
        <f t="shared" si="26"/>
        <v>0</v>
      </c>
      <c r="AY139" s="78">
        <f t="shared" si="27"/>
        <v>0</v>
      </c>
      <c r="AZ139" s="67">
        <f>IFERROR(VLOOKUP(A139,'Site check'!$A$14:$O$47,15,0),0)</f>
        <v>0</v>
      </c>
      <c r="BA139" s="68">
        <f t="shared" si="31"/>
        <v>0</v>
      </c>
      <c r="BB139" s="53">
        <f t="shared" si="28"/>
        <v>120</v>
      </c>
      <c r="BC139" s="53">
        <f t="shared" si="29"/>
        <v>120</v>
      </c>
    </row>
    <row r="140" spans="1:55" ht="13.15">
      <c r="A140" t="str">
        <f>[2]Sheet1!A140</f>
        <v>BHMN05_SEC_WALL_DCDB_B</v>
      </c>
      <c r="B140" t="str">
        <f>[2]Sheet1!B140</f>
        <v>BHMN05;DC SYS A</v>
      </c>
      <c r="C140" s="52" t="str">
        <f>[2]Sheet1!C140</f>
        <v>BHMN05</v>
      </c>
      <c r="D140" s="52" t="s">
        <v>939</v>
      </c>
      <c r="E140">
        <f>[2]Sheet1!D140</f>
        <v>95</v>
      </c>
      <c r="F140">
        <f>[2]Sheet1!E140</f>
        <v>95</v>
      </c>
      <c r="G140" s="64">
        <f>[2]Sheet1!F140</f>
        <v>44958</v>
      </c>
      <c r="H140">
        <f>[2]Sheet1!G140</f>
        <v>200</v>
      </c>
      <c r="I140">
        <f>[2]Sheet1!H140</f>
        <v>200</v>
      </c>
      <c r="J140">
        <f>[2]Sheet1!I140</f>
        <v>6</v>
      </c>
      <c r="K140">
        <f>[2]Sheet1!J140</f>
        <v>0</v>
      </c>
      <c r="L140">
        <f>[2]Sheet1!K140</f>
        <v>0</v>
      </c>
      <c r="M140">
        <f>[2]Sheet1!L140</f>
        <v>0</v>
      </c>
      <c r="N140">
        <f>[2]Sheet1!M140</f>
        <v>7</v>
      </c>
      <c r="O140">
        <f>[2]Sheet1!N140</f>
        <v>0</v>
      </c>
      <c r="P140" s="69">
        <f t="shared" si="30"/>
        <v>0</v>
      </c>
      <c r="Q140" s="92"/>
      <c r="R140" s="80"/>
      <c r="S140" s="93"/>
      <c r="T140" s="80"/>
      <c r="U140" s="92"/>
      <c r="V140" s="80"/>
      <c r="W140" s="93"/>
      <c r="X140" s="80"/>
      <c r="Y140" s="92"/>
      <c r="Z140" s="80"/>
      <c r="AA140" s="93"/>
      <c r="AB140" s="80"/>
      <c r="AC140" s="92"/>
      <c r="AD140" s="80"/>
      <c r="AE140" s="93"/>
      <c r="AF140" s="80"/>
      <c r="AG140" s="92"/>
      <c r="AH140" s="80"/>
      <c r="AI140" s="93"/>
      <c r="AJ140" s="80"/>
      <c r="AK140" s="92"/>
      <c r="AL140" s="80"/>
      <c r="AM140" s="93"/>
      <c r="AN140" s="80"/>
      <c r="AO140" s="92"/>
      <c r="AP140" s="80"/>
      <c r="AQ140" s="93"/>
      <c r="AR140" s="80"/>
      <c r="AS140" s="93"/>
      <c r="AT140" s="298"/>
      <c r="AU140" s="93"/>
      <c r="AV140" s="298"/>
      <c r="AW140" s="93"/>
      <c r="AX140" s="66">
        <f t="shared" si="26"/>
        <v>0</v>
      </c>
      <c r="AY140" s="78">
        <f t="shared" si="27"/>
        <v>0</v>
      </c>
      <c r="AZ140" s="67">
        <f>IFERROR(VLOOKUP(A140,'Site check'!$A$14:$O$47,15,0),0)</f>
        <v>0</v>
      </c>
      <c r="BA140" s="68">
        <f t="shared" si="31"/>
        <v>0</v>
      </c>
      <c r="BB140" s="53">
        <f t="shared" si="28"/>
        <v>95</v>
      </c>
      <c r="BC140" s="53">
        <f t="shared" si="29"/>
        <v>95</v>
      </c>
    </row>
    <row r="141" spans="1:55" ht="13.15">
      <c r="A141" t="str">
        <f>[2]Sheet1!A141</f>
        <v>BHMN05_SEC_WALL_DCDB_C</v>
      </c>
      <c r="B141" t="str">
        <f>[2]Sheet1!B141</f>
        <v>BHMN05;DC SYS A</v>
      </c>
      <c r="C141" s="52" t="str">
        <f>[2]Sheet1!C141</f>
        <v>BHMN05</v>
      </c>
      <c r="D141" s="52" t="s">
        <v>939</v>
      </c>
      <c r="E141">
        <f>[2]Sheet1!D141</f>
        <v>90</v>
      </c>
      <c r="F141">
        <f>[2]Sheet1!E141</f>
        <v>105</v>
      </c>
      <c r="G141" s="64">
        <f>[2]Sheet1!F141</f>
        <v>44958</v>
      </c>
      <c r="H141">
        <f>[2]Sheet1!G141</f>
        <v>200</v>
      </c>
      <c r="I141">
        <f>[2]Sheet1!H141</f>
        <v>200</v>
      </c>
      <c r="J141">
        <f>[2]Sheet1!I141</f>
        <v>6</v>
      </c>
      <c r="K141">
        <f>[2]Sheet1!J141</f>
        <v>1</v>
      </c>
      <c r="L141">
        <f>[2]Sheet1!K141</f>
        <v>0</v>
      </c>
      <c r="M141">
        <f>[2]Sheet1!L141</f>
        <v>1</v>
      </c>
      <c r="N141">
        <f>[2]Sheet1!M141</f>
        <v>2</v>
      </c>
      <c r="O141">
        <f>[2]Sheet1!N141</f>
        <v>0</v>
      </c>
      <c r="P141" s="69">
        <f t="shared" si="30"/>
        <v>41.666666666666664</v>
      </c>
      <c r="Q141" s="85" t="s">
        <v>363</v>
      </c>
      <c r="R141" s="82">
        <v>2</v>
      </c>
      <c r="S141" s="101"/>
      <c r="T141" s="100"/>
      <c r="U141" s="101"/>
      <c r="V141" s="100"/>
      <c r="W141" s="93"/>
      <c r="X141" s="80"/>
      <c r="Y141" s="92"/>
      <c r="Z141" s="80"/>
      <c r="AA141" s="93"/>
      <c r="AB141" s="80"/>
      <c r="AC141" s="92"/>
      <c r="AD141" s="80"/>
      <c r="AE141" s="93"/>
      <c r="AF141" s="80"/>
      <c r="AG141" s="92"/>
      <c r="AH141" s="80"/>
      <c r="AI141" s="93"/>
      <c r="AJ141" s="80"/>
      <c r="AK141" s="92"/>
      <c r="AL141" s="80"/>
      <c r="AM141" s="93"/>
      <c r="AN141" s="80"/>
      <c r="AO141" s="92"/>
      <c r="AP141" s="80"/>
      <c r="AQ141" s="93"/>
      <c r="AR141" s="80"/>
      <c r="AS141" s="93"/>
      <c r="AT141" s="298"/>
      <c r="AU141" s="93"/>
      <c r="AV141" s="298"/>
      <c r="AW141" s="93"/>
      <c r="AX141" s="66">
        <f t="shared" si="26"/>
        <v>2</v>
      </c>
      <c r="AY141" s="78">
        <f t="shared" si="27"/>
        <v>41.666666666666664</v>
      </c>
      <c r="AZ141" s="67">
        <f>IFERROR(VLOOKUP(A141,'Site check'!$A$14:$O$47,15,0),0)</f>
        <v>0</v>
      </c>
      <c r="BA141" s="68">
        <f t="shared" si="31"/>
        <v>0</v>
      </c>
      <c r="BB141" s="53">
        <f t="shared" si="28"/>
        <v>110.83333333333333</v>
      </c>
      <c r="BC141" s="53">
        <f t="shared" si="29"/>
        <v>125.83333333333333</v>
      </c>
    </row>
    <row r="142" spans="1:55" ht="13.15">
      <c r="A142" t="str">
        <f>[2]Sheet1!A142</f>
        <v>BHMN05_SEC_WALL_DCDB_D</v>
      </c>
      <c r="B142" t="str">
        <f>[2]Sheet1!B142</f>
        <v>BHMN05;DC SYS A</v>
      </c>
      <c r="C142" s="52" t="str">
        <f>[2]Sheet1!C142</f>
        <v>BHMN05</v>
      </c>
      <c r="D142" s="52" t="s">
        <v>939</v>
      </c>
      <c r="E142">
        <f>[2]Sheet1!D142</f>
        <v>100</v>
      </c>
      <c r="F142">
        <f>[2]Sheet1!E142</f>
        <v>120</v>
      </c>
      <c r="G142" s="64">
        <f>[2]Sheet1!F142</f>
        <v>44958</v>
      </c>
      <c r="H142">
        <f>[2]Sheet1!G142</f>
        <v>200</v>
      </c>
      <c r="I142">
        <f>[2]Sheet1!H142</f>
        <v>200</v>
      </c>
      <c r="J142">
        <f>[2]Sheet1!I142</f>
        <v>0</v>
      </c>
      <c r="K142">
        <f>[2]Sheet1!J142</f>
        <v>1</v>
      </c>
      <c r="L142">
        <f>[2]Sheet1!K142</f>
        <v>0</v>
      </c>
      <c r="M142">
        <f>[2]Sheet1!L142</f>
        <v>0</v>
      </c>
      <c r="N142">
        <f>[2]Sheet1!M142</f>
        <v>9</v>
      </c>
      <c r="O142">
        <f>[2]Sheet1!N142</f>
        <v>1</v>
      </c>
      <c r="P142" s="69">
        <f t="shared" si="30"/>
        <v>0</v>
      </c>
      <c r="Q142" s="92"/>
      <c r="R142" s="80"/>
      <c r="S142" s="93"/>
      <c r="T142" s="80"/>
      <c r="U142" s="92"/>
      <c r="V142" s="80"/>
      <c r="W142" s="93"/>
      <c r="X142" s="80"/>
      <c r="Y142" s="92"/>
      <c r="Z142" s="80"/>
      <c r="AA142" s="93"/>
      <c r="AB142" s="80"/>
      <c r="AC142" s="92"/>
      <c r="AD142" s="80"/>
      <c r="AE142" s="93"/>
      <c r="AF142" s="80"/>
      <c r="AG142" s="92"/>
      <c r="AH142" s="80"/>
      <c r="AI142" s="93"/>
      <c r="AJ142" s="80"/>
      <c r="AK142" s="92"/>
      <c r="AL142" s="80"/>
      <c r="AM142" s="93"/>
      <c r="AN142" s="80"/>
      <c r="AO142" s="92"/>
      <c r="AP142" s="80"/>
      <c r="AQ142" s="93"/>
      <c r="AR142" s="80"/>
      <c r="AS142" s="93"/>
      <c r="AT142" s="298"/>
      <c r="AU142" s="93"/>
      <c r="AV142" s="298"/>
      <c r="AW142" s="93"/>
      <c r="AX142" s="66">
        <f t="shared" si="26"/>
        <v>0</v>
      </c>
      <c r="AY142" s="78">
        <f t="shared" si="27"/>
        <v>0</v>
      </c>
      <c r="AZ142" s="67">
        <f>IFERROR(VLOOKUP(A142,'Site check'!$A$14:$O$47,15,0),0)</f>
        <v>0</v>
      </c>
      <c r="BA142" s="68">
        <f t="shared" si="31"/>
        <v>0</v>
      </c>
      <c r="BB142" s="53">
        <f t="shared" si="28"/>
        <v>100</v>
      </c>
      <c r="BC142" s="53">
        <f t="shared" si="29"/>
        <v>120</v>
      </c>
    </row>
    <row r="143" spans="1:55" ht="13.15">
      <c r="A143" t="str">
        <f>[2]Sheet1!A143</f>
        <v>BHMN08_PDU1A_B.</v>
      </c>
      <c r="B143" t="str">
        <f>[2]Sheet1!B143</f>
        <v>BHMN08;DCSYS03B</v>
      </c>
      <c r="C143" s="52" t="str">
        <f>[2]Sheet1!C143</f>
        <v>BHMN08</v>
      </c>
      <c r="D143" s="52" t="s">
        <v>942</v>
      </c>
      <c r="E143">
        <f>[2]Sheet1!D143</f>
        <v>130.57000000000002</v>
      </c>
      <c r="F143">
        <f>[2]Sheet1!E143</f>
        <v>150.62</v>
      </c>
      <c r="G143" s="64">
        <f>[2]Sheet1!F143</f>
        <v>45510</v>
      </c>
      <c r="H143">
        <f>[2]Sheet1!G143</f>
        <v>360</v>
      </c>
      <c r="I143">
        <f>[2]Sheet1!H143</f>
        <v>360</v>
      </c>
      <c r="J143">
        <f>[2]Sheet1!I143</f>
        <v>0</v>
      </c>
      <c r="K143">
        <f>[2]Sheet1!J143</f>
        <v>0</v>
      </c>
      <c r="L143">
        <f>[2]Sheet1!K143</f>
        <v>0</v>
      </c>
      <c r="M143">
        <f>[2]Sheet1!L143</f>
        <v>0</v>
      </c>
      <c r="N143">
        <f>[2]Sheet1!M143</f>
        <v>0</v>
      </c>
      <c r="O143">
        <f>[2]Sheet1!N143</f>
        <v>0</v>
      </c>
      <c r="P143" s="69">
        <f t="shared" si="30"/>
        <v>333.33333333333331</v>
      </c>
      <c r="Q143" s="85" t="s">
        <v>364</v>
      </c>
      <c r="R143" s="86">
        <v>0.8</v>
      </c>
      <c r="S143" s="81" t="s">
        <v>365</v>
      </c>
      <c r="T143" s="82">
        <v>2.6</v>
      </c>
      <c r="U143" s="81" t="s">
        <v>366</v>
      </c>
      <c r="V143" s="82">
        <v>1.8</v>
      </c>
      <c r="W143" s="81" t="s">
        <v>367</v>
      </c>
      <c r="X143" s="82">
        <v>3.2</v>
      </c>
      <c r="Y143" s="81" t="s">
        <v>368</v>
      </c>
      <c r="Z143" s="82">
        <v>1.4</v>
      </c>
      <c r="AA143" s="81" t="s">
        <v>369</v>
      </c>
      <c r="AB143" s="82">
        <v>2.5</v>
      </c>
      <c r="AC143" s="81" t="s">
        <v>1414</v>
      </c>
      <c r="AD143" s="82">
        <v>3.7</v>
      </c>
      <c r="AE143" s="93"/>
      <c r="AF143" s="80"/>
      <c r="AG143" s="92"/>
      <c r="AH143" s="80"/>
      <c r="AI143" s="93"/>
      <c r="AJ143" s="80"/>
      <c r="AK143" s="92"/>
      <c r="AL143" s="80"/>
      <c r="AM143" s="93"/>
      <c r="AN143" s="80"/>
      <c r="AO143" s="92"/>
      <c r="AP143" s="80"/>
      <c r="AQ143" s="93"/>
      <c r="AR143" s="80"/>
      <c r="AS143" s="93"/>
      <c r="AT143" s="298"/>
      <c r="AU143" s="93"/>
      <c r="AV143" s="298"/>
      <c r="AW143" s="93"/>
      <c r="AX143" s="66">
        <f t="shared" si="26"/>
        <v>16</v>
      </c>
      <c r="AY143" s="78">
        <f t="shared" si="27"/>
        <v>333.33333333333331</v>
      </c>
      <c r="AZ143" s="67">
        <f>IFERROR(VLOOKUP(A143,'Site check'!$A$14:$O$47,15,0),0)</f>
        <v>0</v>
      </c>
      <c r="BA143" s="68">
        <f t="shared" si="31"/>
        <v>0</v>
      </c>
      <c r="BB143" s="53">
        <f t="shared" si="28"/>
        <v>297.23666666666668</v>
      </c>
      <c r="BC143" s="53">
        <f t="shared" si="29"/>
        <v>317.28666666666663</v>
      </c>
    </row>
    <row r="144" spans="1:55" ht="13.15">
      <c r="A144" t="str">
        <f>[2]Sheet1!A144</f>
        <v>NECCD1 (EATON RACKS)_Suite G 1&amp;2.</v>
      </c>
      <c r="B144" t="str">
        <f>[2]Sheet1!B144</f>
        <v>NECCD1;DC SYS01</v>
      </c>
      <c r="C144" s="52" t="str">
        <f>[2]Sheet1!C144</f>
        <v>NECCD1</v>
      </c>
      <c r="D144" s="52" t="s">
        <v>1210</v>
      </c>
      <c r="E144" t="str">
        <f>[2]Sheet1!D144</f>
        <v>NONE</v>
      </c>
      <c r="F144" t="str">
        <f>[2]Sheet1!E144</f>
        <v>NONE</v>
      </c>
      <c r="G144" s="64" t="str">
        <f>[2]Sheet1!F144</f>
        <v>21ST OCTOBER 2020</v>
      </c>
      <c r="H144">
        <f>[2]Sheet1!G144</f>
        <v>200</v>
      </c>
      <c r="I144">
        <f>[2]Sheet1!H144</f>
        <v>200</v>
      </c>
      <c r="J144">
        <f>[2]Sheet1!I144</f>
        <v>0</v>
      </c>
      <c r="K144">
        <f>[2]Sheet1!J144</f>
        <v>0</v>
      </c>
      <c r="L144">
        <f>[2]Sheet1!K144</f>
        <v>0</v>
      </c>
      <c r="M144">
        <f>[2]Sheet1!L144</f>
        <v>0</v>
      </c>
      <c r="N144">
        <f>[2]Sheet1!M144</f>
        <v>0</v>
      </c>
      <c r="O144">
        <f>[2]Sheet1!N144</f>
        <v>0</v>
      </c>
      <c r="P144" s="69">
        <f t="shared" si="30"/>
        <v>0</v>
      </c>
      <c r="Q144" s="92"/>
      <c r="R144" s="80"/>
      <c r="S144" s="93"/>
      <c r="T144" s="80"/>
      <c r="U144" s="92"/>
      <c r="V144" s="80"/>
      <c r="W144" s="93"/>
      <c r="X144" s="80"/>
      <c r="Y144" s="92"/>
      <c r="Z144" s="80"/>
      <c r="AA144" s="93"/>
      <c r="AB144" s="80"/>
      <c r="AC144" s="92"/>
      <c r="AD144" s="80"/>
      <c r="AE144" s="93"/>
      <c r="AF144" s="80"/>
      <c r="AG144" s="92"/>
      <c r="AH144" s="80"/>
      <c r="AI144" s="93"/>
      <c r="AJ144" s="80"/>
      <c r="AK144" s="92"/>
      <c r="AL144" s="80"/>
      <c r="AM144" s="93"/>
      <c r="AN144" s="80"/>
      <c r="AO144" s="92"/>
      <c r="AP144" s="80"/>
      <c r="AQ144" s="93"/>
      <c r="AR144" s="80"/>
      <c r="AS144" s="93"/>
      <c r="AT144" s="298"/>
      <c r="AU144" s="93"/>
      <c r="AV144" s="298"/>
      <c r="AW144" s="93"/>
      <c r="AX144" s="66">
        <f t="shared" si="26"/>
        <v>0</v>
      </c>
      <c r="AY144" s="78">
        <f t="shared" si="27"/>
        <v>0</v>
      </c>
      <c r="AZ144" s="67">
        <f>IFERROR(VLOOKUP(A144,'Site check'!$A$14:$O$47,15,0),0)</f>
        <v>0</v>
      </c>
      <c r="BA144" s="68">
        <f t="shared" si="31"/>
        <v>0</v>
      </c>
      <c r="BB144" s="53" t="e">
        <f t="shared" si="28"/>
        <v>#VALUE!</v>
      </c>
      <c r="BC144" s="53" t="e">
        <f t="shared" si="29"/>
        <v>#VALUE!</v>
      </c>
    </row>
    <row r="145" spans="1:55" ht="13.15">
      <c r="A145" t="str">
        <f>[2]Sheet1!A145</f>
        <v>NECCD1_DC-DB (Wall Mounted ).</v>
      </c>
      <c r="B145" t="str">
        <f>[2]Sheet1!B145</f>
        <v>NECCD1;DC SYS01</v>
      </c>
      <c r="C145" s="52" t="str">
        <f>[2]Sheet1!C145</f>
        <v>NECCD1</v>
      </c>
      <c r="D145" s="52" t="s">
        <v>1210</v>
      </c>
      <c r="E145" t="str">
        <f>[2]Sheet1!D145</f>
        <v>NONE</v>
      </c>
      <c r="F145" t="str">
        <f>[2]Sheet1!E145</f>
        <v>NONE</v>
      </c>
      <c r="G145" s="64" t="str">
        <f>[2]Sheet1!F145</f>
        <v>21ST OCTOBER 2020</v>
      </c>
      <c r="H145">
        <f>[2]Sheet1!G145</f>
        <v>200</v>
      </c>
      <c r="I145">
        <f>[2]Sheet1!H145</f>
        <v>200</v>
      </c>
      <c r="J145">
        <f>[2]Sheet1!I145</f>
        <v>0</v>
      </c>
      <c r="K145">
        <f>[2]Sheet1!J145</f>
        <v>0</v>
      </c>
      <c r="L145">
        <f>[2]Sheet1!K145</f>
        <v>8</v>
      </c>
      <c r="M145">
        <f>[2]Sheet1!L145</f>
        <v>0</v>
      </c>
      <c r="N145">
        <f>[2]Sheet1!M145</f>
        <v>0</v>
      </c>
      <c r="O145">
        <f>[2]Sheet1!N145</f>
        <v>0</v>
      </c>
      <c r="P145" s="69">
        <f t="shared" si="30"/>
        <v>0</v>
      </c>
      <c r="Q145" s="92"/>
      <c r="R145" s="80"/>
      <c r="S145" s="93"/>
      <c r="T145" s="80"/>
      <c r="U145" s="92"/>
      <c r="V145" s="80"/>
      <c r="W145" s="93"/>
      <c r="X145" s="80"/>
      <c r="Y145" s="92"/>
      <c r="Z145" s="80"/>
      <c r="AA145" s="93"/>
      <c r="AB145" s="80"/>
      <c r="AC145" s="92"/>
      <c r="AD145" s="80"/>
      <c r="AE145" s="93"/>
      <c r="AF145" s="80"/>
      <c r="AG145" s="92"/>
      <c r="AH145" s="80"/>
      <c r="AI145" s="93"/>
      <c r="AJ145" s="80"/>
      <c r="AK145" s="92"/>
      <c r="AL145" s="80"/>
      <c r="AM145" s="93"/>
      <c r="AN145" s="80"/>
      <c r="AO145" s="92"/>
      <c r="AP145" s="80"/>
      <c r="AQ145" s="93"/>
      <c r="AR145" s="80"/>
      <c r="AS145" s="93"/>
      <c r="AT145" s="298"/>
      <c r="AU145" s="93"/>
      <c r="AV145" s="298"/>
      <c r="AW145" s="93"/>
      <c r="AX145" s="66">
        <f t="shared" si="26"/>
        <v>0</v>
      </c>
      <c r="AY145" s="78">
        <f t="shared" si="27"/>
        <v>0</v>
      </c>
      <c r="AZ145" s="67">
        <f>IFERROR(VLOOKUP(A145,'Site check'!$A$14:$O$47,15,0),0)</f>
        <v>0</v>
      </c>
      <c r="BA145" s="68">
        <f t="shared" si="31"/>
        <v>0</v>
      </c>
      <c r="BB145" s="53" t="e">
        <f t="shared" si="28"/>
        <v>#VALUE!</v>
      </c>
      <c r="BC145" s="53" t="e">
        <f t="shared" si="29"/>
        <v>#VALUE!</v>
      </c>
    </row>
    <row r="146" spans="1:55" ht="13.15">
      <c r="A146" t="str">
        <f>[2]Sheet1!A146</f>
        <v>CELL01 - ADVANCE DC 600  Suite 2C.</v>
      </c>
      <c r="B146" t="str">
        <f>[2]Sheet1!B146</f>
        <v>CELL01;DC SYS01</v>
      </c>
      <c r="C146" s="52" t="str">
        <f>[2]Sheet1!C146</f>
        <v>CELL01</v>
      </c>
      <c r="D146" s="52" t="s">
        <v>1019</v>
      </c>
      <c r="E146">
        <f>[2]Sheet1!D146</f>
        <v>20</v>
      </c>
      <c r="F146">
        <f>[2]Sheet1!E146</f>
        <v>20</v>
      </c>
      <c r="G146" s="64" t="str">
        <f>[2]Sheet1!F146</f>
        <v>17th December 2020</v>
      </c>
      <c r="H146">
        <f>[2]Sheet1!G146</f>
        <v>300</v>
      </c>
      <c r="I146">
        <f>[2]Sheet1!H146</f>
        <v>300</v>
      </c>
      <c r="J146">
        <f>[2]Sheet1!I146</f>
        <v>0</v>
      </c>
      <c r="K146">
        <f>[2]Sheet1!J146</f>
        <v>0</v>
      </c>
      <c r="L146">
        <f>[2]Sheet1!K146</f>
        <v>0</v>
      </c>
      <c r="M146">
        <f>[2]Sheet1!L146</f>
        <v>0</v>
      </c>
      <c r="N146">
        <f>[2]Sheet1!M146</f>
        <v>0</v>
      </c>
      <c r="O146">
        <f>[2]Sheet1!N146</f>
        <v>0</v>
      </c>
      <c r="P146" s="69">
        <f t="shared" si="30"/>
        <v>0</v>
      </c>
      <c r="Q146" s="92"/>
      <c r="R146" s="80"/>
      <c r="S146" s="93"/>
      <c r="T146" s="80"/>
      <c r="U146" s="92"/>
      <c r="V146" s="80"/>
      <c r="W146" s="93"/>
      <c r="X146" s="80"/>
      <c r="Y146" s="92"/>
      <c r="Z146" s="80"/>
      <c r="AA146" s="93"/>
      <c r="AB146" s="80"/>
      <c r="AC146" s="92"/>
      <c r="AD146" s="80"/>
      <c r="AE146" s="93"/>
      <c r="AF146" s="80"/>
      <c r="AG146" s="92"/>
      <c r="AH146" s="80"/>
      <c r="AI146" s="93"/>
      <c r="AJ146" s="80"/>
      <c r="AK146" s="92"/>
      <c r="AL146" s="80"/>
      <c r="AM146" s="93"/>
      <c r="AN146" s="80"/>
      <c r="AO146" s="92"/>
      <c r="AP146" s="80"/>
      <c r="AQ146" s="93"/>
      <c r="AR146" s="80"/>
      <c r="AS146" s="93"/>
      <c r="AT146" s="298"/>
      <c r="AU146" s="93"/>
      <c r="AV146" s="298"/>
      <c r="AW146" s="93"/>
      <c r="AX146" s="66">
        <f t="shared" si="26"/>
        <v>0</v>
      </c>
      <c r="AY146" s="78">
        <f t="shared" si="27"/>
        <v>0</v>
      </c>
      <c r="AZ146" s="67">
        <f>IFERROR(VLOOKUP(A146,'Site check'!$A$14:$O$47,15,0),0)</f>
        <v>0</v>
      </c>
      <c r="BA146" s="68">
        <f t="shared" si="31"/>
        <v>0</v>
      </c>
      <c r="BB146" s="53">
        <f t="shared" si="28"/>
        <v>20</v>
      </c>
      <c r="BC146" s="53">
        <f t="shared" si="29"/>
        <v>20</v>
      </c>
    </row>
    <row r="147" spans="1:55" ht="13.15">
      <c r="A147" t="str">
        <f>[2]Sheet1!A147</f>
        <v>CELL01 - ADVANCE DC 600  Suite 3C.</v>
      </c>
      <c r="B147" t="str">
        <f>[2]Sheet1!B147</f>
        <v>CELL01;DC SYS01</v>
      </c>
      <c r="C147" s="52" t="str">
        <f>[2]Sheet1!C147</f>
        <v>CELL01</v>
      </c>
      <c r="D147" s="52" t="s">
        <v>1415</v>
      </c>
      <c r="E147">
        <f>[2]Sheet1!D147</f>
        <v>20</v>
      </c>
      <c r="F147">
        <f>[2]Sheet1!E147</f>
        <v>20</v>
      </c>
      <c r="G147" s="64" t="str">
        <f>[2]Sheet1!F147</f>
        <v>17th December 2020</v>
      </c>
      <c r="H147">
        <f>[2]Sheet1!G147</f>
        <v>300</v>
      </c>
      <c r="I147">
        <f>[2]Sheet1!H147</f>
        <v>300</v>
      </c>
      <c r="J147">
        <f>[2]Sheet1!I147</f>
        <v>0</v>
      </c>
      <c r="K147">
        <f>[2]Sheet1!J147</f>
        <v>0</v>
      </c>
      <c r="L147">
        <f>[2]Sheet1!K147</f>
        <v>0</v>
      </c>
      <c r="M147">
        <f>[2]Sheet1!L147</f>
        <v>1</v>
      </c>
      <c r="N147">
        <f>[2]Sheet1!M147</f>
        <v>0</v>
      </c>
      <c r="O147">
        <f>[2]Sheet1!N147</f>
        <v>0</v>
      </c>
      <c r="P147" s="69">
        <f t="shared" ref="P147" si="32">SUM(AY147+BA147)</f>
        <v>0</v>
      </c>
      <c r="Q147" s="92"/>
      <c r="R147" s="80"/>
      <c r="S147" s="93"/>
      <c r="T147" s="80"/>
      <c r="U147" s="92"/>
      <c r="V147" s="80"/>
      <c r="W147" s="93"/>
      <c r="X147" s="80"/>
      <c r="Y147" s="92"/>
      <c r="Z147" s="80"/>
      <c r="AA147" s="93"/>
      <c r="AB147" s="80"/>
      <c r="AC147" s="92"/>
      <c r="AD147" s="80"/>
      <c r="AE147" s="93"/>
      <c r="AF147" s="80"/>
      <c r="AG147" s="92"/>
      <c r="AH147" s="80"/>
      <c r="AI147" s="93"/>
      <c r="AJ147" s="80"/>
      <c r="AK147" s="92"/>
      <c r="AL147" s="80"/>
      <c r="AM147" s="93"/>
      <c r="AN147" s="80"/>
      <c r="AO147" s="92"/>
      <c r="AP147" s="80"/>
      <c r="AQ147" s="93"/>
      <c r="AR147" s="80"/>
      <c r="AS147" s="93"/>
      <c r="AT147" s="298"/>
      <c r="AU147" s="93"/>
      <c r="AV147" s="298"/>
      <c r="AW147" s="93"/>
      <c r="AX147" s="66">
        <f t="shared" ref="AX147" si="33">SUM(R147+T147+V147+X147+Z147+AB147+AD147+AF147+AH147+AJ147+AL147+AN147+AP147+AR147)</f>
        <v>0</v>
      </c>
      <c r="AY147" s="78">
        <f t="shared" ref="AY147" si="34">SUM(AX147*1000)/48</f>
        <v>0</v>
      </c>
      <c r="AZ147" s="67">
        <f>IFERROR(VLOOKUP(A147,'Site check'!$A$14:$O$47,15,0),0)</f>
        <v>0</v>
      </c>
      <c r="BA147" s="68">
        <f t="shared" ref="BA147" si="35">SUM(AZ147*1000)/48</f>
        <v>0</v>
      </c>
      <c r="BB147" s="53">
        <f t="shared" ref="BB147" si="36">SUM(P147/2)+E147</f>
        <v>20</v>
      </c>
      <c r="BC147" s="53">
        <f t="shared" ref="BC147" si="37">SUM(P147/2)+F147</f>
        <v>20</v>
      </c>
    </row>
    <row r="148" spans="1:55" ht="13.15">
      <c r="A148" t="str">
        <f>[2]Sheet1!A148</f>
        <v>COV_SEC_DD770_AC01</v>
      </c>
      <c r="B148" s="35" t="s">
        <v>92</v>
      </c>
      <c r="C148" s="52" t="str">
        <f>[2]Sheet1!C148</f>
        <v>COV</v>
      </c>
      <c r="D148" s="52" t="s">
        <v>1034</v>
      </c>
      <c r="E148">
        <f>[2]Sheet1!D148</f>
        <v>100</v>
      </c>
      <c r="F148">
        <f>[2]Sheet1!E148</f>
        <v>100</v>
      </c>
      <c r="G148" s="64">
        <f>[2]Sheet1!F148</f>
        <v>44998</v>
      </c>
      <c r="H148">
        <f>[2]Sheet1!G148</f>
        <v>300</v>
      </c>
      <c r="I148">
        <f>[2]Sheet1!H148</f>
        <v>300</v>
      </c>
      <c r="J148">
        <f>[2]Sheet1!I148</f>
        <v>2</v>
      </c>
      <c r="K148">
        <f>[2]Sheet1!J148</f>
        <v>9</v>
      </c>
      <c r="L148">
        <f>[2]Sheet1!K148</f>
        <v>0</v>
      </c>
      <c r="M148">
        <f>[2]Sheet1!L148</f>
        <v>6</v>
      </c>
      <c r="N148">
        <f>[2]Sheet1!M148</f>
        <v>12</v>
      </c>
      <c r="O148">
        <f>[2]Sheet1!N148</f>
        <v>0</v>
      </c>
      <c r="P148" s="69">
        <f t="shared" si="30"/>
        <v>327.08333333333331</v>
      </c>
      <c r="Q148" s="81" t="s">
        <v>493</v>
      </c>
      <c r="R148" s="82">
        <v>4.5</v>
      </c>
      <c r="S148" s="81" t="s">
        <v>494</v>
      </c>
      <c r="T148" s="82">
        <v>4.5</v>
      </c>
      <c r="U148" s="81" t="s">
        <v>495</v>
      </c>
      <c r="V148" s="82">
        <v>4.5</v>
      </c>
      <c r="W148" s="83" t="s">
        <v>498</v>
      </c>
      <c r="X148" s="284">
        <v>2.2000000000000002</v>
      </c>
      <c r="Y148" s="92"/>
      <c r="Z148" s="80"/>
      <c r="AA148" s="93"/>
      <c r="AB148" s="80"/>
      <c r="AC148" s="92"/>
      <c r="AD148" s="80"/>
      <c r="AE148" s="93"/>
      <c r="AF148" s="80"/>
      <c r="AG148" s="92"/>
      <c r="AH148" s="80"/>
      <c r="AI148" s="93"/>
      <c r="AJ148" s="80"/>
      <c r="AK148" s="92"/>
      <c r="AL148" s="80"/>
      <c r="AM148" s="93"/>
      <c r="AN148" s="80"/>
      <c r="AO148" s="92"/>
      <c r="AP148" s="80"/>
      <c r="AQ148" s="93"/>
      <c r="AR148" s="80"/>
      <c r="AS148" s="93"/>
      <c r="AT148" s="298"/>
      <c r="AU148" s="93"/>
      <c r="AV148" s="298"/>
      <c r="AW148" s="93"/>
      <c r="AX148" s="66">
        <f t="shared" si="26"/>
        <v>15.7</v>
      </c>
      <c r="AY148" s="78">
        <f t="shared" si="27"/>
        <v>327.08333333333331</v>
      </c>
      <c r="AZ148" s="67">
        <f>IFERROR(VLOOKUP(A148,'Site check'!$A$14:$O$47,15,0),0)</f>
        <v>0</v>
      </c>
      <c r="BA148" s="68">
        <f t="shared" si="31"/>
        <v>0</v>
      </c>
      <c r="BB148" s="53">
        <f t="shared" si="28"/>
        <v>263.54166666666663</v>
      </c>
      <c r="BC148" s="53">
        <f t="shared" si="29"/>
        <v>263.54166666666663</v>
      </c>
    </row>
    <row r="149" spans="1:55" ht="13.15">
      <c r="A149" t="str">
        <f>[2]Sheet1!A149</f>
        <v>COV_SEC_DD770_AJ01</v>
      </c>
      <c r="B149" s="35" t="s">
        <v>92</v>
      </c>
      <c r="C149" s="52" t="str">
        <f>[2]Sheet1!C149</f>
        <v>COV</v>
      </c>
      <c r="D149" s="52" t="s">
        <v>1034</v>
      </c>
      <c r="E149">
        <f>[2]Sheet1!D149</f>
        <v>100</v>
      </c>
      <c r="F149">
        <f>[2]Sheet1!E149</f>
        <v>100</v>
      </c>
      <c r="G149" s="64" t="str">
        <f>[2]Sheet1!F149</f>
        <v>22nd October 2020</v>
      </c>
      <c r="H149">
        <f>[2]Sheet1!G149</f>
        <v>300</v>
      </c>
      <c r="I149">
        <f>[2]Sheet1!H149</f>
        <v>300</v>
      </c>
      <c r="J149">
        <f>[2]Sheet1!I149</f>
        <v>2</v>
      </c>
      <c r="K149">
        <f>[2]Sheet1!J149</f>
        <v>1</v>
      </c>
      <c r="L149">
        <f>[2]Sheet1!K149</f>
        <v>0</v>
      </c>
      <c r="M149">
        <f>[2]Sheet1!L149</f>
        <v>12</v>
      </c>
      <c r="N149">
        <f>[2]Sheet1!M149</f>
        <v>9</v>
      </c>
      <c r="O149">
        <f>[2]Sheet1!N149</f>
        <v>0</v>
      </c>
      <c r="P149" s="69">
        <f t="shared" si="30"/>
        <v>20.833333333333332</v>
      </c>
      <c r="Q149" s="101" t="s">
        <v>497</v>
      </c>
      <c r="R149" s="100">
        <v>1</v>
      </c>
      <c r="S149" s="93"/>
      <c r="T149" s="80"/>
      <c r="U149" s="92"/>
      <c r="V149" s="80"/>
      <c r="W149" s="93"/>
      <c r="X149" s="80"/>
      <c r="Y149" s="92"/>
      <c r="Z149" s="80"/>
      <c r="AA149" s="93"/>
      <c r="AB149" s="80"/>
      <c r="AC149" s="92"/>
      <c r="AD149" s="80"/>
      <c r="AE149" s="93"/>
      <c r="AF149" s="80"/>
      <c r="AG149" s="92"/>
      <c r="AH149" s="80"/>
      <c r="AI149" s="93"/>
      <c r="AJ149" s="80"/>
      <c r="AK149" s="92"/>
      <c r="AL149" s="80"/>
      <c r="AM149" s="93"/>
      <c r="AN149" s="80"/>
      <c r="AO149" s="92"/>
      <c r="AP149" s="80"/>
      <c r="AQ149" s="93"/>
      <c r="AR149" s="80"/>
      <c r="AS149" s="93"/>
      <c r="AT149" s="298"/>
      <c r="AU149" s="93"/>
      <c r="AV149" s="298"/>
      <c r="AW149" s="93"/>
      <c r="AX149" s="66">
        <f t="shared" si="26"/>
        <v>1</v>
      </c>
      <c r="AY149" s="78">
        <f t="shared" si="27"/>
        <v>20.833333333333332</v>
      </c>
      <c r="AZ149" s="67">
        <f>IFERROR(VLOOKUP(A149,'Site check'!$A$14:$O$47,15,0),0)</f>
        <v>0</v>
      </c>
      <c r="BA149" s="68">
        <f t="shared" si="31"/>
        <v>0</v>
      </c>
      <c r="BB149" s="53">
        <f t="shared" si="28"/>
        <v>110.41666666666667</v>
      </c>
      <c r="BC149" s="53">
        <f t="shared" si="29"/>
        <v>110.41666666666667</v>
      </c>
    </row>
    <row r="150" spans="1:55" ht="13.15">
      <c r="A150" t="str">
        <f>[2]Sheet1!A150</f>
        <v>COV_SEC_DD770_RS04</v>
      </c>
      <c r="B150" s="35" t="s">
        <v>92</v>
      </c>
      <c r="C150" s="52" t="str">
        <f>[2]Sheet1!C150</f>
        <v>COV</v>
      </c>
      <c r="D150" s="52" t="s">
        <v>1034</v>
      </c>
      <c r="E150">
        <f>[2]Sheet1!D150</f>
        <v>200</v>
      </c>
      <c r="F150">
        <f>[2]Sheet1!E150</f>
        <v>200</v>
      </c>
      <c r="G150" s="64" t="str">
        <f>[2]Sheet1!F150</f>
        <v>22nd October 2020</v>
      </c>
      <c r="H150">
        <f>[2]Sheet1!G150</f>
        <v>300</v>
      </c>
      <c r="I150">
        <f>[2]Sheet1!H150</f>
        <v>300</v>
      </c>
      <c r="J150">
        <f>[2]Sheet1!I150</f>
        <v>6</v>
      </c>
      <c r="K150">
        <f>[2]Sheet1!J150</f>
        <v>4</v>
      </c>
      <c r="L150">
        <f>[2]Sheet1!K150</f>
        <v>0</v>
      </c>
      <c r="M150">
        <f>[2]Sheet1!L150</f>
        <v>20</v>
      </c>
      <c r="N150">
        <f>[2]Sheet1!M150</f>
        <v>6</v>
      </c>
      <c r="O150">
        <f>[2]Sheet1!N150</f>
        <v>0</v>
      </c>
      <c r="P150" s="69">
        <f t="shared" si="30"/>
        <v>41.666666666666664</v>
      </c>
      <c r="Q150" s="101" t="s">
        <v>496</v>
      </c>
      <c r="R150" s="100">
        <v>1</v>
      </c>
      <c r="S150" s="101" t="s">
        <v>496</v>
      </c>
      <c r="T150" s="100">
        <v>1</v>
      </c>
      <c r="U150" s="92"/>
      <c r="V150" s="80"/>
      <c r="W150" s="93"/>
      <c r="X150" s="80"/>
      <c r="Y150" s="92"/>
      <c r="Z150" s="80"/>
      <c r="AA150" s="93"/>
      <c r="AB150" s="80"/>
      <c r="AC150" s="92"/>
      <c r="AD150" s="80"/>
      <c r="AE150" s="93"/>
      <c r="AF150" s="80"/>
      <c r="AG150" s="92"/>
      <c r="AH150" s="80"/>
      <c r="AI150" s="93"/>
      <c r="AJ150" s="80"/>
      <c r="AK150" s="92"/>
      <c r="AL150" s="80"/>
      <c r="AM150" s="93"/>
      <c r="AN150" s="80"/>
      <c r="AO150" s="92"/>
      <c r="AP150" s="80"/>
      <c r="AQ150" s="93"/>
      <c r="AR150" s="80"/>
      <c r="AS150" s="93"/>
      <c r="AT150" s="298"/>
      <c r="AU150" s="93"/>
      <c r="AV150" s="298"/>
      <c r="AW150" s="93"/>
      <c r="AX150" s="66">
        <f t="shared" si="26"/>
        <v>2</v>
      </c>
      <c r="AY150" s="78">
        <f t="shared" si="27"/>
        <v>41.666666666666664</v>
      </c>
      <c r="AZ150" s="67">
        <f>IFERROR(VLOOKUP(A150,'Site check'!$A$14:$O$47,15,0),0)</f>
        <v>0</v>
      </c>
      <c r="BA150" s="68">
        <f t="shared" si="31"/>
        <v>0</v>
      </c>
      <c r="BB150" s="53">
        <f t="shared" si="28"/>
        <v>220.83333333333334</v>
      </c>
      <c r="BC150" s="53">
        <f t="shared" si="29"/>
        <v>220.83333333333334</v>
      </c>
    </row>
    <row r="151" spans="1:55" ht="13.15">
      <c r="A151" t="str">
        <f>[2]Sheet1!A151</f>
        <v>DBY_SEC_DD770_PQ1</v>
      </c>
      <c r="B151" t="str">
        <f>[2]Sheet1!B151</f>
        <v>DBY;DC SYS01</v>
      </c>
      <c r="C151" s="52" t="str">
        <f>[2]Sheet1!C151</f>
        <v>DBY</v>
      </c>
      <c r="D151" s="52" t="s">
        <v>1053</v>
      </c>
      <c r="E151">
        <f>[2]Sheet1!D151</f>
        <v>100</v>
      </c>
      <c r="F151">
        <f>[2]Sheet1!E151</f>
        <v>100</v>
      </c>
      <c r="G151" s="64">
        <f>[2]Sheet1!F151</f>
        <v>45105</v>
      </c>
      <c r="H151">
        <f>[2]Sheet1!G151</f>
        <v>300</v>
      </c>
      <c r="I151">
        <f>[2]Sheet1!H151</f>
        <v>300</v>
      </c>
      <c r="J151">
        <f>[2]Sheet1!I151</f>
        <v>5</v>
      </c>
      <c r="K151">
        <f>[2]Sheet1!J151</f>
        <v>3</v>
      </c>
      <c r="L151">
        <f>[2]Sheet1!K151</f>
        <v>0</v>
      </c>
      <c r="M151">
        <f>[2]Sheet1!L151</f>
        <v>11</v>
      </c>
      <c r="N151">
        <f>[2]Sheet1!M151</f>
        <v>6</v>
      </c>
      <c r="O151">
        <f>[2]Sheet1!N151</f>
        <v>0</v>
      </c>
      <c r="P151" s="69">
        <f t="shared" si="30"/>
        <v>20.833333333333332</v>
      </c>
      <c r="Q151" s="81" t="s">
        <v>506</v>
      </c>
      <c r="R151" s="82">
        <v>1</v>
      </c>
      <c r="S151" s="93"/>
      <c r="T151" s="80"/>
      <c r="U151" s="92"/>
      <c r="V151" s="80"/>
      <c r="W151" s="93"/>
      <c r="X151" s="80"/>
      <c r="Y151" s="92"/>
      <c r="Z151" s="80"/>
      <c r="AA151" s="93"/>
      <c r="AB151" s="80"/>
      <c r="AC151" s="92"/>
      <c r="AD151" s="80"/>
      <c r="AE151" s="93"/>
      <c r="AF151" s="80"/>
      <c r="AG151" s="92"/>
      <c r="AH151" s="80"/>
      <c r="AI151" s="93"/>
      <c r="AJ151" s="80"/>
      <c r="AK151" s="92"/>
      <c r="AL151" s="80"/>
      <c r="AM151" s="93"/>
      <c r="AN151" s="80"/>
      <c r="AO151" s="92"/>
      <c r="AP151" s="80"/>
      <c r="AQ151" s="93"/>
      <c r="AR151" s="80"/>
      <c r="AS151" s="93"/>
      <c r="AT151" s="298"/>
      <c r="AU151" s="93"/>
      <c r="AV151" s="298"/>
      <c r="AW151" s="93"/>
      <c r="AX151" s="66">
        <f t="shared" si="26"/>
        <v>1</v>
      </c>
      <c r="AY151" s="78">
        <f t="shared" si="27"/>
        <v>20.833333333333332</v>
      </c>
      <c r="AZ151" s="67">
        <f>IFERROR(VLOOKUP(A151,'Site check'!$A$14:$O$47,15,0),0)</f>
        <v>0</v>
      </c>
      <c r="BA151" s="68">
        <f t="shared" si="31"/>
        <v>0</v>
      </c>
      <c r="BB151" s="53">
        <f t="shared" si="28"/>
        <v>110.41666666666667</v>
      </c>
      <c r="BC151" s="53">
        <f t="shared" si="29"/>
        <v>110.41666666666667</v>
      </c>
    </row>
    <row r="152" spans="1:55" ht="13.15">
      <c r="A152" t="str">
        <f>[2]Sheet1!A152</f>
        <v>EVMN01_DCDIST_GH04</v>
      </c>
      <c r="B152" t="str">
        <f>[2]Sheet1!B152</f>
        <v>EVMN01;DC SYS01</v>
      </c>
      <c r="C152" s="52" t="str">
        <f>[2]Sheet1!C152</f>
        <v>EVMN01</v>
      </c>
      <c r="D152" s="52" t="s">
        <v>1103</v>
      </c>
      <c r="E152">
        <f>[2]Sheet1!D152</f>
        <v>0</v>
      </c>
      <c r="F152">
        <f>[2]Sheet1!E152</f>
        <v>0</v>
      </c>
      <c r="G152" s="64" t="str">
        <f>[2]Sheet1!F152</f>
        <v>5th November 2020</v>
      </c>
      <c r="H152">
        <f>[2]Sheet1!G152</f>
        <v>300</v>
      </c>
      <c r="I152">
        <f>[2]Sheet1!H152</f>
        <v>300</v>
      </c>
      <c r="J152">
        <f>[2]Sheet1!I152</f>
        <v>10</v>
      </c>
      <c r="K152">
        <f>[2]Sheet1!J152</f>
        <v>10</v>
      </c>
      <c r="L152">
        <f>[2]Sheet1!K152</f>
        <v>6</v>
      </c>
      <c r="M152">
        <f>[2]Sheet1!L152</f>
        <v>0</v>
      </c>
      <c r="N152">
        <f>[2]Sheet1!M152</f>
        <v>0</v>
      </c>
      <c r="O152">
        <f>[2]Sheet1!N152</f>
        <v>15</v>
      </c>
      <c r="P152" s="69">
        <f t="shared" si="30"/>
        <v>20.833333333333332</v>
      </c>
      <c r="Q152" s="101" t="s">
        <v>1416</v>
      </c>
      <c r="R152" s="100">
        <v>1</v>
      </c>
      <c r="S152" s="93"/>
      <c r="T152" s="80"/>
      <c r="U152" s="92"/>
      <c r="V152" s="80"/>
      <c r="W152" s="93"/>
      <c r="X152" s="80"/>
      <c r="Y152" s="92"/>
      <c r="Z152" s="80"/>
      <c r="AA152" s="93"/>
      <c r="AB152" s="80"/>
      <c r="AC152" s="92"/>
      <c r="AD152" s="80"/>
      <c r="AE152" s="93"/>
      <c r="AF152" s="80"/>
      <c r="AG152" s="92"/>
      <c r="AH152" s="80"/>
      <c r="AI152" s="93"/>
      <c r="AJ152" s="80"/>
      <c r="AK152" s="92"/>
      <c r="AL152" s="80"/>
      <c r="AM152" s="93"/>
      <c r="AN152" s="80"/>
      <c r="AO152" s="92"/>
      <c r="AP152" s="80"/>
      <c r="AQ152" s="93"/>
      <c r="AR152" s="80"/>
      <c r="AS152" s="93"/>
      <c r="AT152" s="298"/>
      <c r="AU152" s="93"/>
      <c r="AV152" s="298"/>
      <c r="AW152" s="93"/>
      <c r="AX152" s="66">
        <f t="shared" si="26"/>
        <v>1</v>
      </c>
      <c r="AY152" s="78">
        <f t="shared" si="27"/>
        <v>20.833333333333332</v>
      </c>
      <c r="AZ152" s="67">
        <f>IFERROR(VLOOKUP(A152,'Site check'!$A$14:$O$47,15,0),0)</f>
        <v>0</v>
      </c>
      <c r="BA152" s="68">
        <f t="shared" si="31"/>
        <v>0</v>
      </c>
      <c r="BB152" s="53">
        <f t="shared" si="28"/>
        <v>10.416666666666666</v>
      </c>
      <c r="BC152" s="53">
        <f t="shared" si="29"/>
        <v>10.416666666666666</v>
      </c>
    </row>
    <row r="153" spans="1:55" ht="13.15">
      <c r="A153" t="str">
        <f>[2]Sheet1!A153</f>
        <v>EVMN01_SEC_DCDIST_GH02</v>
      </c>
      <c r="B153" t="str">
        <f>[2]Sheet1!B153</f>
        <v>EVMN01;DC SYS01</v>
      </c>
      <c r="C153" s="52" t="str">
        <f>[2]Sheet1!C153</f>
        <v>EVMN01</v>
      </c>
      <c r="D153" s="52" t="s">
        <v>1103</v>
      </c>
      <c r="E153">
        <f>[2]Sheet1!D153</f>
        <v>15</v>
      </c>
      <c r="F153">
        <f>[2]Sheet1!E153</f>
        <v>15</v>
      </c>
      <c r="G153" s="64">
        <f>[2]Sheet1!F153</f>
        <v>42720</v>
      </c>
      <c r="H153">
        <f>[2]Sheet1!G153</f>
        <v>300</v>
      </c>
      <c r="I153">
        <f>[2]Sheet1!H153</f>
        <v>300</v>
      </c>
      <c r="J153">
        <f>[2]Sheet1!I153</f>
        <v>0</v>
      </c>
      <c r="K153">
        <f>[2]Sheet1!J153</f>
        <v>0</v>
      </c>
      <c r="L153">
        <f>[2]Sheet1!K153</f>
        <v>0</v>
      </c>
      <c r="M153">
        <f>[2]Sheet1!L153</f>
        <v>0</v>
      </c>
      <c r="N153">
        <f>[2]Sheet1!M153</f>
        <v>0</v>
      </c>
      <c r="O153">
        <f>[2]Sheet1!N153</f>
        <v>61</v>
      </c>
      <c r="P153" s="69">
        <f t="shared" si="30"/>
        <v>0</v>
      </c>
      <c r="Q153" s="92"/>
      <c r="R153" s="80"/>
      <c r="S153" s="93"/>
      <c r="T153" s="80"/>
      <c r="U153" s="92"/>
      <c r="V153" s="80"/>
      <c r="W153" s="93"/>
      <c r="X153" s="80"/>
      <c r="Y153" s="92"/>
      <c r="Z153" s="80"/>
      <c r="AA153" s="93"/>
      <c r="AB153" s="80"/>
      <c r="AC153" s="92"/>
      <c r="AD153" s="80"/>
      <c r="AE153" s="93"/>
      <c r="AF153" s="80"/>
      <c r="AG153" s="92"/>
      <c r="AH153" s="80"/>
      <c r="AI153" s="93"/>
      <c r="AJ153" s="80"/>
      <c r="AK153" s="92"/>
      <c r="AL153" s="80"/>
      <c r="AM153" s="93"/>
      <c r="AN153" s="80"/>
      <c r="AO153" s="92"/>
      <c r="AP153" s="80"/>
      <c r="AQ153" s="93"/>
      <c r="AR153" s="80"/>
      <c r="AS153" s="93"/>
      <c r="AT153" s="298"/>
      <c r="AU153" s="93"/>
      <c r="AV153" s="298"/>
      <c r="AW153" s="93"/>
      <c r="AX153" s="66">
        <f t="shared" si="26"/>
        <v>0</v>
      </c>
      <c r="AY153" s="78">
        <f t="shared" si="27"/>
        <v>0</v>
      </c>
      <c r="AZ153" s="67">
        <f>IFERROR(VLOOKUP(A153,'Site check'!$A$14:$O$47,15,0),0)</f>
        <v>0</v>
      </c>
      <c r="BA153" s="68">
        <f t="shared" si="31"/>
        <v>0</v>
      </c>
      <c r="BB153" s="53">
        <f t="shared" si="28"/>
        <v>15</v>
      </c>
      <c r="BC153" s="53">
        <f t="shared" si="29"/>
        <v>15</v>
      </c>
    </row>
    <row r="154" spans="1:55" ht="13.15">
      <c r="A154" t="str">
        <f>[2]Sheet1!A154</f>
        <v>LMSCN2 - DCDB - Suite D and E - Wall Mounted.</v>
      </c>
      <c r="B154" t="str">
        <f>[2]Sheet1!B154</f>
        <v>LMSCN2;DC SYS01</v>
      </c>
      <c r="C154" s="52" t="str">
        <f>[2]Sheet1!C154</f>
        <v>LMSCN2</v>
      </c>
      <c r="D154" s="52" t="s">
        <v>1180</v>
      </c>
      <c r="E154">
        <f>[2]Sheet1!D154</f>
        <v>5</v>
      </c>
      <c r="F154" t="str">
        <f>[2]Sheet1!E154</f>
        <v>NONE</v>
      </c>
      <c r="G154" s="64">
        <f>[2]Sheet1!F154</f>
        <v>44119</v>
      </c>
      <c r="H154">
        <f>[2]Sheet1!G154</f>
        <v>32</v>
      </c>
      <c r="I154">
        <f>[2]Sheet1!H154</f>
        <v>0</v>
      </c>
      <c r="J154">
        <f>[2]Sheet1!I154</f>
        <v>0</v>
      </c>
      <c r="K154">
        <f>[2]Sheet1!J154</f>
        <v>0</v>
      </c>
      <c r="L154">
        <f>[2]Sheet1!K154</f>
        <v>0</v>
      </c>
      <c r="M154">
        <f>[2]Sheet1!L154</f>
        <v>0</v>
      </c>
      <c r="N154">
        <f>[2]Sheet1!M154</f>
        <v>2</v>
      </c>
      <c r="O154">
        <f>[2]Sheet1!N154</f>
        <v>0</v>
      </c>
      <c r="P154" s="69">
        <f t="shared" si="30"/>
        <v>0</v>
      </c>
      <c r="Q154" s="92"/>
      <c r="R154" s="80"/>
      <c r="S154" s="93"/>
      <c r="T154" s="80"/>
      <c r="U154" s="92"/>
      <c r="V154" s="80"/>
      <c r="W154" s="93"/>
      <c r="X154" s="80"/>
      <c r="Y154" s="92"/>
      <c r="Z154" s="80"/>
      <c r="AA154" s="93"/>
      <c r="AB154" s="80"/>
      <c r="AC154" s="92"/>
      <c r="AD154" s="80"/>
      <c r="AE154" s="93"/>
      <c r="AF154" s="80"/>
      <c r="AG154" s="92"/>
      <c r="AH154" s="80"/>
      <c r="AI154" s="93"/>
      <c r="AJ154" s="80"/>
      <c r="AK154" s="92"/>
      <c r="AL154" s="80"/>
      <c r="AM154" s="93"/>
      <c r="AN154" s="80"/>
      <c r="AO154" s="92"/>
      <c r="AP154" s="80"/>
      <c r="AQ154" s="93"/>
      <c r="AR154" s="80"/>
      <c r="AS154" s="93"/>
      <c r="AT154" s="298"/>
      <c r="AU154" s="93"/>
      <c r="AV154" s="298"/>
      <c r="AW154" s="93"/>
      <c r="AX154" s="66">
        <f t="shared" si="26"/>
        <v>0</v>
      </c>
      <c r="AY154" s="78">
        <f t="shared" si="27"/>
        <v>0</v>
      </c>
      <c r="AZ154" s="67">
        <f>IFERROR(VLOOKUP(A154,'Site check'!$A$14:$O$47,15,0),0)</f>
        <v>0</v>
      </c>
      <c r="BA154" s="68">
        <f t="shared" si="31"/>
        <v>0</v>
      </c>
      <c r="BB154" s="53">
        <f t="shared" si="28"/>
        <v>5</v>
      </c>
      <c r="BC154" s="53" t="e">
        <f t="shared" si="29"/>
        <v>#VALUE!</v>
      </c>
    </row>
    <row r="155" spans="1:55" ht="13.15">
      <c r="A155" t="str">
        <f>[2]Sheet1!A155</f>
        <v>LMSCN2 - DCDB - Suite G - Wall Mounted.</v>
      </c>
      <c r="B155" t="str">
        <f>[2]Sheet1!B155</f>
        <v>LMSCN2;DC SYS01</v>
      </c>
      <c r="C155" s="52" t="str">
        <f>[2]Sheet1!C155</f>
        <v>LMSCN2</v>
      </c>
      <c r="D155" s="52" t="s">
        <v>1180</v>
      </c>
      <c r="E155" t="str">
        <f>[2]Sheet1!D155</f>
        <v>NO METER ON PANEL</v>
      </c>
      <c r="F155" t="str">
        <f>[2]Sheet1!E155</f>
        <v>NO METER ON PANEL</v>
      </c>
      <c r="G155" s="64">
        <f>[2]Sheet1!F155</f>
        <v>44119</v>
      </c>
      <c r="H155">
        <f>[2]Sheet1!G155</f>
        <v>63</v>
      </c>
      <c r="I155">
        <f>[2]Sheet1!H155</f>
        <v>63</v>
      </c>
      <c r="J155">
        <f>[2]Sheet1!I155</f>
        <v>0</v>
      </c>
      <c r="K155">
        <f>[2]Sheet1!J155</f>
        <v>0</v>
      </c>
      <c r="L155">
        <f>[2]Sheet1!K155</f>
        <v>0</v>
      </c>
      <c r="M155">
        <f>[2]Sheet1!L155</f>
        <v>0</v>
      </c>
      <c r="N155">
        <f>[2]Sheet1!M155</f>
        <v>0</v>
      </c>
      <c r="O155">
        <f>[2]Sheet1!N155</f>
        <v>0</v>
      </c>
      <c r="P155" s="69">
        <f t="shared" si="30"/>
        <v>0</v>
      </c>
      <c r="Q155" s="92"/>
      <c r="R155" s="80"/>
      <c r="S155" s="93"/>
      <c r="T155" s="80"/>
      <c r="U155" s="92"/>
      <c r="V155" s="80"/>
      <c r="W155" s="93"/>
      <c r="X155" s="80"/>
      <c r="Y155" s="92"/>
      <c r="Z155" s="80"/>
      <c r="AA155" s="93"/>
      <c r="AB155" s="80"/>
      <c r="AC155" s="92"/>
      <c r="AD155" s="80"/>
      <c r="AE155" s="93"/>
      <c r="AF155" s="80"/>
      <c r="AG155" s="92"/>
      <c r="AH155" s="80"/>
      <c r="AI155" s="93"/>
      <c r="AJ155" s="80"/>
      <c r="AK155" s="92"/>
      <c r="AL155" s="80"/>
      <c r="AM155" s="93"/>
      <c r="AN155" s="80"/>
      <c r="AO155" s="92"/>
      <c r="AP155" s="80"/>
      <c r="AQ155" s="93"/>
      <c r="AR155" s="80"/>
      <c r="AS155" s="93"/>
      <c r="AT155" s="298"/>
      <c r="AU155" s="93"/>
      <c r="AV155" s="298"/>
      <c r="AW155" s="93"/>
      <c r="AX155" s="66">
        <f t="shared" si="26"/>
        <v>0</v>
      </c>
      <c r="AY155" s="78">
        <f t="shared" si="27"/>
        <v>0</v>
      </c>
      <c r="AZ155" s="67">
        <f>IFERROR(VLOOKUP(A155,'Site check'!$A$14:$O$47,15,0),0)</f>
        <v>0</v>
      </c>
      <c r="BA155" s="68">
        <f t="shared" si="31"/>
        <v>0</v>
      </c>
      <c r="BB155" s="53" t="e">
        <f t="shared" si="28"/>
        <v>#VALUE!</v>
      </c>
      <c r="BC155" s="53" t="e">
        <f t="shared" si="29"/>
        <v>#VALUE!</v>
      </c>
    </row>
    <row r="156" spans="1:55" ht="13.15">
      <c r="A156" t="str">
        <f>[2]Sheet1!A156</f>
        <v>LCT_PDU1A_B</v>
      </c>
      <c r="B156" t="str">
        <f>[2]Sheet1!B156</f>
        <v>LCT;DC SYS01</v>
      </c>
      <c r="C156" s="52" t="str">
        <f>[2]Sheet1!C156</f>
        <v>LCT</v>
      </c>
      <c r="D156" s="52" t="s">
        <v>1164</v>
      </c>
      <c r="E156">
        <f>[2]Sheet1!D156</f>
        <v>37.69</v>
      </c>
      <c r="F156">
        <f>[2]Sheet1!E156</f>
        <v>34.72</v>
      </c>
      <c r="G156" s="64">
        <f>[2]Sheet1!F156</f>
        <v>45510</v>
      </c>
      <c r="H156">
        <f>[2]Sheet1!G156</f>
        <v>360</v>
      </c>
      <c r="I156">
        <f>[2]Sheet1!H156</f>
        <v>360</v>
      </c>
      <c r="J156">
        <f>[2]Sheet1!I156</f>
        <v>0</v>
      </c>
      <c r="K156">
        <f>[2]Sheet1!J156</f>
        <v>0</v>
      </c>
      <c r="L156">
        <f>[2]Sheet1!K156</f>
        <v>0</v>
      </c>
      <c r="M156">
        <f>[2]Sheet1!L156</f>
        <v>0</v>
      </c>
      <c r="N156">
        <f>[2]Sheet1!M156</f>
        <v>0</v>
      </c>
      <c r="O156">
        <f>[2]Sheet1!N156</f>
        <v>0</v>
      </c>
      <c r="P156" s="69">
        <f t="shared" si="30"/>
        <v>325.00000000000006</v>
      </c>
      <c r="Q156" s="81" t="s">
        <v>518</v>
      </c>
      <c r="R156" s="279">
        <v>1</v>
      </c>
      <c r="S156" s="81" t="s">
        <v>597</v>
      </c>
      <c r="T156" s="82">
        <v>4.9000000000000004</v>
      </c>
      <c r="U156" s="101" t="s">
        <v>1417</v>
      </c>
      <c r="V156" s="100">
        <v>5.5</v>
      </c>
      <c r="W156" s="83" t="s">
        <v>602</v>
      </c>
      <c r="X156" s="284">
        <v>4.2</v>
      </c>
      <c r="Y156" s="92"/>
      <c r="Z156" s="80"/>
      <c r="AA156" s="93"/>
      <c r="AB156" s="80"/>
      <c r="AC156" s="92"/>
      <c r="AD156" s="80"/>
      <c r="AE156" s="93"/>
      <c r="AF156" s="80"/>
      <c r="AG156" s="92"/>
      <c r="AH156" s="80"/>
      <c r="AI156" s="93"/>
      <c r="AJ156" s="80"/>
      <c r="AK156" s="92"/>
      <c r="AL156" s="80"/>
      <c r="AM156" s="93"/>
      <c r="AN156" s="80"/>
      <c r="AO156" s="92"/>
      <c r="AP156" s="80"/>
      <c r="AQ156" s="93"/>
      <c r="AR156" s="80"/>
      <c r="AS156" s="93"/>
      <c r="AT156" s="298"/>
      <c r="AU156" s="93"/>
      <c r="AV156" s="298"/>
      <c r="AW156" s="93"/>
      <c r="AX156" s="66">
        <f t="shared" si="26"/>
        <v>15.600000000000001</v>
      </c>
      <c r="AY156" s="78">
        <f t="shared" si="27"/>
        <v>325.00000000000006</v>
      </c>
      <c r="AZ156" s="67">
        <f>IFERROR(VLOOKUP(A156,'Site check'!$A$14:$O$47,15,0),0)</f>
        <v>0</v>
      </c>
      <c r="BA156" s="68">
        <f t="shared" si="31"/>
        <v>0</v>
      </c>
      <c r="BB156" s="53">
        <f t="shared" si="28"/>
        <v>200.19000000000003</v>
      </c>
      <c r="BC156" s="53">
        <f t="shared" si="29"/>
        <v>197.22000000000003</v>
      </c>
    </row>
    <row r="157" spans="1:55" ht="13.15">
      <c r="A157" t="str">
        <f>[2]Sheet1!A157</f>
        <v>LCT_SEC_CBDB#02_NN01</v>
      </c>
      <c r="B157" t="str">
        <f>[2]Sheet1!B157</f>
        <v>LCT;DC SYS01</v>
      </c>
      <c r="C157" s="52" t="str">
        <f>[2]Sheet1!C157</f>
        <v>LCT</v>
      </c>
      <c r="D157" s="52" t="s">
        <v>1164</v>
      </c>
      <c r="E157">
        <f>[2]Sheet1!D157</f>
        <v>100</v>
      </c>
      <c r="F157">
        <f>[2]Sheet1!E157</f>
        <v>100</v>
      </c>
      <c r="G157" s="64">
        <f>[2]Sheet1!F157</f>
        <v>45014</v>
      </c>
      <c r="H157">
        <f>[2]Sheet1!G157</f>
        <v>300</v>
      </c>
      <c r="I157">
        <f>[2]Sheet1!H157</f>
        <v>300</v>
      </c>
      <c r="J157">
        <f>[2]Sheet1!I157</f>
        <v>3</v>
      </c>
      <c r="K157">
        <f>[2]Sheet1!J157</f>
        <v>0</v>
      </c>
      <c r="L157">
        <f>[2]Sheet1!K157</f>
        <v>0</v>
      </c>
      <c r="M157">
        <f>[2]Sheet1!L157</f>
        <v>0</v>
      </c>
      <c r="N157">
        <f>[2]Sheet1!M157</f>
        <v>0</v>
      </c>
      <c r="O157">
        <f>[2]Sheet1!N157</f>
        <v>42</v>
      </c>
      <c r="P157" s="69">
        <f t="shared" si="30"/>
        <v>20.833333333333332</v>
      </c>
      <c r="Q157" s="101" t="s">
        <v>599</v>
      </c>
      <c r="R157" s="100">
        <v>1</v>
      </c>
      <c r="S157" s="93"/>
      <c r="T157" s="80"/>
      <c r="U157" s="92"/>
      <c r="V157" s="80"/>
      <c r="W157" s="93"/>
      <c r="X157" s="80"/>
      <c r="Y157" s="92"/>
      <c r="Z157" s="80"/>
      <c r="AA157" s="93"/>
      <c r="AB157" s="80"/>
      <c r="AC157" s="92"/>
      <c r="AD157" s="80"/>
      <c r="AE157" s="93"/>
      <c r="AF157" s="80"/>
      <c r="AG157" s="92"/>
      <c r="AH157" s="80"/>
      <c r="AI157" s="93"/>
      <c r="AJ157" s="80"/>
      <c r="AK157" s="92"/>
      <c r="AL157" s="80"/>
      <c r="AM157" s="93"/>
      <c r="AN157" s="80"/>
      <c r="AO157" s="92"/>
      <c r="AP157" s="80"/>
      <c r="AQ157" s="93"/>
      <c r="AR157" s="80"/>
      <c r="AS157" s="93"/>
      <c r="AT157" s="298"/>
      <c r="AU157" s="93"/>
      <c r="AV157" s="298"/>
      <c r="AW157" s="93"/>
      <c r="AX157" s="66">
        <f t="shared" si="26"/>
        <v>1</v>
      </c>
      <c r="AY157" s="78">
        <f t="shared" si="27"/>
        <v>20.833333333333332</v>
      </c>
      <c r="AZ157" s="67">
        <f>IFERROR(VLOOKUP(A157,'Site check'!$A$14:$O$47,15,0),0)</f>
        <v>0</v>
      </c>
      <c r="BA157" s="68">
        <f t="shared" si="31"/>
        <v>0</v>
      </c>
      <c r="BB157" s="53">
        <f t="shared" si="28"/>
        <v>110.41666666666667</v>
      </c>
      <c r="BC157" s="53">
        <f t="shared" si="29"/>
        <v>110.41666666666667</v>
      </c>
    </row>
    <row r="158" spans="1:55" ht="13.15">
      <c r="A158" t="str">
        <f>[2]Sheet1!A158</f>
        <v>LCT_SEC_DD770_Q5</v>
      </c>
      <c r="B158" t="str">
        <f>[2]Sheet1!B158</f>
        <v>LCT;DC SYS01</v>
      </c>
      <c r="C158" s="52" t="str">
        <f>[2]Sheet1!C158</f>
        <v>LCT</v>
      </c>
      <c r="D158" s="52" t="s">
        <v>1164</v>
      </c>
      <c r="E158">
        <f>[2]Sheet1!D158</f>
        <v>265</v>
      </c>
      <c r="F158">
        <f>[2]Sheet1!E158</f>
        <v>245</v>
      </c>
      <c r="G158" s="64">
        <f>[2]Sheet1!F158</f>
        <v>45014</v>
      </c>
      <c r="H158">
        <f>[2]Sheet1!G158</f>
        <v>300</v>
      </c>
      <c r="I158">
        <f>[2]Sheet1!H158</f>
        <v>300</v>
      </c>
      <c r="J158">
        <f>[2]Sheet1!I158</f>
        <v>1</v>
      </c>
      <c r="K158">
        <f>[2]Sheet1!J158</f>
        <v>3</v>
      </c>
      <c r="L158">
        <f>[2]Sheet1!K158</f>
        <v>0</v>
      </c>
      <c r="M158">
        <f>[2]Sheet1!L158</f>
        <v>1</v>
      </c>
      <c r="N158">
        <f>[2]Sheet1!M158</f>
        <v>7</v>
      </c>
      <c r="O158">
        <f>[2]Sheet1!N158</f>
        <v>0</v>
      </c>
      <c r="P158" s="69">
        <f t="shared" si="30"/>
        <v>20.833333333333332</v>
      </c>
      <c r="Q158" s="101" t="s">
        <v>598</v>
      </c>
      <c r="R158" s="100">
        <v>1</v>
      </c>
      <c r="S158" s="93"/>
      <c r="T158" s="80"/>
      <c r="U158" s="92"/>
      <c r="V158" s="80"/>
      <c r="W158" s="93"/>
      <c r="X158" s="80"/>
      <c r="Y158" s="92"/>
      <c r="Z158" s="80"/>
      <c r="AA158" s="93"/>
      <c r="AB158" s="80"/>
      <c r="AC158" s="92"/>
      <c r="AD158" s="80"/>
      <c r="AE158" s="93"/>
      <c r="AF158" s="80"/>
      <c r="AG158" s="92"/>
      <c r="AH158" s="80"/>
      <c r="AI158" s="93"/>
      <c r="AJ158" s="80"/>
      <c r="AK158" s="92"/>
      <c r="AL158" s="80"/>
      <c r="AM158" s="93"/>
      <c r="AN158" s="80"/>
      <c r="AO158" s="92"/>
      <c r="AP158" s="80"/>
      <c r="AQ158" s="93"/>
      <c r="AR158" s="80"/>
      <c r="AS158" s="93"/>
      <c r="AT158" s="298"/>
      <c r="AU158" s="93"/>
      <c r="AV158" s="298"/>
      <c r="AW158" s="93"/>
      <c r="AX158" s="66">
        <f t="shared" si="26"/>
        <v>1</v>
      </c>
      <c r="AY158" s="78">
        <f t="shared" si="27"/>
        <v>20.833333333333332</v>
      </c>
      <c r="AZ158" s="67">
        <f>IFERROR(VLOOKUP(A158,'Site check'!$A$14:$O$47,15,0),0)</f>
        <v>0</v>
      </c>
      <c r="BA158" s="68">
        <f t="shared" si="31"/>
        <v>0</v>
      </c>
      <c r="BB158" s="53">
        <f t="shared" si="28"/>
        <v>275.41666666666669</v>
      </c>
      <c r="BC158" s="53">
        <f t="shared" si="29"/>
        <v>255.41666666666666</v>
      </c>
    </row>
    <row r="159" spans="1:55" ht="13.15">
      <c r="A159" t="str">
        <f>[2]Sheet1!A159</f>
        <v>NGM_SEC _DD770_NN07</v>
      </c>
      <c r="B159" t="str">
        <f>[2]Sheet1!B159</f>
        <v>NGM;DC SYS03</v>
      </c>
      <c r="C159" s="52" t="str">
        <f>[2]Sheet1!C159</f>
        <v>NGM</v>
      </c>
      <c r="D159" s="52" t="s">
        <v>1212</v>
      </c>
      <c r="E159">
        <f>[2]Sheet1!D159</f>
        <v>140</v>
      </c>
      <c r="F159">
        <f>[2]Sheet1!E159</f>
        <v>140</v>
      </c>
      <c r="G159" s="64">
        <f>[2]Sheet1!F159</f>
        <v>45005</v>
      </c>
      <c r="H159">
        <f>[2]Sheet1!G159</f>
        <v>300</v>
      </c>
      <c r="I159">
        <f>[2]Sheet1!H159</f>
        <v>300</v>
      </c>
      <c r="J159">
        <f>[2]Sheet1!I159</f>
        <v>5</v>
      </c>
      <c r="K159">
        <f>[2]Sheet1!J159</f>
        <v>0</v>
      </c>
      <c r="L159">
        <f>[2]Sheet1!K159</f>
        <v>3</v>
      </c>
      <c r="M159">
        <f>[2]Sheet1!L159</f>
        <v>8</v>
      </c>
      <c r="N159">
        <f>[2]Sheet1!M159</f>
        <v>6</v>
      </c>
      <c r="O159">
        <f>[2]Sheet1!N159</f>
        <v>0</v>
      </c>
      <c r="P159" s="69">
        <f t="shared" si="30"/>
        <v>20.833333333333332</v>
      </c>
      <c r="Q159" s="260" t="s">
        <v>672</v>
      </c>
      <c r="R159" s="261">
        <v>1</v>
      </c>
      <c r="S159" s="93" t="s">
        <v>1418</v>
      </c>
      <c r="T159" s="80"/>
      <c r="U159" s="92"/>
      <c r="V159" s="80"/>
      <c r="W159" s="93"/>
      <c r="X159" s="80"/>
      <c r="Y159" s="92"/>
      <c r="Z159" s="80"/>
      <c r="AA159" s="93"/>
      <c r="AB159" s="80"/>
      <c r="AC159" s="92"/>
      <c r="AD159" s="80"/>
      <c r="AE159" s="93"/>
      <c r="AF159" s="80"/>
      <c r="AG159" s="92"/>
      <c r="AH159" s="80"/>
      <c r="AI159" s="93"/>
      <c r="AJ159" s="80"/>
      <c r="AK159" s="92"/>
      <c r="AL159" s="80"/>
      <c r="AM159" s="93"/>
      <c r="AN159" s="80"/>
      <c r="AO159" s="92"/>
      <c r="AP159" s="80"/>
      <c r="AQ159" s="93"/>
      <c r="AR159" s="80"/>
      <c r="AS159" s="93"/>
      <c r="AT159" s="298"/>
      <c r="AU159" s="93"/>
      <c r="AV159" s="298"/>
      <c r="AW159" s="93"/>
      <c r="AX159" s="66">
        <f t="shared" si="26"/>
        <v>1</v>
      </c>
      <c r="AY159" s="78">
        <f t="shared" si="27"/>
        <v>20.833333333333332</v>
      </c>
      <c r="AZ159" s="67">
        <f>IFERROR(VLOOKUP(A159,'Site check'!$A$14:$O$47,15,0),0)</f>
        <v>0</v>
      </c>
      <c r="BA159" s="68">
        <f t="shared" si="31"/>
        <v>0</v>
      </c>
      <c r="BB159" s="53">
        <f t="shared" si="28"/>
        <v>150.41666666666666</v>
      </c>
      <c r="BC159" s="53">
        <f t="shared" si="29"/>
        <v>150.41666666666666</v>
      </c>
    </row>
    <row r="160" spans="1:55" ht="13.15">
      <c r="A160" t="str">
        <f>[2]Sheet1!A160</f>
        <v>NGM_SEC_DD770_U</v>
      </c>
      <c r="B160" t="str">
        <f>[2]Sheet1!B160</f>
        <v>NGM;DC SYS03</v>
      </c>
      <c r="C160" s="52" t="str">
        <f>[2]Sheet1!C160</f>
        <v>NGM</v>
      </c>
      <c r="D160" s="52" t="s">
        <v>1212</v>
      </c>
      <c r="E160">
        <f>[2]Sheet1!D160</f>
        <v>120</v>
      </c>
      <c r="F160">
        <f>[2]Sheet1!E160</f>
        <v>120</v>
      </c>
      <c r="G160" s="64">
        <f>[2]Sheet1!F160</f>
        <v>45005</v>
      </c>
      <c r="H160">
        <f>[2]Sheet1!G160</f>
        <v>300</v>
      </c>
      <c r="I160">
        <f>[2]Sheet1!H160</f>
        <v>300</v>
      </c>
      <c r="J160">
        <f>[2]Sheet1!I160</f>
        <v>6</v>
      </c>
      <c r="K160">
        <f>[2]Sheet1!J160</f>
        <v>0</v>
      </c>
      <c r="L160">
        <f>[2]Sheet1!K160</f>
        <v>1</v>
      </c>
      <c r="M160">
        <f>[2]Sheet1!L160</f>
        <v>8</v>
      </c>
      <c r="N160">
        <f>[2]Sheet1!M160</f>
        <v>6</v>
      </c>
      <c r="O160">
        <f>[2]Sheet1!N160</f>
        <v>0</v>
      </c>
      <c r="P160" s="69">
        <f t="shared" si="30"/>
        <v>0</v>
      </c>
      <c r="Q160" s="92"/>
      <c r="R160" s="80"/>
      <c r="S160" s="93"/>
      <c r="T160" s="80"/>
      <c r="U160" s="92"/>
      <c r="V160" s="80"/>
      <c r="W160" s="93"/>
      <c r="X160" s="80"/>
      <c r="Y160" s="92"/>
      <c r="Z160" s="80"/>
      <c r="AA160" s="93"/>
      <c r="AB160" s="80"/>
      <c r="AC160" s="92"/>
      <c r="AD160" s="80"/>
      <c r="AE160" s="93"/>
      <c r="AF160" s="80"/>
      <c r="AG160" s="92"/>
      <c r="AH160" s="80"/>
      <c r="AI160" s="93"/>
      <c r="AJ160" s="80"/>
      <c r="AK160" s="92"/>
      <c r="AL160" s="80"/>
      <c r="AM160" s="93"/>
      <c r="AN160" s="80"/>
      <c r="AO160" s="92"/>
      <c r="AP160" s="80"/>
      <c r="AQ160" s="93"/>
      <c r="AR160" s="80"/>
      <c r="AS160" s="93"/>
      <c r="AT160" s="298"/>
      <c r="AU160" s="93"/>
      <c r="AV160" s="298"/>
      <c r="AW160" s="93"/>
      <c r="AX160" s="66">
        <f t="shared" si="26"/>
        <v>0</v>
      </c>
      <c r="AY160" s="78">
        <f t="shared" si="27"/>
        <v>0</v>
      </c>
      <c r="AZ160" s="67">
        <f>IFERROR(VLOOKUP(A160,'Site check'!$A$14:$O$47,15,0),0)</f>
        <v>0</v>
      </c>
      <c r="BA160" s="68">
        <f t="shared" si="31"/>
        <v>0</v>
      </c>
      <c r="BB160" s="53">
        <f t="shared" si="28"/>
        <v>120</v>
      </c>
      <c r="BC160" s="53">
        <f t="shared" si="29"/>
        <v>120</v>
      </c>
    </row>
    <row r="161" spans="1:55" ht="13.15">
      <c r="A161" t="str">
        <f>[2]Sheet1!A161</f>
        <v>NGMTL1_SEC_ L16</v>
      </c>
      <c r="B161" t="str">
        <f>[2]Sheet1!B161</f>
        <v>NGMTL1;DC SYS01</v>
      </c>
      <c r="C161" s="52" t="str">
        <f>[2]Sheet1!C161</f>
        <v>NGMTL1</v>
      </c>
      <c r="D161" s="52" t="s">
        <v>1215</v>
      </c>
      <c r="E161">
        <f>[2]Sheet1!D161</f>
        <v>25</v>
      </c>
      <c r="F161">
        <f>[2]Sheet1!E161</f>
        <v>25</v>
      </c>
      <c r="G161" s="64" t="str">
        <f>[2]Sheet1!F161</f>
        <v>Supply cable size
(sq mm)</v>
      </c>
      <c r="H161">
        <f>[2]Sheet1!G161</f>
        <v>300</v>
      </c>
      <c r="I161">
        <f>[2]Sheet1!H161</f>
        <v>300</v>
      </c>
      <c r="J161">
        <f>[2]Sheet1!I161</f>
        <v>0</v>
      </c>
      <c r="K161">
        <f>[2]Sheet1!J161</f>
        <v>0</v>
      </c>
      <c r="L161">
        <f>[2]Sheet1!K161</f>
        <v>0</v>
      </c>
      <c r="M161">
        <f>[2]Sheet1!L161</f>
        <v>0</v>
      </c>
      <c r="N161">
        <f>[2]Sheet1!M161</f>
        <v>6</v>
      </c>
      <c r="O161">
        <f>[2]Sheet1!N161</f>
        <v>39</v>
      </c>
      <c r="P161" s="69">
        <f t="shared" si="30"/>
        <v>0</v>
      </c>
      <c r="Q161" s="92"/>
      <c r="R161" s="80"/>
      <c r="S161" s="93"/>
      <c r="T161" s="80"/>
      <c r="U161" s="92"/>
      <c r="V161" s="80"/>
      <c r="W161" s="93"/>
      <c r="X161" s="80"/>
      <c r="Y161" s="92"/>
      <c r="Z161" s="80"/>
      <c r="AA161" s="93"/>
      <c r="AB161" s="80"/>
      <c r="AC161" s="92"/>
      <c r="AD161" s="80"/>
      <c r="AE161" s="93"/>
      <c r="AF161" s="80"/>
      <c r="AG161" s="92"/>
      <c r="AH161" s="80"/>
      <c r="AI161" s="93"/>
      <c r="AJ161" s="80"/>
      <c r="AK161" s="92"/>
      <c r="AL161" s="80"/>
      <c r="AM161" s="93"/>
      <c r="AN161" s="80"/>
      <c r="AO161" s="92"/>
      <c r="AP161" s="80"/>
      <c r="AQ161" s="93"/>
      <c r="AR161" s="80"/>
      <c r="AS161" s="93"/>
      <c r="AT161" s="298"/>
      <c r="AU161" s="93"/>
      <c r="AV161" s="298"/>
      <c r="AW161" s="93"/>
      <c r="AX161" s="66">
        <f t="shared" si="26"/>
        <v>0</v>
      </c>
      <c r="AY161" s="78">
        <f t="shared" si="27"/>
        <v>0</v>
      </c>
      <c r="AZ161" s="67">
        <f>IFERROR(VLOOKUP(A161,'Site check'!$A$14:$O$47,15,0),0)</f>
        <v>0</v>
      </c>
      <c r="BA161" s="68">
        <f t="shared" si="31"/>
        <v>0</v>
      </c>
      <c r="BB161" s="53">
        <f t="shared" si="28"/>
        <v>25</v>
      </c>
      <c r="BC161" s="53">
        <f t="shared" si="29"/>
        <v>25</v>
      </c>
    </row>
    <row r="162" spans="1:55" ht="13.15">
      <c r="A162" t="str">
        <f>[2]Sheet1!A162</f>
        <v>BSHN03_SEC_CBDB_CA11</v>
      </c>
      <c r="B162" t="str">
        <f>[2]Sheet1!B162</f>
        <v>BSHN03;DC SYS A</v>
      </c>
      <c r="C162" s="52" t="str">
        <f>[2]Sheet1!C162</f>
        <v>BSHN03</v>
      </c>
      <c r="D162" s="52" t="s">
        <v>984</v>
      </c>
      <c r="E162">
        <f>[2]Sheet1!D162</f>
        <v>100</v>
      </c>
      <c r="F162">
        <f>[2]Sheet1!E162</f>
        <v>110</v>
      </c>
      <c r="G162" s="64">
        <f>[2]Sheet1!F162</f>
        <v>44959</v>
      </c>
      <c r="H162">
        <f>[2]Sheet1!G162</f>
        <v>300</v>
      </c>
      <c r="I162">
        <f>[2]Sheet1!H162</f>
        <v>300</v>
      </c>
      <c r="J162">
        <f>[2]Sheet1!I162</f>
        <v>0</v>
      </c>
      <c r="K162">
        <f>[2]Sheet1!J162</f>
        <v>2</v>
      </c>
      <c r="L162">
        <f>[2]Sheet1!K162</f>
        <v>10</v>
      </c>
      <c r="M162">
        <f>[2]Sheet1!L162</f>
        <v>5</v>
      </c>
      <c r="N162">
        <f>[2]Sheet1!M162</f>
        <v>0</v>
      </c>
      <c r="O162">
        <f>[2]Sheet1!N162</f>
        <v>25</v>
      </c>
      <c r="P162" s="69">
        <f t="shared" si="30"/>
        <v>41.666666666666664</v>
      </c>
      <c r="Q162" s="85" t="s">
        <v>426</v>
      </c>
      <c r="R162" s="86">
        <v>2</v>
      </c>
      <c r="S162" s="99"/>
      <c r="T162" s="100"/>
      <c r="U162" s="92"/>
      <c r="V162" s="80"/>
      <c r="W162" s="93"/>
      <c r="X162" s="80"/>
      <c r="Y162" s="92"/>
      <c r="Z162" s="80"/>
      <c r="AA162" s="93"/>
      <c r="AB162" s="80"/>
      <c r="AC162" s="92"/>
      <c r="AD162" s="80"/>
      <c r="AE162" s="93"/>
      <c r="AF162" s="80"/>
      <c r="AG162" s="92"/>
      <c r="AH162" s="80"/>
      <c r="AI162" s="93"/>
      <c r="AJ162" s="80"/>
      <c r="AK162" s="92"/>
      <c r="AL162" s="80"/>
      <c r="AM162" s="93"/>
      <c r="AN162" s="80"/>
      <c r="AO162" s="92"/>
      <c r="AP162" s="80"/>
      <c r="AQ162" s="93"/>
      <c r="AR162" s="80"/>
      <c r="AS162" s="93"/>
      <c r="AT162" s="298"/>
      <c r="AU162" s="93"/>
      <c r="AV162" s="298"/>
      <c r="AW162" s="93"/>
      <c r="AX162" s="66">
        <f t="shared" si="26"/>
        <v>2</v>
      </c>
      <c r="AY162" s="78">
        <f t="shared" si="27"/>
        <v>41.666666666666664</v>
      </c>
      <c r="AZ162" s="67">
        <f>IFERROR(VLOOKUP(A162,'Site check'!$A$14:$O$47,15,0),0)</f>
        <v>0</v>
      </c>
      <c r="BA162" s="68">
        <f t="shared" si="31"/>
        <v>0</v>
      </c>
      <c r="BB162" s="53">
        <f t="shared" si="28"/>
        <v>120.83333333333333</v>
      </c>
      <c r="BC162" s="53">
        <f t="shared" si="29"/>
        <v>130.83333333333334</v>
      </c>
    </row>
    <row r="163" spans="1:55" ht="13.15">
      <c r="A163" t="str">
        <f>[2]Sheet1!A163</f>
        <v>BSHN03_SEC_DD770_AA01</v>
      </c>
      <c r="B163" t="str">
        <f>[2]Sheet1!B163</f>
        <v>BSHN03;DC SYS A</v>
      </c>
      <c r="C163" s="52" t="str">
        <f>[2]Sheet1!C163</f>
        <v>BSHN03</v>
      </c>
      <c r="D163" s="52" t="s">
        <v>984</v>
      </c>
      <c r="E163">
        <f>[2]Sheet1!D163</f>
        <v>170</v>
      </c>
      <c r="F163">
        <f>[2]Sheet1!E163</f>
        <v>180</v>
      </c>
      <c r="G163" s="64">
        <f>[2]Sheet1!F163</f>
        <v>44959</v>
      </c>
      <c r="H163">
        <f>[2]Sheet1!G163</f>
        <v>300</v>
      </c>
      <c r="I163">
        <f>[2]Sheet1!H163</f>
        <v>300</v>
      </c>
      <c r="J163">
        <f>[2]Sheet1!I163</f>
        <v>0</v>
      </c>
      <c r="K163">
        <f>[2]Sheet1!J163</f>
        <v>1</v>
      </c>
      <c r="L163">
        <f>[2]Sheet1!K163</f>
        <v>0</v>
      </c>
      <c r="M163">
        <f>[2]Sheet1!L163</f>
        <v>5</v>
      </c>
      <c r="N163">
        <f>[2]Sheet1!M163</f>
        <v>0</v>
      </c>
      <c r="O163">
        <f>[2]Sheet1!N163</f>
        <v>0</v>
      </c>
      <c r="P163" s="69">
        <f t="shared" si="30"/>
        <v>0</v>
      </c>
      <c r="Q163" s="92"/>
      <c r="R163" s="80"/>
      <c r="S163" s="93"/>
      <c r="T163" s="80"/>
      <c r="U163" s="92"/>
      <c r="V163" s="80"/>
      <c r="W163" s="93"/>
      <c r="X163" s="80"/>
      <c r="Y163" s="92"/>
      <c r="Z163" s="80"/>
      <c r="AA163" s="93"/>
      <c r="AB163" s="80"/>
      <c r="AC163" s="92"/>
      <c r="AD163" s="80"/>
      <c r="AE163" s="93"/>
      <c r="AF163" s="80"/>
      <c r="AG163" s="92"/>
      <c r="AH163" s="80"/>
      <c r="AI163" s="93"/>
      <c r="AJ163" s="80"/>
      <c r="AK163" s="92"/>
      <c r="AL163" s="80"/>
      <c r="AM163" s="93"/>
      <c r="AN163" s="80"/>
      <c r="AO163" s="92"/>
      <c r="AP163" s="80"/>
      <c r="AQ163" s="93"/>
      <c r="AR163" s="80"/>
      <c r="AS163" s="93"/>
      <c r="AT163" s="298"/>
      <c r="AU163" s="93"/>
      <c r="AV163" s="298"/>
      <c r="AW163" s="93"/>
      <c r="AX163" s="66">
        <f t="shared" si="26"/>
        <v>0</v>
      </c>
      <c r="AY163" s="78">
        <f t="shared" si="27"/>
        <v>0</v>
      </c>
      <c r="AZ163" s="67">
        <f>IFERROR(VLOOKUP(A163,'Site check'!$A$14:$O$47,15,0),0)</f>
        <v>0</v>
      </c>
      <c r="BA163" s="68">
        <f t="shared" si="31"/>
        <v>0</v>
      </c>
      <c r="BB163" s="53">
        <f t="shared" si="28"/>
        <v>170</v>
      </c>
      <c r="BC163" s="53">
        <f t="shared" si="29"/>
        <v>180</v>
      </c>
    </row>
    <row r="164" spans="1:55" ht="13.15">
      <c r="A164" t="str">
        <f>[2]Sheet1!A164</f>
        <v>BSHN03_SEC_DD770_AC01</v>
      </c>
      <c r="B164" t="str">
        <f>[2]Sheet1!B164</f>
        <v>BSHN03;DC SYS A</v>
      </c>
      <c r="C164" s="52" t="str">
        <f>[2]Sheet1!C164</f>
        <v>BSHN03</v>
      </c>
      <c r="D164" s="52" t="s">
        <v>984</v>
      </c>
      <c r="E164">
        <f>[2]Sheet1!D164</f>
        <v>42</v>
      </c>
      <c r="F164">
        <f>[2]Sheet1!E164</f>
        <v>43</v>
      </c>
      <c r="G164" s="64">
        <f>[2]Sheet1!F164</f>
        <v>45296</v>
      </c>
      <c r="H164">
        <f>[2]Sheet1!G164</f>
        <v>300</v>
      </c>
      <c r="I164">
        <f>[2]Sheet1!H164</f>
        <v>300</v>
      </c>
      <c r="J164">
        <f>[2]Sheet1!I164</f>
        <v>3</v>
      </c>
      <c r="K164">
        <f>[2]Sheet1!J164</f>
        <v>0</v>
      </c>
      <c r="L164">
        <f>[2]Sheet1!K164</f>
        <v>12</v>
      </c>
      <c r="M164">
        <f>[2]Sheet1!L164</f>
        <v>11</v>
      </c>
      <c r="N164">
        <f>[2]Sheet1!M164</f>
        <v>11</v>
      </c>
      <c r="O164">
        <f>[2]Sheet1!N164</f>
        <v>0</v>
      </c>
      <c r="P164" s="69">
        <f t="shared" si="30"/>
        <v>0</v>
      </c>
      <c r="Q164" s="92"/>
      <c r="R164" s="80"/>
      <c r="S164" s="93"/>
      <c r="T164" s="80"/>
      <c r="U164" s="92"/>
      <c r="V164" s="80"/>
      <c r="W164" s="93"/>
      <c r="X164" s="80"/>
      <c r="Y164" s="92"/>
      <c r="Z164" s="80"/>
      <c r="AA164" s="93"/>
      <c r="AB164" s="80"/>
      <c r="AC164" s="92"/>
      <c r="AD164" s="80"/>
      <c r="AE164" s="93"/>
      <c r="AF164" s="80"/>
      <c r="AG164" s="92"/>
      <c r="AH164" s="80"/>
      <c r="AI164" s="93"/>
      <c r="AJ164" s="80"/>
      <c r="AK164" s="92"/>
      <c r="AL164" s="80"/>
      <c r="AM164" s="93"/>
      <c r="AN164" s="80"/>
      <c r="AO164" s="92"/>
      <c r="AP164" s="80"/>
      <c r="AQ164" s="93"/>
      <c r="AR164" s="80"/>
      <c r="AS164" s="93"/>
      <c r="AT164" s="298"/>
      <c r="AU164" s="93"/>
      <c r="AV164" s="298"/>
      <c r="AW164" s="93"/>
      <c r="AX164" s="66">
        <f t="shared" si="26"/>
        <v>0</v>
      </c>
      <c r="AY164" s="78">
        <f t="shared" si="27"/>
        <v>0</v>
      </c>
      <c r="AZ164" s="67">
        <f>IFERROR(VLOOKUP(A164,'Site check'!$A$14:$O$47,15,0),0)</f>
        <v>0</v>
      </c>
      <c r="BA164" s="68">
        <f t="shared" si="31"/>
        <v>0</v>
      </c>
      <c r="BB164" s="53">
        <f t="shared" si="28"/>
        <v>42</v>
      </c>
      <c r="BC164" s="53">
        <f t="shared" si="29"/>
        <v>43</v>
      </c>
    </row>
    <row r="165" spans="1:55" ht="13.15">
      <c r="A165" t="str">
        <f>[2]Sheet1!A165</f>
        <v>BSHN03_SEC_DD770_AE01</v>
      </c>
      <c r="B165" t="str">
        <f>[2]Sheet1!B165</f>
        <v>BSHN03;DC SYS A</v>
      </c>
      <c r="C165" s="52" t="str">
        <f>[2]Sheet1!C165</f>
        <v>BSHN03</v>
      </c>
      <c r="D165" s="52" t="s">
        <v>984</v>
      </c>
      <c r="E165">
        <f>[2]Sheet1!D165</f>
        <v>160</v>
      </c>
      <c r="F165">
        <f>[2]Sheet1!E165</f>
        <v>180</v>
      </c>
      <c r="G165" s="64">
        <f>[2]Sheet1!F165</f>
        <v>44959</v>
      </c>
      <c r="H165">
        <f>[2]Sheet1!G165</f>
        <v>300</v>
      </c>
      <c r="I165">
        <f>[2]Sheet1!H165</f>
        <v>300</v>
      </c>
      <c r="J165">
        <f>[2]Sheet1!I165</f>
        <v>0</v>
      </c>
      <c r="K165">
        <f>[2]Sheet1!J165</f>
        <v>0</v>
      </c>
      <c r="L165">
        <f>[2]Sheet1!K165</f>
        <v>2</v>
      </c>
      <c r="M165">
        <f>[2]Sheet1!L165</f>
        <v>8</v>
      </c>
      <c r="N165">
        <f>[2]Sheet1!M165</f>
        <v>12</v>
      </c>
      <c r="O165">
        <f>[2]Sheet1!N165</f>
        <v>0</v>
      </c>
      <c r="P165" s="69">
        <f t="shared" si="30"/>
        <v>0</v>
      </c>
      <c r="Q165" s="92"/>
      <c r="R165" s="80"/>
      <c r="S165" s="93"/>
      <c r="T165" s="80"/>
      <c r="U165" s="92"/>
      <c r="V165" s="80"/>
      <c r="W165" s="93"/>
      <c r="X165" s="80"/>
      <c r="Y165" s="92"/>
      <c r="Z165" s="80"/>
      <c r="AA165" s="93"/>
      <c r="AB165" s="80"/>
      <c r="AC165" s="92"/>
      <c r="AD165" s="80"/>
      <c r="AE165" s="93"/>
      <c r="AF165" s="80"/>
      <c r="AG165" s="92"/>
      <c r="AH165" s="80"/>
      <c r="AI165" s="93"/>
      <c r="AJ165" s="80"/>
      <c r="AK165" s="92"/>
      <c r="AL165" s="80"/>
      <c r="AM165" s="93"/>
      <c r="AN165" s="80"/>
      <c r="AO165" s="92"/>
      <c r="AP165" s="80"/>
      <c r="AQ165" s="93"/>
      <c r="AR165" s="80"/>
      <c r="AS165" s="93"/>
      <c r="AT165" s="298"/>
      <c r="AU165" s="93"/>
      <c r="AV165" s="298"/>
      <c r="AW165" s="93"/>
      <c r="AX165" s="66">
        <f t="shared" si="26"/>
        <v>0</v>
      </c>
      <c r="AY165" s="78">
        <f t="shared" si="27"/>
        <v>0</v>
      </c>
      <c r="AZ165" s="67">
        <f>IFERROR(VLOOKUP(A165,'Site check'!$A$14:$O$47,15,0),0)</f>
        <v>0</v>
      </c>
      <c r="BA165" s="68">
        <f t="shared" si="31"/>
        <v>0</v>
      </c>
      <c r="BB165" s="53">
        <f t="shared" si="28"/>
        <v>160</v>
      </c>
      <c r="BC165" s="53">
        <f t="shared" si="29"/>
        <v>180</v>
      </c>
    </row>
    <row r="166" spans="1:55" ht="13.15">
      <c r="A166" t="str">
        <f>[2]Sheet1!A166</f>
        <v>BSHN03_SEC_DD770_AG01</v>
      </c>
      <c r="B166" t="str">
        <f>[2]Sheet1!B166</f>
        <v>BSHN03;DC SYS A</v>
      </c>
      <c r="C166" s="52" t="str">
        <f>[2]Sheet1!C166</f>
        <v>BSHN03</v>
      </c>
      <c r="D166" s="52" t="s">
        <v>984</v>
      </c>
      <c r="E166">
        <f>[2]Sheet1!D166</f>
        <v>110</v>
      </c>
      <c r="F166">
        <f>[2]Sheet1!E166</f>
        <v>130</v>
      </c>
      <c r="G166" s="64">
        <f>[2]Sheet1!F166</f>
        <v>44959</v>
      </c>
      <c r="H166">
        <f>[2]Sheet1!G166</f>
        <v>300</v>
      </c>
      <c r="I166">
        <f>[2]Sheet1!H166</f>
        <v>300</v>
      </c>
      <c r="J166">
        <f>[2]Sheet1!I166</f>
        <v>0</v>
      </c>
      <c r="K166">
        <f>[2]Sheet1!J166</f>
        <v>0</v>
      </c>
      <c r="L166">
        <f>[2]Sheet1!K166</f>
        <v>3</v>
      </c>
      <c r="M166">
        <f>[2]Sheet1!L166</f>
        <v>20</v>
      </c>
      <c r="N166">
        <f>[2]Sheet1!M166</f>
        <v>10</v>
      </c>
      <c r="O166">
        <f>[2]Sheet1!N166</f>
        <v>0</v>
      </c>
      <c r="P166" s="69">
        <f t="shared" si="30"/>
        <v>0</v>
      </c>
      <c r="Q166" s="92"/>
      <c r="R166" s="80"/>
      <c r="S166" s="93"/>
      <c r="T166" s="80"/>
      <c r="U166" s="92"/>
      <c r="V166" s="80"/>
      <c r="W166" s="93"/>
      <c r="X166" s="80"/>
      <c r="Y166" s="92"/>
      <c r="Z166" s="80"/>
      <c r="AA166" s="93"/>
      <c r="AB166" s="80"/>
      <c r="AC166" s="92"/>
      <c r="AD166" s="80"/>
      <c r="AE166" s="93"/>
      <c r="AF166" s="80"/>
      <c r="AG166" s="92"/>
      <c r="AH166" s="80"/>
      <c r="AI166" s="93"/>
      <c r="AJ166" s="80"/>
      <c r="AK166" s="92"/>
      <c r="AL166" s="80"/>
      <c r="AM166" s="93"/>
      <c r="AN166" s="80"/>
      <c r="AO166" s="92"/>
      <c r="AP166" s="80"/>
      <c r="AQ166" s="93"/>
      <c r="AR166" s="80"/>
      <c r="AS166" s="93"/>
      <c r="AT166" s="298"/>
      <c r="AU166" s="93"/>
      <c r="AV166" s="298"/>
      <c r="AW166" s="93"/>
      <c r="AX166" s="66">
        <f t="shared" si="26"/>
        <v>0</v>
      </c>
      <c r="AY166" s="78">
        <f t="shared" si="27"/>
        <v>0</v>
      </c>
      <c r="AZ166" s="67">
        <f>IFERROR(VLOOKUP(A166,'Site check'!$A$14:$O$47,15,0),0)</f>
        <v>0</v>
      </c>
      <c r="BA166" s="68">
        <f t="shared" si="31"/>
        <v>0</v>
      </c>
      <c r="BB166" s="53">
        <f t="shared" si="28"/>
        <v>110</v>
      </c>
      <c r="BC166" s="53">
        <f t="shared" si="29"/>
        <v>130</v>
      </c>
    </row>
    <row r="167" spans="1:55" ht="13.15">
      <c r="A167" t="str">
        <f>[2]Sheet1!A167</f>
        <v>BSHN03_SEC_DD770_BA01</v>
      </c>
      <c r="B167" t="str">
        <f>[2]Sheet1!B167</f>
        <v>BSHN03;DC SYS A</v>
      </c>
      <c r="C167" s="52" t="str">
        <f>[2]Sheet1!C167</f>
        <v>BSHN03</v>
      </c>
      <c r="D167" s="52" t="s">
        <v>984</v>
      </c>
      <c r="E167">
        <f>[2]Sheet1!D167</f>
        <v>20</v>
      </c>
      <c r="F167">
        <f>[2]Sheet1!E167</f>
        <v>20</v>
      </c>
      <c r="G167" s="64">
        <f>[2]Sheet1!F167</f>
        <v>44959</v>
      </c>
      <c r="H167">
        <f>[2]Sheet1!G167</f>
        <v>300</v>
      </c>
      <c r="I167">
        <f>[2]Sheet1!H167</f>
        <v>300</v>
      </c>
      <c r="J167">
        <f>[2]Sheet1!I167</f>
        <v>0</v>
      </c>
      <c r="K167">
        <f>[2]Sheet1!J167</f>
        <v>0</v>
      </c>
      <c r="L167">
        <f>[2]Sheet1!K167</f>
        <v>0</v>
      </c>
      <c r="M167">
        <f>[2]Sheet1!L167</f>
        <v>18</v>
      </c>
      <c r="N167">
        <f>[2]Sheet1!M167</f>
        <v>0</v>
      </c>
      <c r="O167">
        <f>[2]Sheet1!N167</f>
        <v>0</v>
      </c>
      <c r="P167" s="69">
        <f t="shared" si="30"/>
        <v>0</v>
      </c>
      <c r="Q167" s="92"/>
      <c r="R167" s="80"/>
      <c r="S167" s="93"/>
      <c r="T167" s="80"/>
      <c r="U167" s="92"/>
      <c r="V167" s="80"/>
      <c r="W167" s="93"/>
      <c r="X167" s="80"/>
      <c r="Y167" s="92"/>
      <c r="Z167" s="80"/>
      <c r="AA167" s="93"/>
      <c r="AB167" s="80"/>
      <c r="AC167" s="92"/>
      <c r="AD167" s="80"/>
      <c r="AE167" s="93"/>
      <c r="AF167" s="80"/>
      <c r="AG167" s="92"/>
      <c r="AH167" s="80"/>
      <c r="AI167" s="93"/>
      <c r="AJ167" s="80"/>
      <c r="AK167" s="92"/>
      <c r="AL167" s="80"/>
      <c r="AM167" s="93"/>
      <c r="AN167" s="80"/>
      <c r="AO167" s="92"/>
      <c r="AP167" s="80"/>
      <c r="AQ167" s="93"/>
      <c r="AR167" s="80"/>
      <c r="AS167" s="93"/>
      <c r="AT167" s="298"/>
      <c r="AU167" s="93"/>
      <c r="AV167" s="298"/>
      <c r="AW167" s="93"/>
      <c r="AX167" s="66">
        <f t="shared" si="26"/>
        <v>0</v>
      </c>
      <c r="AY167" s="78">
        <f t="shared" si="27"/>
        <v>0</v>
      </c>
      <c r="AZ167" s="67">
        <f>IFERROR(VLOOKUP(A167,'Site check'!$A$14:$O$47,15,0),0)</f>
        <v>0</v>
      </c>
      <c r="BA167" s="68">
        <f t="shared" si="31"/>
        <v>0</v>
      </c>
      <c r="BB167" s="53">
        <f t="shared" si="28"/>
        <v>20</v>
      </c>
      <c r="BC167" s="53">
        <f t="shared" si="29"/>
        <v>20</v>
      </c>
    </row>
    <row r="168" spans="1:55" ht="13.15">
      <c r="A168" t="str">
        <f>[2]Sheet1!A168</f>
        <v>BSHN03_SEC_DD770_BC01</v>
      </c>
      <c r="B168" t="str">
        <f>[2]Sheet1!B168</f>
        <v>BSHN03;DC SYS A</v>
      </c>
      <c r="C168" s="52" t="str">
        <f>[2]Sheet1!C168</f>
        <v>BSHN03</v>
      </c>
      <c r="D168" s="52" t="s">
        <v>984</v>
      </c>
      <c r="E168">
        <f>[2]Sheet1!D168</f>
        <v>20</v>
      </c>
      <c r="F168">
        <f>[2]Sheet1!E168</f>
        <v>20</v>
      </c>
      <c r="G168" s="64">
        <f>[2]Sheet1!F168</f>
        <v>44959</v>
      </c>
      <c r="H168">
        <f>[2]Sheet1!G168</f>
        <v>300</v>
      </c>
      <c r="I168">
        <f>[2]Sheet1!H168</f>
        <v>300</v>
      </c>
      <c r="J168">
        <f>[2]Sheet1!I168</f>
        <v>0</v>
      </c>
      <c r="K168">
        <f>[2]Sheet1!J168</f>
        <v>2</v>
      </c>
      <c r="L168">
        <f>[2]Sheet1!K168</f>
        <v>0</v>
      </c>
      <c r="M168">
        <f>[2]Sheet1!L168</f>
        <v>3</v>
      </c>
      <c r="N168">
        <f>[2]Sheet1!M168</f>
        <v>0</v>
      </c>
      <c r="O168">
        <f>[2]Sheet1!N168</f>
        <v>0</v>
      </c>
      <c r="P168" s="69">
        <f t="shared" si="30"/>
        <v>0</v>
      </c>
      <c r="Q168" s="92"/>
      <c r="R168" s="80"/>
      <c r="S168" s="93"/>
      <c r="T168" s="80"/>
      <c r="U168" s="92"/>
      <c r="V168" s="80"/>
      <c r="W168" s="93"/>
      <c r="X168" s="80"/>
      <c r="Y168" s="92"/>
      <c r="Z168" s="80"/>
      <c r="AA168" s="93"/>
      <c r="AB168" s="80"/>
      <c r="AC168" s="92"/>
      <c r="AD168" s="80"/>
      <c r="AE168" s="93"/>
      <c r="AF168" s="80"/>
      <c r="AG168" s="92"/>
      <c r="AH168" s="80"/>
      <c r="AI168" s="93"/>
      <c r="AJ168" s="80"/>
      <c r="AK168" s="92"/>
      <c r="AL168" s="80"/>
      <c r="AM168" s="93"/>
      <c r="AN168" s="80"/>
      <c r="AO168" s="92"/>
      <c r="AP168" s="80"/>
      <c r="AQ168" s="93"/>
      <c r="AR168" s="80"/>
      <c r="AS168" s="93"/>
      <c r="AT168" s="298"/>
      <c r="AU168" s="93"/>
      <c r="AV168" s="298"/>
      <c r="AW168" s="93"/>
      <c r="AX168" s="66">
        <f t="shared" si="26"/>
        <v>0</v>
      </c>
      <c r="AY168" s="78">
        <f t="shared" si="27"/>
        <v>0</v>
      </c>
      <c r="AZ168" s="67">
        <f>IFERROR(VLOOKUP(A168,'Site check'!$A$14:$O$47,15,0),0)</f>
        <v>0</v>
      </c>
      <c r="BA168" s="68">
        <f t="shared" si="31"/>
        <v>0</v>
      </c>
      <c r="BB168" s="53">
        <f t="shared" si="28"/>
        <v>20</v>
      </c>
      <c r="BC168" s="53">
        <f t="shared" si="29"/>
        <v>20</v>
      </c>
    </row>
    <row r="169" spans="1:55" ht="13.15">
      <c r="A169" t="str">
        <f>[2]Sheet1!A169</f>
        <v>BSHN03_SEC_DD770_BE01</v>
      </c>
      <c r="B169" t="str">
        <f>[2]Sheet1!B169</f>
        <v>BSHN03;DC SYS A</v>
      </c>
      <c r="C169" s="52" t="str">
        <f>[2]Sheet1!C169</f>
        <v>BSHN03</v>
      </c>
      <c r="D169" s="52" t="s">
        <v>984</v>
      </c>
      <c r="E169">
        <f>[2]Sheet1!D169</f>
        <v>10</v>
      </c>
      <c r="F169">
        <f>[2]Sheet1!E169</f>
        <v>20</v>
      </c>
      <c r="G169" s="64">
        <f>[2]Sheet1!F169</f>
        <v>44959</v>
      </c>
      <c r="H169">
        <f>[2]Sheet1!G169</f>
        <v>300</v>
      </c>
      <c r="I169">
        <f>[2]Sheet1!H169</f>
        <v>300</v>
      </c>
      <c r="J169">
        <f>[2]Sheet1!I169</f>
        <v>6</v>
      </c>
      <c r="K169">
        <f>[2]Sheet1!J169</f>
        <v>4</v>
      </c>
      <c r="L169">
        <f>[2]Sheet1!K169</f>
        <v>6</v>
      </c>
      <c r="M169">
        <f>[2]Sheet1!L169</f>
        <v>21</v>
      </c>
      <c r="N169">
        <f>[2]Sheet1!M169</f>
        <v>12</v>
      </c>
      <c r="O169">
        <f>[2]Sheet1!N169</f>
        <v>0</v>
      </c>
      <c r="P169" s="69">
        <f t="shared" si="30"/>
        <v>0</v>
      </c>
      <c r="Q169" s="92"/>
      <c r="R169" s="80"/>
      <c r="S169" s="93"/>
      <c r="T169" s="80"/>
      <c r="U169" s="92"/>
      <c r="V169" s="80"/>
      <c r="W169" s="93"/>
      <c r="X169" s="80"/>
      <c r="Y169" s="92"/>
      <c r="Z169" s="80"/>
      <c r="AA169" s="93"/>
      <c r="AB169" s="80"/>
      <c r="AC169" s="92"/>
      <c r="AD169" s="80"/>
      <c r="AE169" s="93"/>
      <c r="AF169" s="80"/>
      <c r="AG169" s="92"/>
      <c r="AH169" s="80"/>
      <c r="AI169" s="93"/>
      <c r="AJ169" s="80"/>
      <c r="AK169" s="92"/>
      <c r="AL169" s="80"/>
      <c r="AM169" s="93"/>
      <c r="AN169" s="80"/>
      <c r="AO169" s="92"/>
      <c r="AP169" s="80"/>
      <c r="AQ169" s="93"/>
      <c r="AR169" s="80"/>
      <c r="AS169" s="93"/>
      <c r="AT169" s="298"/>
      <c r="AU169" s="93"/>
      <c r="AV169" s="298"/>
      <c r="AW169" s="93"/>
      <c r="AX169" s="66">
        <f t="shared" si="26"/>
        <v>0</v>
      </c>
      <c r="AY169" s="78">
        <f t="shared" si="27"/>
        <v>0</v>
      </c>
      <c r="AZ169" s="67">
        <f>IFERROR(VLOOKUP(A169,'Site check'!$A$14:$O$47,15,0),0)</f>
        <v>0</v>
      </c>
      <c r="BA169" s="68">
        <f t="shared" si="31"/>
        <v>0</v>
      </c>
      <c r="BB169" s="53">
        <f t="shared" si="28"/>
        <v>10</v>
      </c>
      <c r="BC169" s="53">
        <f t="shared" si="29"/>
        <v>20</v>
      </c>
    </row>
    <row r="170" spans="1:55" ht="13.15">
      <c r="A170" t="str">
        <f>[2]Sheet1!A170</f>
        <v>BSHN03_SEC_DD770_BG01</v>
      </c>
      <c r="B170" t="str">
        <f>[2]Sheet1!B170</f>
        <v>BSHN03;DC SYS A</v>
      </c>
      <c r="C170" s="52" t="str">
        <f>[2]Sheet1!C170</f>
        <v>BSHN03</v>
      </c>
      <c r="D170" s="52" t="s">
        <v>984</v>
      </c>
      <c r="E170">
        <f>[2]Sheet1!D170</f>
        <v>85</v>
      </c>
      <c r="F170">
        <f>[2]Sheet1!E170</f>
        <v>80</v>
      </c>
      <c r="G170" s="64">
        <f>[2]Sheet1!F170</f>
        <v>44959</v>
      </c>
      <c r="H170">
        <f>[2]Sheet1!G170</f>
        <v>300</v>
      </c>
      <c r="I170">
        <f>[2]Sheet1!H170</f>
        <v>300</v>
      </c>
      <c r="J170">
        <f>[2]Sheet1!I170</f>
        <v>3</v>
      </c>
      <c r="K170">
        <f>[2]Sheet1!J170</f>
        <v>1</v>
      </c>
      <c r="L170">
        <f>[2]Sheet1!K170</f>
        <v>6</v>
      </c>
      <c r="M170">
        <f>[2]Sheet1!L170</f>
        <v>11</v>
      </c>
      <c r="N170">
        <f>[2]Sheet1!M170</f>
        <v>11</v>
      </c>
      <c r="O170">
        <f>[2]Sheet1!N170</f>
        <v>0</v>
      </c>
      <c r="P170" s="69">
        <f t="shared" si="30"/>
        <v>45.833333333333336</v>
      </c>
      <c r="Q170" s="83" t="s">
        <v>429</v>
      </c>
      <c r="R170" s="284">
        <v>2.2000000000000002</v>
      </c>
      <c r="S170" s="93"/>
      <c r="T170" s="80"/>
      <c r="U170" s="92"/>
      <c r="V170" s="80"/>
      <c r="W170" s="93"/>
      <c r="X170" s="80"/>
      <c r="Y170" s="92"/>
      <c r="Z170" s="80"/>
      <c r="AA170" s="93"/>
      <c r="AB170" s="80"/>
      <c r="AC170" s="92"/>
      <c r="AD170" s="80"/>
      <c r="AE170" s="93"/>
      <c r="AF170" s="80"/>
      <c r="AG170" s="92"/>
      <c r="AH170" s="80"/>
      <c r="AI170" s="93"/>
      <c r="AJ170" s="80"/>
      <c r="AK170" s="92"/>
      <c r="AL170" s="80"/>
      <c r="AM170" s="93"/>
      <c r="AN170" s="80"/>
      <c r="AO170" s="92"/>
      <c r="AP170" s="80"/>
      <c r="AQ170" s="93"/>
      <c r="AR170" s="80"/>
      <c r="AS170" s="93"/>
      <c r="AT170" s="298"/>
      <c r="AU170" s="93"/>
      <c r="AV170" s="298"/>
      <c r="AW170" s="93"/>
      <c r="AX170" s="66">
        <f t="shared" si="26"/>
        <v>2.2000000000000002</v>
      </c>
      <c r="AY170" s="78">
        <f t="shared" si="27"/>
        <v>45.833333333333336</v>
      </c>
      <c r="AZ170" s="67">
        <f>IFERROR(VLOOKUP(A170,'Site check'!$A$14:$O$47,15,0),0)</f>
        <v>0</v>
      </c>
      <c r="BA170" s="68">
        <f t="shared" si="31"/>
        <v>0</v>
      </c>
      <c r="BB170" s="53">
        <f t="shared" si="28"/>
        <v>107.91666666666667</v>
      </c>
      <c r="BC170" s="53">
        <f t="shared" si="29"/>
        <v>102.91666666666667</v>
      </c>
    </row>
    <row r="171" spans="1:55" ht="13.15">
      <c r="A171" t="str">
        <f>[2]Sheet1!A171</f>
        <v>BSHN03_SEC_DD770_CE01</v>
      </c>
      <c r="B171" t="str">
        <f>[2]Sheet1!B171</f>
        <v>BSHN03;DC SYS A</v>
      </c>
      <c r="C171" s="52" t="str">
        <f>[2]Sheet1!C171</f>
        <v>BSHN03</v>
      </c>
      <c r="D171" s="52" t="s">
        <v>984</v>
      </c>
      <c r="E171">
        <f>[2]Sheet1!D171</f>
        <v>15</v>
      </c>
      <c r="F171">
        <f>[2]Sheet1!E171</f>
        <v>40</v>
      </c>
      <c r="G171" s="64">
        <f>[2]Sheet1!F171</f>
        <v>44959</v>
      </c>
      <c r="H171">
        <f>[2]Sheet1!G171</f>
        <v>300</v>
      </c>
      <c r="I171">
        <f>[2]Sheet1!H171</f>
        <v>300</v>
      </c>
      <c r="J171">
        <f>[2]Sheet1!I171</f>
        <v>0</v>
      </c>
      <c r="K171">
        <f>[2]Sheet1!J171</f>
        <v>6</v>
      </c>
      <c r="L171">
        <f>[2]Sheet1!K171</f>
        <v>4</v>
      </c>
      <c r="M171">
        <f>[2]Sheet1!L171</f>
        <v>24</v>
      </c>
      <c r="N171">
        <f>[2]Sheet1!M171</f>
        <v>18</v>
      </c>
      <c r="O171">
        <f>[2]Sheet1!N171</f>
        <v>0</v>
      </c>
      <c r="P171" s="69">
        <f t="shared" si="30"/>
        <v>83.333333333333329</v>
      </c>
      <c r="Q171" s="83" t="s">
        <v>427</v>
      </c>
      <c r="R171" s="284">
        <v>4</v>
      </c>
      <c r="S171" s="93"/>
      <c r="T171" s="80"/>
      <c r="U171" s="92"/>
      <c r="V171" s="80"/>
      <c r="W171" s="93"/>
      <c r="X171" s="80"/>
      <c r="Y171" s="92"/>
      <c r="Z171" s="80"/>
      <c r="AA171" s="93"/>
      <c r="AB171" s="80"/>
      <c r="AC171" s="92"/>
      <c r="AD171" s="80"/>
      <c r="AE171" s="93"/>
      <c r="AF171" s="80"/>
      <c r="AG171" s="92"/>
      <c r="AH171" s="80"/>
      <c r="AI171" s="93"/>
      <c r="AJ171" s="80"/>
      <c r="AK171" s="92"/>
      <c r="AL171" s="80"/>
      <c r="AM171" s="93"/>
      <c r="AN171" s="80"/>
      <c r="AO171" s="92"/>
      <c r="AP171" s="80"/>
      <c r="AQ171" s="93"/>
      <c r="AR171" s="80"/>
      <c r="AS171" s="93"/>
      <c r="AT171" s="298"/>
      <c r="AU171" s="93"/>
      <c r="AV171" s="298"/>
      <c r="AW171" s="93"/>
      <c r="AX171" s="66">
        <f t="shared" si="26"/>
        <v>4</v>
      </c>
      <c r="AY171" s="78">
        <f t="shared" si="27"/>
        <v>83.333333333333329</v>
      </c>
      <c r="AZ171" s="67">
        <f>IFERROR(VLOOKUP(A171,'Site check'!$A$14:$O$47,15,0),0)</f>
        <v>0</v>
      </c>
      <c r="BA171" s="68">
        <f t="shared" si="31"/>
        <v>0</v>
      </c>
      <c r="BB171" s="53">
        <f t="shared" si="28"/>
        <v>56.666666666666664</v>
      </c>
      <c r="BC171" s="53">
        <f t="shared" si="29"/>
        <v>81.666666666666657</v>
      </c>
    </row>
    <row r="172" spans="1:55" ht="13.15">
      <c r="A172" t="str">
        <f>[2]Sheet1!A172</f>
        <v>BSHN03_SEC_DD770_CG01</v>
      </c>
      <c r="B172" t="str">
        <f>[2]Sheet1!B172</f>
        <v>BSHN03;DC SYS A</v>
      </c>
      <c r="C172" s="52" t="str">
        <f>[2]Sheet1!C172</f>
        <v>BSHN03</v>
      </c>
      <c r="D172" s="52" t="s">
        <v>984</v>
      </c>
      <c r="E172">
        <f>[2]Sheet1!D172</f>
        <v>100</v>
      </c>
      <c r="F172">
        <f>[2]Sheet1!E172</f>
        <v>120</v>
      </c>
      <c r="G172" s="64">
        <f>[2]Sheet1!F172</f>
        <v>44959</v>
      </c>
      <c r="H172">
        <f>[2]Sheet1!G172</f>
        <v>300</v>
      </c>
      <c r="I172">
        <f>[2]Sheet1!H172</f>
        <v>300</v>
      </c>
      <c r="J172">
        <f>[2]Sheet1!I172</f>
        <v>0</v>
      </c>
      <c r="K172">
        <f>[2]Sheet1!J172</f>
        <v>3</v>
      </c>
      <c r="L172">
        <f>[2]Sheet1!K172</f>
        <v>0</v>
      </c>
      <c r="M172">
        <f>[2]Sheet1!L172</f>
        <v>25</v>
      </c>
      <c r="N172">
        <f>[2]Sheet1!M172</f>
        <v>12</v>
      </c>
      <c r="O172">
        <f>[2]Sheet1!N172</f>
        <v>0</v>
      </c>
      <c r="P172" s="69">
        <f t="shared" si="30"/>
        <v>0</v>
      </c>
      <c r="Q172" s="92"/>
      <c r="R172" s="80"/>
      <c r="S172" s="93"/>
      <c r="T172" s="80"/>
      <c r="U172" s="92"/>
      <c r="V172" s="80"/>
      <c r="W172" s="93"/>
      <c r="X172" s="80"/>
      <c r="Y172" s="92"/>
      <c r="Z172" s="80"/>
      <c r="AA172" s="93"/>
      <c r="AB172" s="80"/>
      <c r="AC172" s="92"/>
      <c r="AD172" s="80"/>
      <c r="AE172" s="93"/>
      <c r="AF172" s="80"/>
      <c r="AG172" s="92"/>
      <c r="AH172" s="80"/>
      <c r="AI172" s="93"/>
      <c r="AJ172" s="80"/>
      <c r="AK172" s="92"/>
      <c r="AL172" s="80"/>
      <c r="AM172" s="93"/>
      <c r="AN172" s="80"/>
      <c r="AO172" s="92"/>
      <c r="AP172" s="80"/>
      <c r="AQ172" s="93"/>
      <c r="AR172" s="80"/>
      <c r="AS172" s="93"/>
      <c r="AT172" s="298"/>
      <c r="AU172" s="93"/>
      <c r="AV172" s="298"/>
      <c r="AW172" s="93"/>
      <c r="AX172" s="66">
        <f t="shared" si="26"/>
        <v>0</v>
      </c>
      <c r="AY172" s="78">
        <f t="shared" si="27"/>
        <v>0</v>
      </c>
      <c r="AZ172" s="67">
        <f>IFERROR(VLOOKUP(A172,'Site check'!$A$14:$O$47,15,0),0)</f>
        <v>0</v>
      </c>
      <c r="BA172" s="68">
        <f t="shared" si="31"/>
        <v>0</v>
      </c>
      <c r="BB172" s="53">
        <f t="shared" si="28"/>
        <v>100</v>
      </c>
      <c r="BC172" s="53">
        <f t="shared" si="29"/>
        <v>120</v>
      </c>
    </row>
    <row r="173" spans="1:55" ht="13.15">
      <c r="A173" t="str">
        <f>[2]Sheet1!A173</f>
        <v>BSHN03_SEC_DD770_GH14</v>
      </c>
      <c r="B173" t="str">
        <f>[2]Sheet1!B173</f>
        <v>BSHN03;DC SYS A</v>
      </c>
      <c r="C173" s="52" t="str">
        <f>[2]Sheet1!C173</f>
        <v>BSHN03</v>
      </c>
      <c r="D173" s="52" t="s">
        <v>984</v>
      </c>
      <c r="E173">
        <f>[2]Sheet1!D173</f>
        <v>80</v>
      </c>
      <c r="F173">
        <f>[2]Sheet1!E173</f>
        <v>90</v>
      </c>
      <c r="G173" s="64">
        <f>[2]Sheet1!F173</f>
        <v>44959</v>
      </c>
      <c r="H173">
        <f>[2]Sheet1!G173</f>
        <v>300</v>
      </c>
      <c r="I173">
        <f>[2]Sheet1!H173</f>
        <v>300</v>
      </c>
      <c r="J173">
        <f>[2]Sheet1!I173</f>
        <v>3</v>
      </c>
      <c r="K173">
        <f>[2]Sheet1!J173</f>
        <v>0</v>
      </c>
      <c r="L173">
        <f>[2]Sheet1!K173</f>
        <v>0</v>
      </c>
      <c r="M173">
        <f>[2]Sheet1!L173</f>
        <v>7</v>
      </c>
      <c r="N173">
        <f>[2]Sheet1!M173</f>
        <v>10</v>
      </c>
      <c r="O173">
        <f>[2]Sheet1!N173</f>
        <v>0</v>
      </c>
      <c r="P173" s="69">
        <f t="shared" si="30"/>
        <v>91.666666666666671</v>
      </c>
      <c r="Q173" s="83" t="s">
        <v>430</v>
      </c>
      <c r="R173" s="284">
        <v>2.2000000000000002</v>
      </c>
      <c r="S173" s="83" t="s">
        <v>431</v>
      </c>
      <c r="T173" s="284">
        <v>2.2000000000000002</v>
      </c>
      <c r="U173" s="92"/>
      <c r="V173" s="80"/>
      <c r="W173" s="93"/>
      <c r="X173" s="80"/>
      <c r="Y173" s="92"/>
      <c r="Z173" s="80"/>
      <c r="AA173" s="93"/>
      <c r="AB173" s="80"/>
      <c r="AC173" s="92"/>
      <c r="AD173" s="80"/>
      <c r="AE173" s="93"/>
      <c r="AF173" s="80"/>
      <c r="AG173" s="92"/>
      <c r="AH173" s="80"/>
      <c r="AI173" s="93"/>
      <c r="AJ173" s="80"/>
      <c r="AK173" s="92"/>
      <c r="AL173" s="80"/>
      <c r="AM173" s="93"/>
      <c r="AN173" s="80"/>
      <c r="AO173" s="92"/>
      <c r="AP173" s="80"/>
      <c r="AQ173" s="93"/>
      <c r="AR173" s="80"/>
      <c r="AS173" s="93"/>
      <c r="AT173" s="298"/>
      <c r="AU173" s="93"/>
      <c r="AV173" s="298"/>
      <c r="AW173" s="93"/>
      <c r="AX173" s="66">
        <f t="shared" si="26"/>
        <v>4.4000000000000004</v>
      </c>
      <c r="AY173" s="78">
        <f t="shared" si="27"/>
        <v>91.666666666666671</v>
      </c>
      <c r="AZ173" s="67">
        <f>IFERROR(VLOOKUP(A173,'Site check'!$A$14:$O$47,15,0),0)</f>
        <v>0</v>
      </c>
      <c r="BA173" s="68">
        <f t="shared" si="31"/>
        <v>0</v>
      </c>
      <c r="BB173" s="53">
        <f t="shared" si="28"/>
        <v>125.83333333333334</v>
      </c>
      <c r="BC173" s="53">
        <f t="shared" si="29"/>
        <v>135.83333333333334</v>
      </c>
    </row>
    <row r="174" spans="1:55" ht="13.15">
      <c r="A174" t="str">
        <f>[2]Sheet1!A174</f>
        <v>BSHN07_SEC_CBDB_E01</v>
      </c>
      <c r="B174" t="str">
        <f>[2]Sheet1!B174</f>
        <v>BSH;DC SYS03;GND</v>
      </c>
      <c r="C174" s="52" t="str">
        <f>[2]Sheet1!C174</f>
        <v>BSHN07</v>
      </c>
      <c r="D174" s="52" t="s">
        <v>982</v>
      </c>
      <c r="E174">
        <f>[2]Sheet1!D174</f>
        <v>166</v>
      </c>
      <c r="F174">
        <f>[2]Sheet1!E174</f>
        <v>147</v>
      </c>
      <c r="G174" s="64">
        <f>[2]Sheet1!F174</f>
        <v>44964</v>
      </c>
      <c r="H174">
        <f>[2]Sheet1!G174</f>
        <v>300</v>
      </c>
      <c r="I174">
        <f>[2]Sheet1!H174</f>
        <v>300</v>
      </c>
      <c r="J174">
        <f>[2]Sheet1!I174</f>
        <v>0</v>
      </c>
      <c r="K174">
        <f>[2]Sheet1!J174</f>
        <v>0</v>
      </c>
      <c r="L174">
        <f>[2]Sheet1!K174</f>
        <v>11</v>
      </c>
      <c r="M174">
        <f>[2]Sheet1!L174</f>
        <v>0</v>
      </c>
      <c r="N174">
        <f>[2]Sheet1!M174</f>
        <v>0</v>
      </c>
      <c r="O174">
        <f>[2]Sheet1!N174</f>
        <v>37</v>
      </c>
      <c r="P174" s="69">
        <f t="shared" si="30"/>
        <v>79.166666666666671</v>
      </c>
      <c r="Q174" s="83" t="s">
        <v>1419</v>
      </c>
      <c r="R174" s="84">
        <v>2</v>
      </c>
      <c r="S174" s="83" t="s">
        <v>425</v>
      </c>
      <c r="T174" s="84">
        <v>1.8</v>
      </c>
      <c r="U174" s="92"/>
      <c r="V174" s="80"/>
      <c r="W174" s="93"/>
      <c r="X174" s="80"/>
      <c r="Y174" s="92"/>
      <c r="Z174" s="80"/>
      <c r="AA174" s="93"/>
      <c r="AB174" s="80"/>
      <c r="AC174" s="92"/>
      <c r="AD174" s="80"/>
      <c r="AE174" s="93"/>
      <c r="AF174" s="80"/>
      <c r="AG174" s="92"/>
      <c r="AH174" s="80"/>
      <c r="AI174" s="93"/>
      <c r="AJ174" s="80"/>
      <c r="AK174" s="92"/>
      <c r="AL174" s="80"/>
      <c r="AM174" s="93"/>
      <c r="AN174" s="80"/>
      <c r="AO174" s="92"/>
      <c r="AP174" s="80"/>
      <c r="AQ174" s="93"/>
      <c r="AR174" s="80"/>
      <c r="AS174" s="93"/>
      <c r="AT174" s="298"/>
      <c r="AU174" s="93"/>
      <c r="AV174" s="298"/>
      <c r="AW174" s="93"/>
      <c r="AX174" s="66">
        <f t="shared" si="26"/>
        <v>3.8</v>
      </c>
      <c r="AY174" s="78">
        <f t="shared" si="27"/>
        <v>79.166666666666671</v>
      </c>
      <c r="AZ174" s="67">
        <f>IFERROR(VLOOKUP(A174,'Site check'!$A$14:$O$47,15,0),0)</f>
        <v>0</v>
      </c>
      <c r="BA174" s="68">
        <f t="shared" si="31"/>
        <v>0</v>
      </c>
      <c r="BB174" s="53">
        <f t="shared" si="28"/>
        <v>205.58333333333334</v>
      </c>
      <c r="BC174" s="53">
        <f t="shared" si="29"/>
        <v>186.58333333333334</v>
      </c>
    </row>
    <row r="175" spans="1:55" ht="13.15">
      <c r="A175" t="str">
        <f>[2]Sheet1!A175</f>
        <v>BSHN07_SEC_DD770_LL03</v>
      </c>
      <c r="B175" t="str">
        <f>[2]Sheet1!B175</f>
        <v>BSH;DC SYS03;GND</v>
      </c>
      <c r="C175" s="52" t="str">
        <f>[2]Sheet1!C175</f>
        <v>BSHN07</v>
      </c>
      <c r="D175" s="52" t="s">
        <v>982</v>
      </c>
      <c r="E175">
        <f>[2]Sheet1!D175</f>
        <v>250</v>
      </c>
      <c r="F175">
        <f>[2]Sheet1!E175</f>
        <v>275</v>
      </c>
      <c r="G175" s="64">
        <f>[2]Sheet1!F175</f>
        <v>44964</v>
      </c>
      <c r="H175">
        <f>[2]Sheet1!G175</f>
        <v>300</v>
      </c>
      <c r="I175">
        <f>[2]Sheet1!H175</f>
        <v>300</v>
      </c>
      <c r="J175">
        <f>[2]Sheet1!I175</f>
        <v>4</v>
      </c>
      <c r="K175">
        <f>[2]Sheet1!J175</f>
        <v>1</v>
      </c>
      <c r="L175">
        <f>[2]Sheet1!K175</f>
        <v>0</v>
      </c>
      <c r="M175">
        <f>[2]Sheet1!L175</f>
        <v>2</v>
      </c>
      <c r="N175">
        <f>[2]Sheet1!M175</f>
        <v>12</v>
      </c>
      <c r="O175">
        <f>[2]Sheet1!N175</f>
        <v>0</v>
      </c>
      <c r="P175" s="69">
        <f t="shared" si="30"/>
        <v>0</v>
      </c>
      <c r="Q175" s="92"/>
      <c r="R175" s="80"/>
      <c r="S175" s="93"/>
      <c r="T175" s="80"/>
      <c r="U175" s="92"/>
      <c r="V175" s="80"/>
      <c r="W175" s="93"/>
      <c r="X175" s="80"/>
      <c r="Y175" s="92"/>
      <c r="Z175" s="80"/>
      <c r="AA175" s="93"/>
      <c r="AB175" s="80"/>
      <c r="AC175" s="92"/>
      <c r="AD175" s="80"/>
      <c r="AE175" s="93"/>
      <c r="AF175" s="80"/>
      <c r="AG175" s="92"/>
      <c r="AH175" s="80"/>
      <c r="AI175" s="93"/>
      <c r="AJ175" s="80"/>
      <c r="AK175" s="92"/>
      <c r="AL175" s="80"/>
      <c r="AM175" s="93"/>
      <c r="AN175" s="80"/>
      <c r="AO175" s="92"/>
      <c r="AP175" s="80"/>
      <c r="AQ175" s="93"/>
      <c r="AR175" s="80"/>
      <c r="AS175" s="93"/>
      <c r="AT175" s="298"/>
      <c r="AU175" s="93"/>
      <c r="AV175" s="298"/>
      <c r="AW175" s="93"/>
      <c r="AX175" s="66">
        <f t="shared" si="26"/>
        <v>0</v>
      </c>
      <c r="AY175" s="78">
        <f t="shared" si="27"/>
        <v>0</v>
      </c>
      <c r="AZ175" s="67">
        <f>IFERROR(VLOOKUP(A175,'Site check'!$A$14:$O$47,15,0),0)</f>
        <v>0</v>
      </c>
      <c r="BA175" s="68">
        <f t="shared" si="31"/>
        <v>0</v>
      </c>
      <c r="BB175" s="53">
        <f t="shared" si="28"/>
        <v>250</v>
      </c>
      <c r="BC175" s="53">
        <f t="shared" si="29"/>
        <v>275</v>
      </c>
    </row>
    <row r="176" spans="1:55" ht="13.15">
      <c r="A176" t="str">
        <f>[2]Sheet1!A176</f>
        <v>BSHN08_PDU1A_B</v>
      </c>
      <c r="B176" t="str">
        <f>[2]Sheet1!B176</f>
        <v>BSH;DC SYS01;GND</v>
      </c>
      <c r="C176" s="52" t="str">
        <f>[2]Sheet1!C176</f>
        <v>BSHN08</v>
      </c>
      <c r="D176" s="52" t="s">
        <v>1367</v>
      </c>
      <c r="E176">
        <f>[2]Sheet1!D176</f>
        <v>201.91000000000003</v>
      </c>
      <c r="F176">
        <f>[2]Sheet1!E176</f>
        <v>199.65</v>
      </c>
      <c r="G176" s="64">
        <f>[2]Sheet1!F176</f>
        <v>45510</v>
      </c>
      <c r="H176">
        <f>[2]Sheet1!G176</f>
        <v>360</v>
      </c>
      <c r="I176">
        <f>[2]Sheet1!H176</f>
        <v>360</v>
      </c>
      <c r="J176">
        <f>[2]Sheet1!I176</f>
        <v>0</v>
      </c>
      <c r="K176">
        <f>[2]Sheet1!J176</f>
        <v>0</v>
      </c>
      <c r="L176">
        <f>[2]Sheet1!K176</f>
        <v>0</v>
      </c>
      <c r="M176">
        <f>[2]Sheet1!L176</f>
        <v>0</v>
      </c>
      <c r="N176">
        <f>[2]Sheet1!M176</f>
        <v>0</v>
      </c>
      <c r="O176">
        <f>[2]Sheet1!N176</f>
        <v>0</v>
      </c>
      <c r="P176" s="69">
        <f t="shared" si="30"/>
        <v>414.58333333333343</v>
      </c>
      <c r="Q176" s="81" t="s">
        <v>407</v>
      </c>
      <c r="R176" s="82">
        <v>2.2000000000000002</v>
      </c>
      <c r="S176" s="87" t="s">
        <v>408</v>
      </c>
      <c r="T176" s="88">
        <v>0.7</v>
      </c>
      <c r="U176" s="87" t="s">
        <v>409</v>
      </c>
      <c r="V176" s="88">
        <v>3</v>
      </c>
      <c r="W176" s="87" t="s">
        <v>410</v>
      </c>
      <c r="X176" s="88">
        <v>2.7</v>
      </c>
      <c r="Y176" s="87" t="s">
        <v>411</v>
      </c>
      <c r="Z176" s="88">
        <v>2.6</v>
      </c>
      <c r="AA176" s="87" t="s">
        <v>412</v>
      </c>
      <c r="AB176" s="88">
        <v>2.9</v>
      </c>
      <c r="AC176" s="87" t="s">
        <v>1420</v>
      </c>
      <c r="AD176" s="88">
        <v>2</v>
      </c>
      <c r="AE176" s="93" t="s">
        <v>1421</v>
      </c>
      <c r="AF176" s="252">
        <v>3</v>
      </c>
      <c r="AG176" s="81" t="s">
        <v>421</v>
      </c>
      <c r="AH176" s="82">
        <v>0.8</v>
      </c>
      <c r="AI176" s="89"/>
      <c r="AJ176" s="282"/>
      <c r="AK176" s="92"/>
      <c r="AL176" s="80"/>
      <c r="AM176" s="93"/>
      <c r="AN176" s="80"/>
      <c r="AO176" s="92"/>
      <c r="AP176" s="80"/>
      <c r="AQ176" s="93"/>
      <c r="AR176" s="80"/>
      <c r="AS176" s="93"/>
      <c r="AT176" s="298"/>
      <c r="AU176" s="93"/>
      <c r="AV176" s="298"/>
      <c r="AW176" s="93"/>
      <c r="AX176" s="66">
        <f t="shared" si="26"/>
        <v>19.900000000000002</v>
      </c>
      <c r="AY176" s="78">
        <f t="shared" si="27"/>
        <v>414.58333333333343</v>
      </c>
      <c r="AZ176" s="67">
        <f>IFERROR(VLOOKUP(A176,'Site check'!$A$14:$O$47,15,0),0)</f>
        <v>0</v>
      </c>
      <c r="BA176" s="68">
        <f t="shared" si="31"/>
        <v>0</v>
      </c>
      <c r="BB176" s="53">
        <f t="shared" si="28"/>
        <v>409.20166666666671</v>
      </c>
      <c r="BC176" s="53">
        <f t="shared" si="29"/>
        <v>406.94166666666672</v>
      </c>
    </row>
    <row r="177" spans="1:55" ht="13.15">
      <c r="A177" t="str">
        <f>[2]Sheet1!A177</f>
        <v>SOLN02_SEC_DD770_DE01</v>
      </c>
      <c r="B177" t="str">
        <f>[2]Sheet1!B177</f>
        <v>SOL;DC SYS01</v>
      </c>
      <c r="C177" s="52" t="str">
        <f>[2]Sheet1!C177</f>
        <v>SOLN02</v>
      </c>
      <c r="D177" s="52" t="s">
        <v>1292</v>
      </c>
      <c r="E177">
        <f>[2]Sheet1!D177</f>
        <v>60</v>
      </c>
      <c r="F177">
        <f>[2]Sheet1!E177</f>
        <v>60</v>
      </c>
      <c r="G177" s="64">
        <f>[2]Sheet1!F177</f>
        <v>44117</v>
      </c>
      <c r="H177">
        <f>[2]Sheet1!G177</f>
        <v>300</v>
      </c>
      <c r="I177">
        <f>[2]Sheet1!H177</f>
        <v>300</v>
      </c>
      <c r="J177">
        <f>[2]Sheet1!I177</f>
        <v>5</v>
      </c>
      <c r="K177">
        <f>[2]Sheet1!J177</f>
        <v>6</v>
      </c>
      <c r="L177">
        <f>[2]Sheet1!K177</f>
        <v>6</v>
      </c>
      <c r="M177">
        <f>[2]Sheet1!L177</f>
        <v>11</v>
      </c>
      <c r="N177">
        <f>[2]Sheet1!M177</f>
        <v>12</v>
      </c>
      <c r="O177">
        <f>[2]Sheet1!N177</f>
        <v>0</v>
      </c>
      <c r="P177" s="69">
        <f t="shared" si="30"/>
        <v>0</v>
      </c>
      <c r="Q177" s="92"/>
      <c r="R177" s="80"/>
      <c r="S177" s="93"/>
      <c r="T177" s="80"/>
      <c r="U177" s="92"/>
      <c r="V177" s="80"/>
      <c r="W177" s="93"/>
      <c r="X177" s="80"/>
      <c r="Y177" s="92"/>
      <c r="Z177" s="80"/>
      <c r="AA177" s="93"/>
      <c r="AB177" s="80"/>
      <c r="AC177" s="92"/>
      <c r="AD177" s="80"/>
      <c r="AE177" s="93"/>
      <c r="AF177" s="80"/>
      <c r="AG177" s="92"/>
      <c r="AH177" s="80"/>
      <c r="AI177" s="93"/>
      <c r="AJ177" s="80"/>
      <c r="AK177" s="92"/>
      <c r="AL177" s="80"/>
      <c r="AM177" s="93"/>
      <c r="AN177" s="80"/>
      <c r="AO177" s="92"/>
      <c r="AP177" s="80"/>
      <c r="AQ177" s="93"/>
      <c r="AR177" s="80"/>
      <c r="AS177" s="93"/>
      <c r="AT177" s="298"/>
      <c r="AU177" s="93"/>
      <c r="AV177" s="298"/>
      <c r="AW177" s="93"/>
      <c r="AX177" s="66">
        <f t="shared" si="26"/>
        <v>0</v>
      </c>
      <c r="AY177" s="78">
        <f t="shared" si="27"/>
        <v>0</v>
      </c>
      <c r="AZ177" s="67">
        <f>IFERROR(VLOOKUP(A177,'Site check'!$A$14:$O$47,15,0),0)</f>
        <v>0</v>
      </c>
      <c r="BA177" s="68">
        <f t="shared" si="31"/>
        <v>0</v>
      </c>
      <c r="BB177" s="53">
        <f t="shared" si="28"/>
        <v>60</v>
      </c>
      <c r="BC177" s="53">
        <f t="shared" si="29"/>
        <v>60</v>
      </c>
    </row>
    <row r="178" spans="1:55" ht="13.15">
      <c r="A178" t="str">
        <f>[2]Sheet1!A178</f>
        <v>SOLN02_SEC_DD770_GF01</v>
      </c>
      <c r="B178" t="str">
        <f>[2]Sheet1!B178</f>
        <v>SOL;DC SYS01</v>
      </c>
      <c r="C178" s="52" t="str">
        <f>[2]Sheet1!C178</f>
        <v>SOLN02</v>
      </c>
      <c r="D178" s="52" t="s">
        <v>1292</v>
      </c>
      <c r="E178">
        <f>[2]Sheet1!D178</f>
        <v>20</v>
      </c>
      <c r="F178">
        <f>[2]Sheet1!E178</f>
        <v>30</v>
      </c>
      <c r="G178" s="64">
        <f>[2]Sheet1!F178</f>
        <v>0</v>
      </c>
      <c r="H178">
        <f>[2]Sheet1!G178</f>
        <v>300</v>
      </c>
      <c r="I178">
        <f>[2]Sheet1!H178</f>
        <v>300</v>
      </c>
      <c r="J178">
        <f>[2]Sheet1!I178</f>
        <v>6</v>
      </c>
      <c r="K178">
        <f>[2]Sheet1!J178</f>
        <v>6</v>
      </c>
      <c r="L178">
        <f>[2]Sheet1!K178</f>
        <v>1</v>
      </c>
      <c r="M178">
        <f>[2]Sheet1!L178</f>
        <v>23</v>
      </c>
      <c r="N178">
        <f>[2]Sheet1!M178</f>
        <v>12</v>
      </c>
      <c r="O178">
        <f>[2]Sheet1!N178</f>
        <v>0</v>
      </c>
      <c r="P178" s="69">
        <f t="shared" si="30"/>
        <v>41.666666666666664</v>
      </c>
      <c r="Q178" s="81" t="s">
        <v>1422</v>
      </c>
      <c r="R178" s="82">
        <v>1</v>
      </c>
      <c r="S178" s="263" t="s">
        <v>734</v>
      </c>
      <c r="T178" s="261">
        <v>1</v>
      </c>
      <c r="U178" s="92"/>
      <c r="V178" s="80"/>
      <c r="W178" s="93"/>
      <c r="X178" s="80"/>
      <c r="Y178" s="92"/>
      <c r="Z178" s="80"/>
      <c r="AA178" s="93"/>
      <c r="AB178" s="80"/>
      <c r="AC178" s="92"/>
      <c r="AD178" s="80"/>
      <c r="AE178" s="93"/>
      <c r="AF178" s="80"/>
      <c r="AG178" s="92"/>
      <c r="AH178" s="80"/>
      <c r="AI178" s="93"/>
      <c r="AJ178" s="80"/>
      <c r="AK178" s="92"/>
      <c r="AL178" s="80"/>
      <c r="AM178" s="93"/>
      <c r="AN178" s="80"/>
      <c r="AO178" s="92"/>
      <c r="AP178" s="80"/>
      <c r="AQ178" s="93"/>
      <c r="AR178" s="80"/>
      <c r="AS178" s="93"/>
      <c r="AT178" s="298"/>
      <c r="AU178" s="93"/>
      <c r="AV178" s="298"/>
      <c r="AW178" s="93"/>
      <c r="AX178" s="66">
        <f t="shared" si="26"/>
        <v>2</v>
      </c>
      <c r="AY178" s="78">
        <f t="shared" si="27"/>
        <v>41.666666666666664</v>
      </c>
      <c r="AZ178" s="67">
        <f>IFERROR(VLOOKUP(A178,'Site check'!$A$14:$O$47,15,0),0)</f>
        <v>0</v>
      </c>
      <c r="BA178" s="68">
        <f t="shared" si="31"/>
        <v>0</v>
      </c>
      <c r="BB178" s="53">
        <f t="shared" si="28"/>
        <v>40.833333333333329</v>
      </c>
      <c r="BC178" s="53">
        <f t="shared" si="29"/>
        <v>50.833333333333329</v>
      </c>
    </row>
    <row r="179" spans="1:55" ht="13.15">
      <c r="A179" t="str">
        <f>[2]Sheet1!A179</f>
        <v>SOT_SEC_DCDB_ WALL_Suite GH - Rack 03</v>
      </c>
      <c r="B179" t="str">
        <f>[2]Sheet1!B179</f>
        <v>SOT;DC SYS01</v>
      </c>
      <c r="C179" s="52" t="str">
        <f>[2]Sheet1!C179</f>
        <v>SOT</v>
      </c>
      <c r="D179" s="52" t="s">
        <v>1296</v>
      </c>
      <c r="E179">
        <f>[2]Sheet1!D179</f>
        <v>113</v>
      </c>
      <c r="F179">
        <f>[2]Sheet1!E179</f>
        <v>110</v>
      </c>
      <c r="G179" s="64">
        <f>[2]Sheet1!F179</f>
        <v>45082</v>
      </c>
      <c r="H179">
        <f>[2]Sheet1!G179</f>
        <v>300</v>
      </c>
      <c r="I179">
        <f>[2]Sheet1!H179</f>
        <v>300</v>
      </c>
      <c r="J179">
        <f>[2]Sheet1!I179</f>
        <v>1</v>
      </c>
      <c r="K179">
        <f>[2]Sheet1!J179</f>
        <v>0</v>
      </c>
      <c r="L179">
        <f>[2]Sheet1!K179</f>
        <v>3</v>
      </c>
      <c r="M179">
        <f>[2]Sheet1!L179</f>
        <v>0</v>
      </c>
      <c r="N179">
        <f>[2]Sheet1!M179</f>
        <v>0</v>
      </c>
      <c r="O179">
        <f>[2]Sheet1!N179</f>
        <v>26</v>
      </c>
      <c r="P179" s="69">
        <f t="shared" si="30"/>
        <v>20.833333333333332</v>
      </c>
      <c r="Q179" s="105" t="s">
        <v>736</v>
      </c>
      <c r="R179" s="86">
        <v>1</v>
      </c>
      <c r="S179" s="93"/>
      <c r="T179" s="80"/>
      <c r="U179" s="92"/>
      <c r="V179" s="80"/>
      <c r="W179" s="93"/>
      <c r="X179" s="80"/>
      <c r="Y179" s="92"/>
      <c r="Z179" s="80"/>
      <c r="AA179" s="93"/>
      <c r="AB179" s="80"/>
      <c r="AC179" s="92"/>
      <c r="AD179" s="80"/>
      <c r="AE179" s="93"/>
      <c r="AF179" s="80"/>
      <c r="AG179" s="92"/>
      <c r="AH179" s="80"/>
      <c r="AI179" s="93"/>
      <c r="AJ179" s="80"/>
      <c r="AK179" s="92"/>
      <c r="AL179" s="80"/>
      <c r="AM179" s="93"/>
      <c r="AN179" s="80"/>
      <c r="AO179" s="92"/>
      <c r="AP179" s="80"/>
      <c r="AQ179" s="93"/>
      <c r="AR179" s="80"/>
      <c r="AS179" s="93"/>
      <c r="AT179" s="298"/>
      <c r="AU179" s="93"/>
      <c r="AV179" s="298"/>
      <c r="AW179" s="93"/>
      <c r="AX179" s="66">
        <f t="shared" si="26"/>
        <v>1</v>
      </c>
      <c r="AY179" s="78">
        <f t="shared" si="27"/>
        <v>20.833333333333332</v>
      </c>
      <c r="AZ179" s="67">
        <f>IFERROR(VLOOKUP(A179,'Site check'!$A$14:$O$47,15,0),0)</f>
        <v>0</v>
      </c>
      <c r="BA179" s="68">
        <f t="shared" si="31"/>
        <v>0</v>
      </c>
      <c r="BB179" s="53">
        <f t="shared" si="28"/>
        <v>123.41666666666667</v>
      </c>
      <c r="BC179" s="53">
        <f t="shared" si="29"/>
        <v>120.41666666666667</v>
      </c>
    </row>
    <row r="180" spans="1:55" ht="13.15">
      <c r="A180" t="str">
        <f>[2]Sheet1!A180</f>
        <v>SOT_SEC_WALL_DCDB_01_No DCDB found</v>
      </c>
      <c r="B180" t="str">
        <f>[2]Sheet1!B180</f>
        <v>SOT;DC SYS01</v>
      </c>
      <c r="C180" s="52" t="str">
        <f>[2]Sheet1!C180</f>
        <v>SOT</v>
      </c>
      <c r="D180" s="52" t="s">
        <v>1296</v>
      </c>
      <c r="E180">
        <f>[2]Sheet1!D180</f>
        <v>0</v>
      </c>
      <c r="F180">
        <f>[2]Sheet1!E180</f>
        <v>0</v>
      </c>
      <c r="G180" s="64">
        <f>[2]Sheet1!F180</f>
        <v>0</v>
      </c>
      <c r="H180">
        <f>[2]Sheet1!G180</f>
        <v>0</v>
      </c>
      <c r="I180">
        <f>[2]Sheet1!H180</f>
        <v>0</v>
      </c>
      <c r="J180">
        <f>[2]Sheet1!I180</f>
        <v>0</v>
      </c>
      <c r="K180">
        <f>[2]Sheet1!J180</f>
        <v>0</v>
      </c>
      <c r="L180">
        <f>[2]Sheet1!K180</f>
        <v>0</v>
      </c>
      <c r="M180">
        <f>[2]Sheet1!L180</f>
        <v>0</v>
      </c>
      <c r="N180">
        <f>[2]Sheet1!M180</f>
        <v>0</v>
      </c>
      <c r="O180">
        <f>[2]Sheet1!N180</f>
        <v>0</v>
      </c>
      <c r="P180" s="69">
        <f t="shared" si="30"/>
        <v>0</v>
      </c>
      <c r="Q180" s="92"/>
      <c r="R180" s="80"/>
      <c r="S180" s="93"/>
      <c r="T180" s="80"/>
      <c r="U180" s="92"/>
      <c r="V180" s="80"/>
      <c r="W180" s="93"/>
      <c r="X180" s="80"/>
      <c r="Y180" s="92"/>
      <c r="Z180" s="80"/>
      <c r="AA180" s="93"/>
      <c r="AB180" s="80"/>
      <c r="AC180" s="92"/>
      <c r="AD180" s="80"/>
      <c r="AE180" s="93"/>
      <c r="AF180" s="80"/>
      <c r="AG180" s="92"/>
      <c r="AH180" s="80"/>
      <c r="AI180" s="93"/>
      <c r="AJ180" s="80"/>
      <c r="AK180" s="92"/>
      <c r="AL180" s="80"/>
      <c r="AM180" s="93"/>
      <c r="AN180" s="80"/>
      <c r="AO180" s="92"/>
      <c r="AP180" s="80"/>
      <c r="AQ180" s="93"/>
      <c r="AR180" s="80"/>
      <c r="AS180" s="93"/>
      <c r="AT180" s="298"/>
      <c r="AU180" s="93"/>
      <c r="AV180" s="298"/>
      <c r="AW180" s="93"/>
      <c r="AX180" s="66">
        <f t="shared" si="26"/>
        <v>0</v>
      </c>
      <c r="AY180" s="78">
        <f t="shared" si="27"/>
        <v>0</v>
      </c>
      <c r="AZ180" s="67">
        <f>IFERROR(VLOOKUP(A180,'Site check'!$A$14:$O$47,15,0),0)</f>
        <v>0</v>
      </c>
      <c r="BA180" s="68">
        <f t="shared" si="31"/>
        <v>0</v>
      </c>
      <c r="BB180" s="53">
        <f t="shared" si="28"/>
        <v>0</v>
      </c>
      <c r="BC180" s="53">
        <f t="shared" si="29"/>
        <v>0</v>
      </c>
    </row>
    <row r="181" spans="1:55" ht="13.15">
      <c r="A181" t="str">
        <f>[2]Sheet1!A181</f>
        <v>SOT_SEC_WALL_DCDB_02_No DCDB found</v>
      </c>
      <c r="B181" t="str">
        <f>[2]Sheet1!B181</f>
        <v>SOT;DC SYS01</v>
      </c>
      <c r="C181" s="52" t="str">
        <f>[2]Sheet1!C181</f>
        <v>SOT</v>
      </c>
      <c r="D181" s="52" t="s">
        <v>1296</v>
      </c>
      <c r="E181">
        <f>[2]Sheet1!D181</f>
        <v>0</v>
      </c>
      <c r="F181">
        <f>[2]Sheet1!E181</f>
        <v>0</v>
      </c>
      <c r="G181" s="64">
        <f>[2]Sheet1!F181</f>
        <v>0</v>
      </c>
      <c r="H181">
        <f>[2]Sheet1!G181</f>
        <v>0</v>
      </c>
      <c r="I181">
        <f>[2]Sheet1!H181</f>
        <v>0</v>
      </c>
      <c r="J181">
        <f>[2]Sheet1!I181</f>
        <v>0</v>
      </c>
      <c r="K181">
        <f>[2]Sheet1!J181</f>
        <v>1</v>
      </c>
      <c r="L181">
        <f>[2]Sheet1!K181</f>
        <v>0</v>
      </c>
      <c r="M181">
        <f>[2]Sheet1!L181</f>
        <v>0</v>
      </c>
      <c r="N181">
        <f>[2]Sheet1!M181</f>
        <v>0</v>
      </c>
      <c r="O181">
        <f>[2]Sheet1!N181</f>
        <v>0</v>
      </c>
      <c r="P181" s="69">
        <f t="shared" si="30"/>
        <v>0</v>
      </c>
      <c r="Q181" s="92"/>
      <c r="R181" s="80"/>
      <c r="S181" s="93"/>
      <c r="T181" s="80"/>
      <c r="U181" s="92"/>
      <c r="V181" s="80"/>
      <c r="W181" s="93"/>
      <c r="X181" s="80"/>
      <c r="Y181" s="92"/>
      <c r="Z181" s="80"/>
      <c r="AA181" s="93"/>
      <c r="AB181" s="80"/>
      <c r="AC181" s="92"/>
      <c r="AD181" s="80"/>
      <c r="AE181" s="93"/>
      <c r="AF181" s="80"/>
      <c r="AG181" s="92"/>
      <c r="AH181" s="80"/>
      <c r="AI181" s="93"/>
      <c r="AJ181" s="80"/>
      <c r="AK181" s="92"/>
      <c r="AL181" s="80"/>
      <c r="AM181" s="93"/>
      <c r="AN181" s="80"/>
      <c r="AO181" s="92"/>
      <c r="AP181" s="80"/>
      <c r="AQ181" s="93"/>
      <c r="AR181" s="80"/>
      <c r="AS181" s="93"/>
      <c r="AT181" s="298"/>
      <c r="AU181" s="93"/>
      <c r="AV181" s="298"/>
      <c r="AW181" s="93"/>
      <c r="AX181" s="66">
        <f t="shared" si="26"/>
        <v>0</v>
      </c>
      <c r="AY181" s="78">
        <f t="shared" si="27"/>
        <v>0</v>
      </c>
      <c r="AZ181" s="67">
        <f>IFERROR(VLOOKUP(A181,'Site check'!$A$14:$O$47,15,0),0)</f>
        <v>0</v>
      </c>
      <c r="BA181" s="68">
        <f t="shared" si="31"/>
        <v>0</v>
      </c>
      <c r="BB181" s="53">
        <f t="shared" si="28"/>
        <v>0</v>
      </c>
      <c r="BC181" s="53">
        <f t="shared" si="29"/>
        <v>0</v>
      </c>
    </row>
    <row r="182" spans="1:55" ht="13.15">
      <c r="A182" t="str">
        <f>[2]Sheet1!A182</f>
        <v>SOT_SEC_WALL_DCDBA&amp;B_No DCDB found</v>
      </c>
      <c r="B182" t="str">
        <f>[2]Sheet1!B182</f>
        <v>SOT;DC SYS01</v>
      </c>
      <c r="C182" s="52" t="str">
        <f>[2]Sheet1!C182</f>
        <v>SOT</v>
      </c>
      <c r="D182" s="52" t="s">
        <v>1296</v>
      </c>
      <c r="E182">
        <f>[2]Sheet1!D182</f>
        <v>0</v>
      </c>
      <c r="F182">
        <f>[2]Sheet1!E182</f>
        <v>0</v>
      </c>
      <c r="G182" s="64">
        <f>[2]Sheet1!F182</f>
        <v>0</v>
      </c>
      <c r="H182">
        <f>[2]Sheet1!G182</f>
        <v>100</v>
      </c>
      <c r="I182">
        <f>[2]Sheet1!H182</f>
        <v>100</v>
      </c>
      <c r="J182">
        <f>[2]Sheet1!I182</f>
        <v>0</v>
      </c>
      <c r="K182">
        <f>[2]Sheet1!J182</f>
        <v>0</v>
      </c>
      <c r="L182">
        <f>[2]Sheet1!K182</f>
        <v>0</v>
      </c>
      <c r="M182">
        <f>[2]Sheet1!L182</f>
        <v>0</v>
      </c>
      <c r="N182">
        <f>[2]Sheet1!M182</f>
        <v>0</v>
      </c>
      <c r="O182">
        <f>[2]Sheet1!N182</f>
        <v>0</v>
      </c>
      <c r="P182" s="69">
        <f t="shared" si="30"/>
        <v>0</v>
      </c>
      <c r="Q182" s="92"/>
      <c r="R182" s="80"/>
      <c r="S182" s="93"/>
      <c r="T182" s="80"/>
      <c r="U182" s="92"/>
      <c r="V182" s="80"/>
      <c r="W182" s="93"/>
      <c r="X182" s="80"/>
      <c r="Y182" s="92"/>
      <c r="Z182" s="80"/>
      <c r="AA182" s="93"/>
      <c r="AB182" s="80"/>
      <c r="AC182" s="92"/>
      <c r="AD182" s="80"/>
      <c r="AE182" s="93"/>
      <c r="AF182" s="80"/>
      <c r="AG182" s="92"/>
      <c r="AH182" s="80"/>
      <c r="AI182" s="93"/>
      <c r="AJ182" s="80"/>
      <c r="AK182" s="92"/>
      <c r="AL182" s="80"/>
      <c r="AM182" s="93"/>
      <c r="AN182" s="80"/>
      <c r="AO182" s="92"/>
      <c r="AP182" s="80"/>
      <c r="AQ182" s="93"/>
      <c r="AR182" s="80"/>
      <c r="AS182" s="93"/>
      <c r="AT182" s="298"/>
      <c r="AU182" s="93"/>
      <c r="AV182" s="298"/>
      <c r="AW182" s="93"/>
      <c r="AX182" s="66">
        <f t="shared" si="26"/>
        <v>0</v>
      </c>
      <c r="AY182" s="78">
        <f t="shared" si="27"/>
        <v>0</v>
      </c>
      <c r="AZ182" s="67">
        <f>IFERROR(VLOOKUP(A182,'Site check'!$A$14:$O$47,15,0),0)</f>
        <v>0</v>
      </c>
      <c r="BA182" s="68">
        <f t="shared" si="31"/>
        <v>0</v>
      </c>
      <c r="BB182" s="53">
        <f t="shared" si="28"/>
        <v>0</v>
      </c>
      <c r="BC182" s="53">
        <f t="shared" si="29"/>
        <v>0</v>
      </c>
    </row>
    <row r="183" spans="1:55" ht="13.15">
      <c r="A183" t="str">
        <f>[2]Sheet1!A183</f>
        <v>WVHTF1_SEC_DCDB.1 - Suite.J Rack.0.</v>
      </c>
      <c r="B183" t="str">
        <f>[2]Sheet1!B183</f>
        <v>WVHTF1;DCSys01</v>
      </c>
      <c r="C183" s="52" t="str">
        <f>[2]Sheet1!C183</f>
        <v>WVHTF1</v>
      </c>
      <c r="D183" s="52" t="s">
        <v>1358</v>
      </c>
      <c r="E183">
        <f>[2]Sheet1!D183</f>
        <v>90</v>
      </c>
      <c r="F183">
        <f>[2]Sheet1!E183</f>
        <v>90</v>
      </c>
      <c r="G183" s="64" t="str">
        <f>[2]Sheet1!F183</f>
        <v>23rd March 2021</v>
      </c>
      <c r="H183">
        <f>[2]Sheet1!G183</f>
        <v>300</v>
      </c>
      <c r="I183">
        <f>[2]Sheet1!H183</f>
        <v>300</v>
      </c>
      <c r="J183">
        <f>[2]Sheet1!I183</f>
        <v>0</v>
      </c>
      <c r="K183">
        <f>[2]Sheet1!J183</f>
        <v>0</v>
      </c>
      <c r="L183">
        <f>[2]Sheet1!K183</f>
        <v>6</v>
      </c>
      <c r="M183">
        <f>[2]Sheet1!L183</f>
        <v>0</v>
      </c>
      <c r="N183">
        <f>[2]Sheet1!M183</f>
        <v>0</v>
      </c>
      <c r="O183">
        <f>[2]Sheet1!N183</f>
        <v>24</v>
      </c>
      <c r="P183" s="69">
        <f t="shared" si="30"/>
        <v>104.16666666666667</v>
      </c>
      <c r="Q183" s="81" t="s">
        <v>796</v>
      </c>
      <c r="R183" s="82">
        <v>5</v>
      </c>
      <c r="S183" s="93"/>
      <c r="T183" s="80"/>
      <c r="U183" s="92"/>
      <c r="V183" s="80"/>
      <c r="W183" s="93"/>
      <c r="X183" s="80"/>
      <c r="Y183" s="92"/>
      <c r="Z183" s="80"/>
      <c r="AA183" s="93"/>
      <c r="AB183" s="80"/>
      <c r="AC183" s="92"/>
      <c r="AD183" s="80"/>
      <c r="AE183" s="93"/>
      <c r="AF183" s="80"/>
      <c r="AG183" s="92"/>
      <c r="AH183" s="80"/>
      <c r="AI183" s="93"/>
      <c r="AJ183" s="80"/>
      <c r="AK183" s="92"/>
      <c r="AL183" s="80"/>
      <c r="AM183" s="93"/>
      <c r="AN183" s="80"/>
      <c r="AO183" s="92"/>
      <c r="AP183" s="80"/>
      <c r="AQ183" s="93"/>
      <c r="AR183" s="80"/>
      <c r="AS183" s="93"/>
      <c r="AT183" s="298"/>
      <c r="AU183" s="93"/>
      <c r="AV183" s="298"/>
      <c r="AW183" s="93"/>
      <c r="AX183" s="66">
        <f t="shared" si="26"/>
        <v>5</v>
      </c>
      <c r="AY183" s="78">
        <f t="shared" si="27"/>
        <v>104.16666666666667</v>
      </c>
      <c r="AZ183" s="67">
        <f>IFERROR(VLOOKUP(A183,'Site check'!$A$14:$O$47,15,0),0)</f>
        <v>0</v>
      </c>
      <c r="BA183" s="68">
        <f t="shared" si="31"/>
        <v>0</v>
      </c>
      <c r="BB183" s="53">
        <f t="shared" si="28"/>
        <v>142.08333333333334</v>
      </c>
      <c r="BC183" s="53">
        <f t="shared" si="29"/>
        <v>142.08333333333334</v>
      </c>
    </row>
    <row r="184" spans="1:55" ht="13.15">
      <c r="A184" t="str">
        <f>[2]Sheet1!A184</f>
        <v>CHDCD1_SEC_CBDB_ D05</v>
      </c>
      <c r="B184" t="str">
        <f>[2]Sheet1!B184</f>
        <v>CHDCD1;DC SYS01</v>
      </c>
      <c r="C184" s="52" t="str">
        <f>[2]Sheet1!C184</f>
        <v>CHDCD1</v>
      </c>
      <c r="D184" s="52" t="s">
        <v>1024</v>
      </c>
      <c r="E184">
        <f>[2]Sheet1!D184</f>
        <v>40</v>
      </c>
      <c r="F184">
        <f>[2]Sheet1!E184</f>
        <v>40</v>
      </c>
      <c r="G184" s="64">
        <f>[2]Sheet1!F184</f>
        <v>45105</v>
      </c>
      <c r="H184">
        <f>[2]Sheet1!G184</f>
        <v>125</v>
      </c>
      <c r="I184">
        <f>[2]Sheet1!H184</f>
        <v>125</v>
      </c>
      <c r="J184">
        <f>[2]Sheet1!I184</f>
        <v>0</v>
      </c>
      <c r="K184">
        <f>[2]Sheet1!J184</f>
        <v>0</v>
      </c>
      <c r="L184">
        <f>[2]Sheet1!K184</f>
        <v>5</v>
      </c>
      <c r="M184">
        <f>[2]Sheet1!L184</f>
        <v>0</v>
      </c>
      <c r="N184">
        <f>[2]Sheet1!M184</f>
        <v>4</v>
      </c>
      <c r="O184">
        <f>[2]Sheet1!N184</f>
        <v>34</v>
      </c>
      <c r="P184" s="69">
        <f t="shared" si="30"/>
        <v>0</v>
      </c>
      <c r="Q184" s="92"/>
      <c r="R184" s="80"/>
      <c r="S184" s="93"/>
      <c r="T184" s="80"/>
      <c r="U184" s="92"/>
      <c r="V184" s="80"/>
      <c r="W184" s="93"/>
      <c r="X184" s="80"/>
      <c r="Y184" s="92"/>
      <c r="Z184" s="80"/>
      <c r="AA184" s="93"/>
      <c r="AB184" s="80"/>
      <c r="AC184" s="92"/>
      <c r="AD184" s="80"/>
      <c r="AE184" s="93"/>
      <c r="AF184" s="80"/>
      <c r="AG184" s="92"/>
      <c r="AH184" s="80"/>
      <c r="AI184" s="93"/>
      <c r="AJ184" s="80"/>
      <c r="AK184" s="92"/>
      <c r="AL184" s="80"/>
      <c r="AM184" s="93"/>
      <c r="AN184" s="80"/>
      <c r="AO184" s="92"/>
      <c r="AP184" s="80"/>
      <c r="AQ184" s="93"/>
      <c r="AR184" s="80"/>
      <c r="AS184" s="93"/>
      <c r="AT184" s="298"/>
      <c r="AU184" s="93"/>
      <c r="AV184" s="298"/>
      <c r="AW184" s="93"/>
      <c r="AX184" s="66">
        <f t="shared" si="26"/>
        <v>0</v>
      </c>
      <c r="AY184" s="78">
        <f t="shared" si="27"/>
        <v>0</v>
      </c>
      <c r="AZ184" s="67">
        <f>IFERROR(VLOOKUP(A184,'Site check'!$A$14:$O$47,15,0),0)</f>
        <v>0</v>
      </c>
      <c r="BA184" s="68">
        <f t="shared" si="31"/>
        <v>0</v>
      </c>
      <c r="BB184" s="53">
        <f t="shared" si="28"/>
        <v>40</v>
      </c>
      <c r="BC184" s="53">
        <f t="shared" si="29"/>
        <v>40</v>
      </c>
    </row>
    <row r="185" spans="1:55" ht="13.15">
      <c r="A185" t="str">
        <f>[2]Sheet1!A185</f>
        <v>DONTN1_DCDB _GH2</v>
      </c>
      <c r="B185" t="str">
        <f>[2]Sheet1!B185</f>
        <v>DONTN1;DC SYS01</v>
      </c>
      <c r="C185" s="52" t="str">
        <f>[2]Sheet1!C185</f>
        <v>DONTN1</v>
      </c>
      <c r="D185" s="52" t="s">
        <v>1080</v>
      </c>
      <c r="E185">
        <f>[2]Sheet1!D185</f>
        <v>90</v>
      </c>
      <c r="F185">
        <f>[2]Sheet1!E185</f>
        <v>90</v>
      </c>
      <c r="G185" s="64">
        <f>[2]Sheet1!F185</f>
        <v>44126</v>
      </c>
      <c r="H185">
        <f>[2]Sheet1!G185</f>
        <v>300</v>
      </c>
      <c r="I185">
        <f>[2]Sheet1!H185</f>
        <v>300</v>
      </c>
      <c r="J185">
        <f>[2]Sheet1!I185</f>
        <v>6</v>
      </c>
      <c r="K185">
        <f>[2]Sheet1!J185</f>
        <v>4</v>
      </c>
      <c r="L185">
        <f>[2]Sheet1!K185</f>
        <v>0</v>
      </c>
      <c r="M185">
        <f>[2]Sheet1!L185</f>
        <v>10</v>
      </c>
      <c r="N185">
        <f>[2]Sheet1!M185</f>
        <v>6</v>
      </c>
      <c r="O185">
        <f>[2]Sheet1!N185</f>
        <v>0</v>
      </c>
      <c r="P185" s="69">
        <f t="shared" si="30"/>
        <v>0</v>
      </c>
      <c r="Q185" s="92"/>
      <c r="R185" s="80"/>
      <c r="S185" s="93"/>
      <c r="T185" s="80"/>
      <c r="U185" s="92"/>
      <c r="V185" s="80"/>
      <c r="W185" s="93"/>
      <c r="X185" s="80"/>
      <c r="Y185" s="92"/>
      <c r="Z185" s="80"/>
      <c r="AA185" s="93"/>
      <c r="AB185" s="80"/>
      <c r="AC185" s="92"/>
      <c r="AD185" s="80"/>
      <c r="AE185" s="93"/>
      <c r="AF185" s="80"/>
      <c r="AG185" s="92"/>
      <c r="AH185" s="80"/>
      <c r="AI185" s="93"/>
      <c r="AJ185" s="80"/>
      <c r="AK185" s="92"/>
      <c r="AL185" s="80"/>
      <c r="AM185" s="93"/>
      <c r="AN185" s="80"/>
      <c r="AO185" s="92"/>
      <c r="AP185" s="80"/>
      <c r="AQ185" s="93"/>
      <c r="AR185" s="80"/>
      <c r="AS185" s="93"/>
      <c r="AT185" s="298"/>
      <c r="AU185" s="93"/>
      <c r="AV185" s="298"/>
      <c r="AW185" s="93"/>
      <c r="AX185" s="66">
        <f t="shared" si="26"/>
        <v>0</v>
      </c>
      <c r="AY185" s="78">
        <f t="shared" si="27"/>
        <v>0</v>
      </c>
      <c r="AZ185" s="67">
        <f>IFERROR(VLOOKUP(A185,'Site check'!$A$14:$O$47,15,0),0)</f>
        <v>0</v>
      </c>
      <c r="BA185" s="68">
        <f t="shared" si="31"/>
        <v>0</v>
      </c>
      <c r="BB185" s="53">
        <f t="shared" si="28"/>
        <v>90</v>
      </c>
      <c r="BC185" s="53">
        <f t="shared" si="29"/>
        <v>90</v>
      </c>
    </row>
    <row r="186" spans="1:55" ht="13.15">
      <c r="A186" t="str">
        <f>[2]Sheet1!A186</f>
        <v>LDMS13_SYS_DCDB_3J</v>
      </c>
      <c r="B186" t="str">
        <f>[2]Sheet1!B186</f>
        <v>LDMS13;DC SYS01 A</v>
      </c>
      <c r="C186" s="52" t="str">
        <f>[2]Sheet1!C186</f>
        <v>LDMS13</v>
      </c>
      <c r="D186" s="52" t="s">
        <v>1168</v>
      </c>
      <c r="E186">
        <f>[2]Sheet1!D186</f>
        <v>43</v>
      </c>
      <c r="F186">
        <f>[2]Sheet1!E186</f>
        <v>58</v>
      </c>
      <c r="G186" s="64">
        <f>[2]Sheet1!F186</f>
        <v>44252</v>
      </c>
      <c r="H186">
        <f>[2]Sheet1!G186</f>
        <v>300</v>
      </c>
      <c r="I186">
        <f>[2]Sheet1!H186</f>
        <v>300</v>
      </c>
      <c r="J186">
        <f>[2]Sheet1!I186</f>
        <v>0</v>
      </c>
      <c r="K186">
        <f>[2]Sheet1!J186</f>
        <v>0</v>
      </c>
      <c r="L186">
        <f>[2]Sheet1!K186</f>
        <v>0</v>
      </c>
      <c r="M186">
        <f>[2]Sheet1!L186</f>
        <v>0</v>
      </c>
      <c r="N186">
        <f>[2]Sheet1!M186</f>
        <v>0</v>
      </c>
      <c r="O186">
        <f>[2]Sheet1!N186</f>
        <v>0</v>
      </c>
      <c r="P186" s="69">
        <f t="shared" si="30"/>
        <v>0</v>
      </c>
      <c r="Q186" s="92"/>
      <c r="R186" s="80"/>
      <c r="S186" s="93"/>
      <c r="T186" s="80"/>
      <c r="U186" s="92"/>
      <c r="V186" s="80"/>
      <c r="W186" s="93"/>
      <c r="X186" s="80"/>
      <c r="Y186" s="92"/>
      <c r="Z186" s="80"/>
      <c r="AA186" s="93"/>
      <c r="AB186" s="80"/>
      <c r="AC186" s="92"/>
      <c r="AD186" s="80"/>
      <c r="AE186" s="93"/>
      <c r="AF186" s="80"/>
      <c r="AG186" s="92"/>
      <c r="AH186" s="80"/>
      <c r="AI186" s="93"/>
      <c r="AJ186" s="80"/>
      <c r="AK186" s="92"/>
      <c r="AL186" s="80"/>
      <c r="AM186" s="93"/>
      <c r="AN186" s="80"/>
      <c r="AO186" s="92"/>
      <c r="AP186" s="80"/>
      <c r="AQ186" s="93"/>
      <c r="AR186" s="80"/>
      <c r="AS186" s="93"/>
      <c r="AT186" s="298"/>
      <c r="AU186" s="93"/>
      <c r="AV186" s="298"/>
      <c r="AW186" s="93"/>
      <c r="AX186" s="66">
        <f t="shared" si="26"/>
        <v>0</v>
      </c>
      <c r="AY186" s="78">
        <f t="shared" si="27"/>
        <v>0</v>
      </c>
      <c r="AZ186" s="67">
        <f>IFERROR(VLOOKUP(A186,'Site check'!$A$14:$O$47,15,0),0)</f>
        <v>0</v>
      </c>
      <c r="BA186" s="68">
        <f t="shared" si="31"/>
        <v>0</v>
      </c>
      <c r="BB186" s="53">
        <f t="shared" si="28"/>
        <v>43</v>
      </c>
      <c r="BC186" s="53">
        <f t="shared" si="29"/>
        <v>58</v>
      </c>
    </row>
    <row r="187" spans="1:55" ht="13.15">
      <c r="A187" t="str">
        <f>[2]Sheet1!A187</f>
        <v>LDSCD1_SEC_DD770_AB1</v>
      </c>
      <c r="B187" t="str">
        <f>[2]Sheet1!B187</f>
        <v>LDSCD1;DC SYS01</v>
      </c>
      <c r="C187" s="52" t="str">
        <f>[2]Sheet1!C187</f>
        <v>LDSCD1</v>
      </c>
      <c r="D187" s="52" t="s">
        <v>1423</v>
      </c>
      <c r="E187">
        <f>[2]Sheet1!D187</f>
        <v>0</v>
      </c>
      <c r="F187">
        <f>[2]Sheet1!E187</f>
        <v>0</v>
      </c>
      <c r="G187" s="64">
        <f>[2]Sheet1!F187</f>
        <v>0</v>
      </c>
      <c r="H187">
        <f>[2]Sheet1!G187</f>
        <v>300</v>
      </c>
      <c r="I187">
        <f>[2]Sheet1!H187</f>
        <v>300</v>
      </c>
      <c r="J187">
        <f>[2]Sheet1!I187</f>
        <v>4</v>
      </c>
      <c r="K187">
        <f>[2]Sheet1!J187</f>
        <v>6</v>
      </c>
      <c r="L187">
        <f>[2]Sheet1!K187</f>
        <v>10</v>
      </c>
      <c r="M187">
        <f>[2]Sheet1!L187</f>
        <v>14</v>
      </c>
      <c r="N187">
        <f>[2]Sheet1!M187</f>
        <v>12</v>
      </c>
      <c r="O187">
        <f>[2]Sheet1!N187</f>
        <v>0</v>
      </c>
      <c r="P187" s="69">
        <f t="shared" si="30"/>
        <v>0</v>
      </c>
      <c r="Q187" s="92"/>
      <c r="R187" s="80"/>
      <c r="S187" s="93"/>
      <c r="T187" s="80"/>
      <c r="U187" s="92"/>
      <c r="V187" s="80"/>
      <c r="W187" s="93"/>
      <c r="X187" s="80"/>
      <c r="Y187" s="92"/>
      <c r="Z187" s="80"/>
      <c r="AA187" s="93"/>
      <c r="AB187" s="80"/>
      <c r="AC187" s="92"/>
      <c r="AD187" s="80"/>
      <c r="AE187" s="93"/>
      <c r="AF187" s="80"/>
      <c r="AG187" s="92"/>
      <c r="AH187" s="80"/>
      <c r="AI187" s="93"/>
      <c r="AJ187" s="80"/>
      <c r="AK187" s="92"/>
      <c r="AL187" s="80"/>
      <c r="AM187" s="93"/>
      <c r="AN187" s="80"/>
      <c r="AO187" s="92"/>
      <c r="AP187" s="80"/>
      <c r="AQ187" s="93"/>
      <c r="AR187" s="80"/>
      <c r="AS187" s="93"/>
      <c r="AT187" s="298"/>
      <c r="AU187" s="93"/>
      <c r="AV187" s="298"/>
      <c r="AW187" s="93"/>
      <c r="AX187" s="66">
        <f t="shared" si="26"/>
        <v>0</v>
      </c>
      <c r="AY187" s="78">
        <f t="shared" si="27"/>
        <v>0</v>
      </c>
      <c r="AZ187" s="67">
        <f>IFERROR(VLOOKUP(A187,'Site check'!$A$14:$O$47,15,0),0)</f>
        <v>0</v>
      </c>
      <c r="BA187" s="68">
        <f t="shared" si="31"/>
        <v>0</v>
      </c>
      <c r="BB187" s="53">
        <f t="shared" si="28"/>
        <v>0</v>
      </c>
      <c r="BC187" s="53">
        <f t="shared" si="29"/>
        <v>0</v>
      </c>
    </row>
    <row r="188" spans="1:55" ht="13.15">
      <c r="A188" t="str">
        <f>[2]Sheet1!A188</f>
        <v>LDSCD1_SEC_WALL_DD770</v>
      </c>
      <c r="B188" t="str">
        <f>[2]Sheet1!B188</f>
        <v>LDSCD1;DC SYS01</v>
      </c>
      <c r="C188" s="52" t="str">
        <f>[2]Sheet1!C188</f>
        <v>LDSCD1</v>
      </c>
      <c r="D188" s="52" t="s">
        <v>1423</v>
      </c>
      <c r="E188">
        <f>[2]Sheet1!D188</f>
        <v>0</v>
      </c>
      <c r="F188">
        <f>[2]Sheet1!E188</f>
        <v>0</v>
      </c>
      <c r="G188" s="64">
        <f>[2]Sheet1!F188</f>
        <v>0</v>
      </c>
      <c r="H188">
        <f>[2]Sheet1!G188</f>
        <v>300</v>
      </c>
      <c r="I188">
        <f>[2]Sheet1!H188</f>
        <v>300</v>
      </c>
      <c r="J188">
        <f>[2]Sheet1!I188</f>
        <v>0</v>
      </c>
      <c r="K188">
        <f>[2]Sheet1!J188</f>
        <v>0</v>
      </c>
      <c r="L188">
        <f>[2]Sheet1!K188</f>
        <v>0</v>
      </c>
      <c r="M188">
        <f>[2]Sheet1!L188</f>
        <v>5</v>
      </c>
      <c r="N188">
        <f>[2]Sheet1!M188</f>
        <v>12</v>
      </c>
      <c r="O188">
        <f>[2]Sheet1!N188</f>
        <v>0</v>
      </c>
      <c r="P188" s="69">
        <f t="shared" si="30"/>
        <v>0</v>
      </c>
      <c r="Q188" s="92"/>
      <c r="R188" s="80"/>
      <c r="S188" s="93"/>
      <c r="T188" s="80"/>
      <c r="U188" s="92"/>
      <c r="V188" s="80"/>
      <c r="W188" s="93"/>
      <c r="X188" s="80"/>
      <c r="Y188" s="92"/>
      <c r="Z188" s="80"/>
      <c r="AA188" s="93"/>
      <c r="AB188" s="80"/>
      <c r="AC188" s="92"/>
      <c r="AD188" s="80"/>
      <c r="AE188" s="93"/>
      <c r="AF188" s="80"/>
      <c r="AG188" s="92"/>
      <c r="AH188" s="80"/>
      <c r="AI188" s="93"/>
      <c r="AJ188" s="80"/>
      <c r="AK188" s="92"/>
      <c r="AL188" s="80"/>
      <c r="AM188" s="93"/>
      <c r="AN188" s="80"/>
      <c r="AO188" s="92"/>
      <c r="AP188" s="80"/>
      <c r="AQ188" s="93"/>
      <c r="AR188" s="80"/>
      <c r="AS188" s="93"/>
      <c r="AT188" s="298"/>
      <c r="AU188" s="93"/>
      <c r="AV188" s="298"/>
      <c r="AW188" s="93"/>
      <c r="AX188" s="66">
        <f t="shared" si="26"/>
        <v>0</v>
      </c>
      <c r="AY188" s="78">
        <f t="shared" si="27"/>
        <v>0</v>
      </c>
      <c r="AZ188" s="67">
        <f>IFERROR(VLOOKUP(A188,'Site check'!$A$14:$O$47,15,0),0)</f>
        <v>0</v>
      </c>
      <c r="BA188" s="68">
        <f t="shared" si="31"/>
        <v>0</v>
      </c>
      <c r="BB188" s="53">
        <f t="shared" si="28"/>
        <v>0</v>
      </c>
      <c r="BC188" s="53">
        <f t="shared" si="29"/>
        <v>0</v>
      </c>
    </row>
    <row r="189" spans="1:55" ht="13.15">
      <c r="A189" t="str">
        <f>[2]Sheet1!A189</f>
        <v>LDSCD1_SYS_DCDB_01</v>
      </c>
      <c r="B189" t="str">
        <f>[2]Sheet1!B189</f>
        <v>LDSCD1;DC SYS01</v>
      </c>
      <c r="C189" s="52" t="str">
        <f>[2]Sheet1!C189</f>
        <v>LDSCD1</v>
      </c>
      <c r="D189" s="52" t="s">
        <v>1423</v>
      </c>
      <c r="E189">
        <f>[2]Sheet1!D189</f>
        <v>0</v>
      </c>
      <c r="F189">
        <f>[2]Sheet1!E189</f>
        <v>0</v>
      </c>
      <c r="G189" s="64">
        <f>[2]Sheet1!F189</f>
        <v>0</v>
      </c>
      <c r="H189">
        <f>[2]Sheet1!G189</f>
        <v>300</v>
      </c>
      <c r="I189">
        <f>[2]Sheet1!H189</f>
        <v>300</v>
      </c>
      <c r="J189">
        <f>[2]Sheet1!I189</f>
        <v>0</v>
      </c>
      <c r="K189">
        <f>[2]Sheet1!J189</f>
        <v>6</v>
      </c>
      <c r="L189">
        <f>[2]Sheet1!K189</f>
        <v>0</v>
      </c>
      <c r="M189">
        <f>[2]Sheet1!L189</f>
        <v>0</v>
      </c>
      <c r="N189">
        <f>[2]Sheet1!M189</f>
        <v>0</v>
      </c>
      <c r="O189">
        <f>[2]Sheet1!N189</f>
        <v>0</v>
      </c>
      <c r="P189" s="69">
        <f t="shared" si="30"/>
        <v>0</v>
      </c>
      <c r="Q189" s="92"/>
      <c r="R189" s="80"/>
      <c r="S189" s="93"/>
      <c r="T189" s="80"/>
      <c r="U189" s="92"/>
      <c r="V189" s="80"/>
      <c r="W189" s="93"/>
      <c r="X189" s="80"/>
      <c r="Y189" s="92"/>
      <c r="Z189" s="80"/>
      <c r="AA189" s="93"/>
      <c r="AB189" s="80"/>
      <c r="AC189" s="92"/>
      <c r="AD189" s="80"/>
      <c r="AE189" s="93"/>
      <c r="AF189" s="80"/>
      <c r="AG189" s="92"/>
      <c r="AH189" s="80"/>
      <c r="AI189" s="93"/>
      <c r="AJ189" s="80"/>
      <c r="AK189" s="92"/>
      <c r="AL189" s="80"/>
      <c r="AM189" s="93"/>
      <c r="AN189" s="80"/>
      <c r="AO189" s="92"/>
      <c r="AP189" s="80"/>
      <c r="AQ189" s="93"/>
      <c r="AR189" s="80"/>
      <c r="AS189" s="93"/>
      <c r="AT189" s="298"/>
      <c r="AU189" s="93"/>
      <c r="AV189" s="298"/>
      <c r="AW189" s="93"/>
      <c r="AX189" s="66">
        <f t="shared" si="26"/>
        <v>0</v>
      </c>
      <c r="AY189" s="78">
        <f t="shared" si="27"/>
        <v>0</v>
      </c>
      <c r="AZ189" s="67">
        <f>IFERROR(VLOOKUP(A189,'Site check'!$A$14:$O$47,15,0),0)</f>
        <v>0</v>
      </c>
      <c r="BA189" s="68">
        <f t="shared" si="31"/>
        <v>0</v>
      </c>
      <c r="BB189" s="53">
        <f t="shared" si="28"/>
        <v>0</v>
      </c>
      <c r="BC189" s="53">
        <f t="shared" si="29"/>
        <v>0</v>
      </c>
    </row>
    <row r="190" spans="1:55" ht="13.15">
      <c r="A190" t="str">
        <f>[2]Sheet1!A190</f>
        <v>LDSCD1_SYS_DCDB_02</v>
      </c>
      <c r="B190" t="str">
        <f>[2]Sheet1!B190</f>
        <v>LDSCD1;DC SYS01</v>
      </c>
      <c r="C190" s="52" t="str">
        <f>[2]Sheet1!C190</f>
        <v>LDSCD1</v>
      </c>
      <c r="D190" s="52" t="s">
        <v>1423</v>
      </c>
      <c r="E190">
        <f>[2]Sheet1!D190</f>
        <v>0</v>
      </c>
      <c r="F190">
        <f>[2]Sheet1!E190</f>
        <v>0</v>
      </c>
      <c r="G190" s="64">
        <f>[2]Sheet1!F190</f>
        <v>0</v>
      </c>
      <c r="H190">
        <f>[2]Sheet1!G190</f>
        <v>300</v>
      </c>
      <c r="I190">
        <f>[2]Sheet1!H190</f>
        <v>300</v>
      </c>
      <c r="J190">
        <f>[2]Sheet1!I190</f>
        <v>0</v>
      </c>
      <c r="K190">
        <f>[2]Sheet1!J190</f>
        <v>7</v>
      </c>
      <c r="L190">
        <f>[2]Sheet1!K190</f>
        <v>0</v>
      </c>
      <c r="M190">
        <f>[2]Sheet1!L190</f>
        <v>0</v>
      </c>
      <c r="N190">
        <f>[2]Sheet1!M190</f>
        <v>0</v>
      </c>
      <c r="O190">
        <f>[2]Sheet1!N190</f>
        <v>0</v>
      </c>
      <c r="P190" s="69">
        <f t="shared" si="30"/>
        <v>0</v>
      </c>
      <c r="Q190" s="92"/>
      <c r="R190" s="80"/>
      <c r="S190" s="93"/>
      <c r="T190" s="80"/>
      <c r="U190" s="92"/>
      <c r="V190" s="80"/>
      <c r="W190" s="93"/>
      <c r="X190" s="80"/>
      <c r="Y190" s="92"/>
      <c r="Z190" s="80"/>
      <c r="AA190" s="93"/>
      <c r="AB190" s="80"/>
      <c r="AC190" s="92"/>
      <c r="AD190" s="80"/>
      <c r="AE190" s="93"/>
      <c r="AF190" s="80"/>
      <c r="AG190" s="92"/>
      <c r="AH190" s="80"/>
      <c r="AI190" s="93"/>
      <c r="AJ190" s="80"/>
      <c r="AK190" s="92"/>
      <c r="AL190" s="80"/>
      <c r="AM190" s="93"/>
      <c r="AN190" s="80"/>
      <c r="AO190" s="92"/>
      <c r="AP190" s="80"/>
      <c r="AQ190" s="93"/>
      <c r="AR190" s="80"/>
      <c r="AS190" s="93"/>
      <c r="AT190" s="298"/>
      <c r="AU190" s="93"/>
      <c r="AV190" s="298"/>
      <c r="AW190" s="93"/>
      <c r="AX190" s="66">
        <f t="shared" si="26"/>
        <v>0</v>
      </c>
      <c r="AY190" s="78">
        <f t="shared" si="27"/>
        <v>0</v>
      </c>
      <c r="AZ190" s="67">
        <f>IFERROR(VLOOKUP(A190,'Site check'!$A$14:$O$47,15,0),0)</f>
        <v>0</v>
      </c>
      <c r="BA190" s="68">
        <f t="shared" si="31"/>
        <v>0</v>
      </c>
      <c r="BB190" s="53">
        <f t="shared" si="28"/>
        <v>0</v>
      </c>
      <c r="BC190" s="53">
        <f t="shared" si="29"/>
        <v>0</v>
      </c>
    </row>
    <row r="191" spans="1:55" ht="13.15">
      <c r="A191" t="str">
        <f>[2]Sheet1!A191</f>
        <v>LDSCD2_PDU1A_B</v>
      </c>
      <c r="B191" t="str">
        <f>[2]Sheet1!B191</f>
        <v>LDSCD2;DC SYS A</v>
      </c>
      <c r="C191" s="52" t="str">
        <f>[2]Sheet1!C191</f>
        <v>LDSCD2</v>
      </c>
      <c r="D191" s="52" t="s">
        <v>1170</v>
      </c>
      <c r="E191">
        <f>[2]Sheet1!D191</f>
        <v>192.99</v>
      </c>
      <c r="F191">
        <f>[2]Sheet1!E191</f>
        <v>123.57</v>
      </c>
      <c r="G191" s="64">
        <f>[2]Sheet1!F191</f>
        <v>45539</v>
      </c>
      <c r="H191">
        <f>[2]Sheet1!G191</f>
        <v>360</v>
      </c>
      <c r="I191">
        <f>[2]Sheet1!H191</f>
        <v>360</v>
      </c>
      <c r="J191">
        <f>[2]Sheet1!I191</f>
        <v>0</v>
      </c>
      <c r="K191">
        <f>[2]Sheet1!J191</f>
        <v>0</v>
      </c>
      <c r="L191">
        <f>[2]Sheet1!K191</f>
        <v>0</v>
      </c>
      <c r="M191">
        <f>[2]Sheet1!L191</f>
        <v>0</v>
      </c>
      <c r="N191">
        <f>[2]Sheet1!M191</f>
        <v>0</v>
      </c>
      <c r="O191">
        <f>[2]Sheet1!N191</f>
        <v>0</v>
      </c>
      <c r="P191" s="69">
        <f t="shared" si="30"/>
        <v>179.16666666666666</v>
      </c>
      <c r="Q191" s="81" t="s">
        <v>617</v>
      </c>
      <c r="R191" s="82">
        <v>2</v>
      </c>
      <c r="S191" s="81" t="s">
        <v>618</v>
      </c>
      <c r="T191" s="82">
        <v>0.5</v>
      </c>
      <c r="U191" s="81" t="s">
        <v>603</v>
      </c>
      <c r="V191" s="82">
        <v>2.1</v>
      </c>
      <c r="W191" s="99" t="s">
        <v>1424</v>
      </c>
      <c r="X191" s="100">
        <v>2</v>
      </c>
      <c r="Y191" s="101" t="s">
        <v>608</v>
      </c>
      <c r="Z191" s="100">
        <v>1</v>
      </c>
      <c r="AA191" s="303" t="s">
        <v>609</v>
      </c>
      <c r="AB191" s="302">
        <v>1</v>
      </c>
      <c r="AC191" s="92"/>
      <c r="AD191" s="80"/>
      <c r="AE191" s="93"/>
      <c r="AF191" s="80"/>
      <c r="AG191" s="92"/>
      <c r="AH191" s="80"/>
      <c r="AI191" s="93"/>
      <c r="AJ191" s="80"/>
      <c r="AK191" s="92"/>
      <c r="AL191" s="80"/>
      <c r="AM191" s="93"/>
      <c r="AN191" s="80"/>
      <c r="AO191" s="92"/>
      <c r="AP191" s="80"/>
      <c r="AQ191" s="93"/>
      <c r="AR191" s="80"/>
      <c r="AS191" s="93"/>
      <c r="AT191" s="298"/>
      <c r="AU191" s="93"/>
      <c r="AV191" s="298"/>
      <c r="AW191" s="93"/>
      <c r="AX191" s="66">
        <f t="shared" si="26"/>
        <v>8.6</v>
      </c>
      <c r="AY191" s="78">
        <f t="shared" si="27"/>
        <v>179.16666666666666</v>
      </c>
      <c r="AZ191" s="67">
        <f>IFERROR(VLOOKUP(A191,'Site check'!$A$14:$O$47,15,0),0)</f>
        <v>0</v>
      </c>
      <c r="BA191" s="68">
        <f t="shared" si="31"/>
        <v>0</v>
      </c>
      <c r="BB191" s="53">
        <f t="shared" si="28"/>
        <v>282.57333333333332</v>
      </c>
      <c r="BC191" s="53">
        <f t="shared" si="29"/>
        <v>213.15333333333331</v>
      </c>
    </row>
    <row r="192" spans="1:55" ht="13.15">
      <c r="A192" t="str">
        <f>[2]Sheet1!A192</f>
        <v>LDSCD2_SEC_CBDB_AB1</v>
      </c>
      <c r="B192" t="str">
        <f>[2]Sheet1!B192</f>
        <v>LDSCD2;DC SYS A</v>
      </c>
      <c r="C192" s="52" t="str">
        <f>[2]Sheet1!C192</f>
        <v>LDSCD2</v>
      </c>
      <c r="D192" s="52" t="s">
        <v>1170</v>
      </c>
      <c r="E192">
        <f>[2]Sheet1!D192</f>
        <v>100</v>
      </c>
      <c r="F192">
        <f>[2]Sheet1!E192</f>
        <v>100</v>
      </c>
      <c r="G192" s="64">
        <f>[2]Sheet1!F192</f>
        <v>44116</v>
      </c>
      <c r="H192">
        <f>[2]Sheet1!G192</f>
        <v>300</v>
      </c>
      <c r="I192">
        <f>[2]Sheet1!H192</f>
        <v>300</v>
      </c>
      <c r="J192">
        <f>[2]Sheet1!I192</f>
        <v>0</v>
      </c>
      <c r="K192">
        <f>[2]Sheet1!J192</f>
        <v>0</v>
      </c>
      <c r="L192">
        <f>[2]Sheet1!K192</f>
        <v>0</v>
      </c>
      <c r="M192">
        <f>[2]Sheet1!L192</f>
        <v>2</v>
      </c>
      <c r="N192">
        <f>[2]Sheet1!M192</f>
        <v>6</v>
      </c>
      <c r="O192">
        <f>[2]Sheet1!N192</f>
        <v>35</v>
      </c>
      <c r="P192" s="69">
        <f t="shared" si="30"/>
        <v>0</v>
      </c>
      <c r="Q192" s="92"/>
      <c r="R192" s="80"/>
      <c r="S192" s="93"/>
      <c r="T192" s="80"/>
      <c r="U192" s="92"/>
      <c r="V192" s="80"/>
      <c r="W192" s="93"/>
      <c r="X192" s="80"/>
      <c r="Y192" s="92"/>
      <c r="Z192" s="80"/>
      <c r="AA192" s="93"/>
      <c r="AB192" s="80"/>
      <c r="AC192" s="92"/>
      <c r="AD192" s="80"/>
      <c r="AE192" s="93"/>
      <c r="AF192" s="80"/>
      <c r="AG192" s="92"/>
      <c r="AH192" s="80"/>
      <c r="AI192" s="93"/>
      <c r="AJ192" s="80"/>
      <c r="AK192" s="92"/>
      <c r="AL192" s="80"/>
      <c r="AM192" s="93"/>
      <c r="AN192" s="80"/>
      <c r="AO192" s="92"/>
      <c r="AP192" s="80"/>
      <c r="AQ192" s="93"/>
      <c r="AR192" s="80"/>
      <c r="AS192" s="93"/>
      <c r="AT192" s="298"/>
      <c r="AU192" s="93"/>
      <c r="AV192" s="298"/>
      <c r="AW192" s="93"/>
      <c r="AX192" s="66">
        <f t="shared" si="26"/>
        <v>0</v>
      </c>
      <c r="AY192" s="78">
        <f t="shared" si="27"/>
        <v>0</v>
      </c>
      <c r="AZ192" s="67">
        <f>IFERROR(VLOOKUP(A192,'Site check'!$A$14:$O$47,15,0),0)</f>
        <v>0</v>
      </c>
      <c r="BA192" s="68">
        <f t="shared" si="31"/>
        <v>0</v>
      </c>
      <c r="BB192" s="53">
        <f t="shared" si="28"/>
        <v>100</v>
      </c>
      <c r="BC192" s="53">
        <f t="shared" si="29"/>
        <v>100</v>
      </c>
    </row>
    <row r="193" spans="1:55" ht="13.15">
      <c r="A193" t="str">
        <f>[2]Sheet1!A193</f>
        <v>LDSCD2_SEC_CBDB_CD1</v>
      </c>
      <c r="B193" t="str">
        <f>[2]Sheet1!B193</f>
        <v>LDSCD2;DC SYS A</v>
      </c>
      <c r="C193" s="52" t="str">
        <f>[2]Sheet1!C193</f>
        <v>LDSCD2</v>
      </c>
      <c r="D193" s="52" t="s">
        <v>1170</v>
      </c>
      <c r="E193">
        <f>[2]Sheet1!D193</f>
        <v>260</v>
      </c>
      <c r="F193">
        <f>[2]Sheet1!E193</f>
        <v>230</v>
      </c>
      <c r="G193" s="64">
        <f>[2]Sheet1!F193</f>
        <v>44382</v>
      </c>
      <c r="H193">
        <f>[2]Sheet1!G193</f>
        <v>300</v>
      </c>
      <c r="I193">
        <f>[2]Sheet1!H193</f>
        <v>300</v>
      </c>
      <c r="J193">
        <f>[2]Sheet1!I193</f>
        <v>0</v>
      </c>
      <c r="K193">
        <f>[2]Sheet1!J193</f>
        <v>0</v>
      </c>
      <c r="L193">
        <f>[2]Sheet1!K193</f>
        <v>0</v>
      </c>
      <c r="M193">
        <f>[2]Sheet1!L193</f>
        <v>2</v>
      </c>
      <c r="N193">
        <f>[2]Sheet1!M193</f>
        <v>0</v>
      </c>
      <c r="O193">
        <f>[2]Sheet1!N193</f>
        <v>17</v>
      </c>
      <c r="P193" s="69">
        <f t="shared" si="30"/>
        <v>83.333333333333329</v>
      </c>
      <c r="Q193" s="81" t="s">
        <v>1425</v>
      </c>
      <c r="R193" s="82">
        <v>4</v>
      </c>
      <c r="S193" s="93"/>
      <c r="T193" s="80"/>
      <c r="U193" s="92"/>
      <c r="V193" s="80"/>
      <c r="W193" s="93"/>
      <c r="X193" s="80"/>
      <c r="Y193" s="92"/>
      <c r="Z193" s="80"/>
      <c r="AA193" s="93"/>
      <c r="AB193" s="80"/>
      <c r="AC193" s="92"/>
      <c r="AD193" s="80"/>
      <c r="AE193" s="93"/>
      <c r="AF193" s="80"/>
      <c r="AG193" s="92"/>
      <c r="AH193" s="80"/>
      <c r="AI193" s="93"/>
      <c r="AJ193" s="80"/>
      <c r="AK193" s="92"/>
      <c r="AL193" s="80"/>
      <c r="AM193" s="93"/>
      <c r="AN193" s="80"/>
      <c r="AO193" s="92"/>
      <c r="AP193" s="80"/>
      <c r="AQ193" s="93"/>
      <c r="AR193" s="80"/>
      <c r="AS193" s="93"/>
      <c r="AT193" s="298"/>
      <c r="AU193" s="93"/>
      <c r="AV193" s="298"/>
      <c r="AW193" s="93"/>
      <c r="AX193" s="66">
        <f t="shared" si="26"/>
        <v>4</v>
      </c>
      <c r="AY193" s="78">
        <f t="shared" si="27"/>
        <v>83.333333333333329</v>
      </c>
      <c r="AZ193" s="67">
        <f>IFERROR(VLOOKUP(A193,'Site check'!$A$14:$O$47,15,0),0)</f>
        <v>0</v>
      </c>
      <c r="BA193" s="68">
        <f t="shared" si="31"/>
        <v>0</v>
      </c>
      <c r="BB193" s="53">
        <f t="shared" si="28"/>
        <v>301.66666666666669</v>
      </c>
      <c r="BC193" s="53">
        <f t="shared" si="29"/>
        <v>271.66666666666669</v>
      </c>
    </row>
    <row r="194" spans="1:55" ht="13.15">
      <c r="A194" t="str">
        <f>[2]Sheet1!A194</f>
        <v>LDSCD2_SEC_CBDB_EF1</v>
      </c>
      <c r="B194" t="str">
        <f>[2]Sheet1!B194</f>
        <v>LDSCD2;DC SYS A</v>
      </c>
      <c r="C194" s="52" t="str">
        <f>[2]Sheet1!C194</f>
        <v>LDSCD2</v>
      </c>
      <c r="D194" s="52" t="s">
        <v>1170</v>
      </c>
      <c r="E194">
        <f>[2]Sheet1!D194</f>
        <v>250</v>
      </c>
      <c r="F194">
        <f>[2]Sheet1!E194</f>
        <v>250</v>
      </c>
      <c r="G194" s="64">
        <f>[2]Sheet1!F194</f>
        <v>44116</v>
      </c>
      <c r="H194">
        <f>[2]Sheet1!G194</f>
        <v>300</v>
      </c>
      <c r="I194">
        <f>[2]Sheet1!H194</f>
        <v>300</v>
      </c>
      <c r="J194">
        <f>[2]Sheet1!I194</f>
        <v>0</v>
      </c>
      <c r="K194">
        <f>[2]Sheet1!J194</f>
        <v>0</v>
      </c>
      <c r="L194">
        <f>[2]Sheet1!K194</f>
        <v>3</v>
      </c>
      <c r="M194">
        <f>[2]Sheet1!L194</f>
        <v>0</v>
      </c>
      <c r="N194">
        <f>[2]Sheet1!M194</f>
        <v>4</v>
      </c>
      <c r="O194">
        <f>[2]Sheet1!N194</f>
        <v>29</v>
      </c>
      <c r="P194" s="69">
        <f t="shared" si="30"/>
        <v>0</v>
      </c>
      <c r="Q194" s="92"/>
      <c r="R194" s="80"/>
      <c r="S194" s="93"/>
      <c r="T194" s="80"/>
      <c r="U194" s="92"/>
      <c r="V194" s="80"/>
      <c r="W194" s="93"/>
      <c r="X194" s="80"/>
      <c r="Y194" s="92"/>
      <c r="Z194" s="80"/>
      <c r="AA194" s="93"/>
      <c r="AB194" s="80"/>
      <c r="AC194" s="92"/>
      <c r="AD194" s="80"/>
      <c r="AE194" s="93"/>
      <c r="AF194" s="80"/>
      <c r="AG194" s="92"/>
      <c r="AH194" s="80"/>
      <c r="AI194" s="93"/>
      <c r="AJ194" s="80"/>
      <c r="AK194" s="92"/>
      <c r="AL194" s="80"/>
      <c r="AM194" s="93"/>
      <c r="AN194" s="80"/>
      <c r="AO194" s="92"/>
      <c r="AP194" s="80"/>
      <c r="AQ194" s="93"/>
      <c r="AR194" s="80"/>
      <c r="AS194" s="93"/>
      <c r="AT194" s="298"/>
      <c r="AU194" s="93"/>
      <c r="AV194" s="298"/>
      <c r="AW194" s="93"/>
      <c r="AX194" s="66">
        <f t="shared" si="26"/>
        <v>0</v>
      </c>
      <c r="AY194" s="78">
        <f t="shared" si="27"/>
        <v>0</v>
      </c>
      <c r="AZ194" s="67">
        <f>IFERROR(VLOOKUP(A194,'Site check'!$A$14:$O$47,15,0),0)</f>
        <v>0</v>
      </c>
      <c r="BA194" s="68">
        <f t="shared" si="31"/>
        <v>0</v>
      </c>
      <c r="BB194" s="53">
        <f t="shared" si="28"/>
        <v>250</v>
      </c>
      <c r="BC194" s="53">
        <f t="shared" si="29"/>
        <v>250</v>
      </c>
    </row>
    <row r="195" spans="1:55" ht="13.15">
      <c r="A195" t="str">
        <f>[2]Sheet1!A195</f>
        <v>LDSCD2_SEC_CBDB_GH1</v>
      </c>
      <c r="B195" t="str">
        <f>[2]Sheet1!B195</f>
        <v>LDSCD2;DC SYS A</v>
      </c>
      <c r="C195" s="52" t="str">
        <f>[2]Sheet1!C195</f>
        <v>LDSCD2</v>
      </c>
      <c r="D195" s="52" t="s">
        <v>1170</v>
      </c>
      <c r="E195">
        <f>[2]Sheet1!D195</f>
        <v>50</v>
      </c>
      <c r="F195">
        <f>[2]Sheet1!E195</f>
        <v>0</v>
      </c>
      <c r="G195" s="64">
        <f>[2]Sheet1!F195</f>
        <v>44116</v>
      </c>
      <c r="H195">
        <f>[2]Sheet1!G195</f>
        <v>300</v>
      </c>
      <c r="I195">
        <f>[2]Sheet1!H195</f>
        <v>300</v>
      </c>
      <c r="J195">
        <f>[2]Sheet1!I195</f>
        <v>0</v>
      </c>
      <c r="K195">
        <f>[2]Sheet1!J195</f>
        <v>0</v>
      </c>
      <c r="L195">
        <f>[2]Sheet1!K195</f>
        <v>0</v>
      </c>
      <c r="M195">
        <f>[2]Sheet1!L195</f>
        <v>16</v>
      </c>
      <c r="N195">
        <f>[2]Sheet1!M195</f>
        <v>9</v>
      </c>
      <c r="O195">
        <f>[2]Sheet1!N195</f>
        <v>18</v>
      </c>
      <c r="P195" s="69">
        <f t="shared" si="30"/>
        <v>87.5</v>
      </c>
      <c r="Q195" s="101" t="s">
        <v>611</v>
      </c>
      <c r="R195" s="100">
        <v>1</v>
      </c>
      <c r="S195" s="93"/>
      <c r="T195" s="80"/>
      <c r="U195" s="101" t="s">
        <v>1426</v>
      </c>
      <c r="V195" s="100">
        <v>3.2</v>
      </c>
      <c r="W195" s="93"/>
      <c r="X195" s="80"/>
      <c r="Y195" s="92"/>
      <c r="Z195" s="80"/>
      <c r="AA195" s="93"/>
      <c r="AB195" s="80"/>
      <c r="AC195" s="92"/>
      <c r="AD195" s="80"/>
      <c r="AE195" s="93"/>
      <c r="AF195" s="80"/>
      <c r="AG195" s="92"/>
      <c r="AH195" s="80"/>
      <c r="AI195" s="93"/>
      <c r="AJ195" s="80"/>
      <c r="AK195" s="92"/>
      <c r="AL195" s="80"/>
      <c r="AM195" s="93"/>
      <c r="AN195" s="80"/>
      <c r="AO195" s="92"/>
      <c r="AP195" s="80"/>
      <c r="AQ195" s="93"/>
      <c r="AR195" s="80"/>
      <c r="AS195" s="93"/>
      <c r="AT195" s="298"/>
      <c r="AU195" s="93"/>
      <c r="AV195" s="298"/>
      <c r="AW195" s="93"/>
      <c r="AX195" s="66">
        <f t="shared" ref="AX195:AX251" si="38">SUM(R195+T195+V195+X195+Z195+AB195+AD195+AF195+AH195+AJ195+AL195+AN195+AP195+AR195)</f>
        <v>4.2</v>
      </c>
      <c r="AY195" s="78">
        <f t="shared" ref="AY195:AY251" si="39">SUM(AX195*1000)/48</f>
        <v>87.5</v>
      </c>
      <c r="AZ195" s="67">
        <f>IFERROR(VLOOKUP(A195,'Site check'!$A$14:$O$47,15,0),0)</f>
        <v>0</v>
      </c>
      <c r="BA195" s="68">
        <f t="shared" si="31"/>
        <v>0</v>
      </c>
      <c r="BB195" s="53">
        <f t="shared" si="28"/>
        <v>93.75</v>
      </c>
      <c r="BC195" s="53">
        <f t="shared" si="29"/>
        <v>43.75</v>
      </c>
    </row>
    <row r="196" spans="1:55" ht="13.15">
      <c r="A196" t="str">
        <f>[2]Sheet1!A196</f>
        <v>LDSCD2_SEC_CBDB_JK1</v>
      </c>
      <c r="B196" t="str">
        <f>[2]Sheet1!B196</f>
        <v>LDSCD2;DC SYS A</v>
      </c>
      <c r="C196" s="52" t="str">
        <f>[2]Sheet1!C196</f>
        <v>LDSCD2</v>
      </c>
      <c r="D196" s="52" t="s">
        <v>1170</v>
      </c>
      <c r="E196">
        <f>[2]Sheet1!D196</f>
        <v>150</v>
      </c>
      <c r="F196">
        <f>[2]Sheet1!E196</f>
        <v>150</v>
      </c>
      <c r="G196" s="64">
        <f>[2]Sheet1!F196</f>
        <v>44116</v>
      </c>
      <c r="H196">
        <f>[2]Sheet1!G196</f>
        <v>300</v>
      </c>
      <c r="I196">
        <f>[2]Sheet1!H196</f>
        <v>300</v>
      </c>
      <c r="J196">
        <f>[2]Sheet1!I196</f>
        <v>0</v>
      </c>
      <c r="K196">
        <f>[2]Sheet1!J196</f>
        <v>0</v>
      </c>
      <c r="L196">
        <f>[2]Sheet1!K196</f>
        <v>2</v>
      </c>
      <c r="M196">
        <f>[2]Sheet1!L196</f>
        <v>0</v>
      </c>
      <c r="N196">
        <f>[2]Sheet1!M196</f>
        <v>0</v>
      </c>
      <c r="O196">
        <f>[2]Sheet1!N196</f>
        <v>12</v>
      </c>
      <c r="P196" s="69">
        <f t="shared" si="30"/>
        <v>0</v>
      </c>
      <c r="Q196" s="92"/>
      <c r="R196" s="80"/>
      <c r="S196" s="93"/>
      <c r="T196" s="80"/>
      <c r="U196" s="92"/>
      <c r="V196" s="80"/>
      <c r="W196" s="93"/>
      <c r="X196" s="80"/>
      <c r="Y196" s="92"/>
      <c r="Z196" s="80"/>
      <c r="AA196" s="93"/>
      <c r="AB196" s="80"/>
      <c r="AC196" s="92"/>
      <c r="AD196" s="80"/>
      <c r="AE196" s="93"/>
      <c r="AF196" s="80"/>
      <c r="AG196" s="92"/>
      <c r="AH196" s="80"/>
      <c r="AI196" s="93"/>
      <c r="AJ196" s="80"/>
      <c r="AK196" s="92"/>
      <c r="AL196" s="80"/>
      <c r="AM196" s="93"/>
      <c r="AN196" s="80"/>
      <c r="AO196" s="92"/>
      <c r="AP196" s="80"/>
      <c r="AQ196" s="93"/>
      <c r="AR196" s="80"/>
      <c r="AS196" s="93"/>
      <c r="AT196" s="298"/>
      <c r="AU196" s="93"/>
      <c r="AV196" s="298"/>
      <c r="AW196" s="93"/>
      <c r="AX196" s="66">
        <f t="shared" si="38"/>
        <v>0</v>
      </c>
      <c r="AY196" s="78">
        <f t="shared" si="39"/>
        <v>0</v>
      </c>
      <c r="AZ196" s="67">
        <f>IFERROR(VLOOKUP(A196,'Site check'!$A$14:$O$47,15,0),0)</f>
        <v>0</v>
      </c>
      <c r="BA196" s="68">
        <f t="shared" si="31"/>
        <v>0</v>
      </c>
      <c r="BB196" s="53">
        <f t="shared" ref="BB196:BB252" si="40">SUM(P196/2)+E196</f>
        <v>150</v>
      </c>
      <c r="BC196" s="53">
        <f t="shared" ref="BC196:BC252" si="41">SUM(P196/2)+F196</f>
        <v>150</v>
      </c>
    </row>
    <row r="197" spans="1:55" ht="13.15">
      <c r="A197" t="str">
        <f>[2]Sheet1!A197</f>
        <v>LDSCD2_SEC_CBDB_TU01</v>
      </c>
      <c r="B197" t="str">
        <f>[2]Sheet1!B197</f>
        <v>LDSCD2;DC SYS A</v>
      </c>
      <c r="C197" s="52" t="str">
        <f>[2]Sheet1!C197</f>
        <v>LDSCD2</v>
      </c>
      <c r="D197" s="52" t="s">
        <v>1170</v>
      </c>
      <c r="E197">
        <f>[2]Sheet1!D197</f>
        <v>241</v>
      </c>
      <c r="F197">
        <f>[2]Sheet1!E197</f>
        <v>156</v>
      </c>
      <c r="G197" s="64">
        <f>[2]Sheet1!F197</f>
        <v>44482</v>
      </c>
      <c r="H197">
        <f>[2]Sheet1!G197</f>
        <v>300</v>
      </c>
      <c r="I197">
        <f>[2]Sheet1!H197</f>
        <v>300</v>
      </c>
      <c r="J197">
        <f>[2]Sheet1!I197</f>
        <v>5</v>
      </c>
      <c r="K197">
        <f>[2]Sheet1!J197</f>
        <v>0</v>
      </c>
      <c r="L197">
        <f>[2]Sheet1!K197</f>
        <v>0</v>
      </c>
      <c r="M197">
        <f>[2]Sheet1!L197</f>
        <v>0</v>
      </c>
      <c r="N197">
        <f>[2]Sheet1!M197</f>
        <v>0</v>
      </c>
      <c r="O197">
        <f>[2]Sheet1!N197</f>
        <v>12</v>
      </c>
      <c r="P197" s="69">
        <f t="shared" ref="P197:P253" si="42">SUM(AY197+BA197)</f>
        <v>343.75</v>
      </c>
      <c r="Q197" s="92" t="s">
        <v>1427</v>
      </c>
      <c r="R197" s="80">
        <v>5</v>
      </c>
      <c r="S197" s="89" t="s">
        <v>1428</v>
      </c>
      <c r="T197" s="82">
        <v>2.9</v>
      </c>
      <c r="U197" s="81" t="s">
        <v>605</v>
      </c>
      <c r="V197" s="82">
        <v>1.8</v>
      </c>
      <c r="W197" s="101" t="s">
        <v>614</v>
      </c>
      <c r="X197" s="327">
        <v>5.6</v>
      </c>
      <c r="Y197" s="101" t="s">
        <v>615</v>
      </c>
      <c r="Z197" s="284">
        <v>1.2</v>
      </c>
      <c r="AA197" s="93"/>
      <c r="AB197" s="80"/>
      <c r="AC197" s="92"/>
      <c r="AD197" s="80"/>
      <c r="AE197" s="93"/>
      <c r="AF197" s="80"/>
      <c r="AG197" s="92"/>
      <c r="AH197" s="80"/>
      <c r="AI197" s="93"/>
      <c r="AJ197" s="80"/>
      <c r="AK197" s="92"/>
      <c r="AL197" s="80"/>
      <c r="AM197" s="93"/>
      <c r="AN197" s="80"/>
      <c r="AO197" s="92"/>
      <c r="AP197" s="80"/>
      <c r="AQ197" s="93"/>
      <c r="AR197" s="80"/>
      <c r="AS197" s="93"/>
      <c r="AT197" s="298"/>
      <c r="AU197" s="93"/>
      <c r="AV197" s="298"/>
      <c r="AW197" s="93"/>
      <c r="AX197" s="66">
        <f t="shared" si="38"/>
        <v>16.5</v>
      </c>
      <c r="AY197" s="78">
        <f t="shared" si="39"/>
        <v>343.75</v>
      </c>
      <c r="AZ197" s="67">
        <f>IFERROR(VLOOKUP(A197,'Site check'!$A$14:$O$47,15,0),0)</f>
        <v>0</v>
      </c>
      <c r="BA197" s="68">
        <f t="shared" ref="BA197:BA253" si="43">SUM(AZ197*1000)/48</f>
        <v>0</v>
      </c>
      <c r="BB197" s="53">
        <f t="shared" si="40"/>
        <v>412.875</v>
      </c>
      <c r="BC197" s="53">
        <f t="shared" si="41"/>
        <v>327.875</v>
      </c>
    </row>
    <row r="198" spans="1:55" ht="13.15">
      <c r="A198" t="str">
        <f>[2]Sheet1!A198</f>
        <v>LDSCD2_SEC_CBDB_XY01 (this is actually the iPDU)</v>
      </c>
      <c r="B198" t="str">
        <f>[2]Sheet1!B198</f>
        <v>LDSCD2;DC SYS A</v>
      </c>
      <c r="C198" s="52" t="str">
        <f>[2]Sheet1!C198</f>
        <v>LDSCD2</v>
      </c>
      <c r="D198" s="52" t="s">
        <v>1170</v>
      </c>
      <c r="E198">
        <f>[2]Sheet1!D198</f>
        <v>0</v>
      </c>
      <c r="F198">
        <f>[2]Sheet1!E198</f>
        <v>0</v>
      </c>
      <c r="G198" s="64">
        <f>[2]Sheet1!F198</f>
        <v>0</v>
      </c>
      <c r="H198">
        <f>[2]Sheet1!G198</f>
        <v>0</v>
      </c>
      <c r="I198">
        <f>[2]Sheet1!H198</f>
        <v>0</v>
      </c>
      <c r="J198">
        <f>[2]Sheet1!I198</f>
        <v>0</v>
      </c>
      <c r="K198">
        <f>[2]Sheet1!J198</f>
        <v>0</v>
      </c>
      <c r="L198">
        <f>[2]Sheet1!K198</f>
        <v>0</v>
      </c>
      <c r="M198">
        <f>[2]Sheet1!L198</f>
        <v>0</v>
      </c>
      <c r="N198">
        <f>[2]Sheet1!M198</f>
        <v>0</v>
      </c>
      <c r="O198">
        <f>[2]Sheet1!N198</f>
        <v>0</v>
      </c>
      <c r="P198" s="69">
        <f t="shared" si="42"/>
        <v>77.083333333333329</v>
      </c>
      <c r="Q198" s="101" t="s">
        <v>616</v>
      </c>
      <c r="R198" s="327">
        <v>3.7</v>
      </c>
      <c r="S198" s="93"/>
      <c r="T198" s="80"/>
      <c r="U198" s="92"/>
      <c r="V198" s="80"/>
      <c r="W198" s="93"/>
      <c r="X198" s="80"/>
      <c r="Y198" s="92"/>
      <c r="Z198" s="80"/>
      <c r="AA198" s="93"/>
      <c r="AB198" s="80"/>
      <c r="AC198" s="92"/>
      <c r="AD198" s="80"/>
      <c r="AE198" s="93"/>
      <c r="AF198" s="80"/>
      <c r="AG198" s="92"/>
      <c r="AH198" s="80"/>
      <c r="AI198" s="93"/>
      <c r="AJ198" s="80"/>
      <c r="AK198" s="92"/>
      <c r="AL198" s="80"/>
      <c r="AM198" s="93"/>
      <c r="AN198" s="80"/>
      <c r="AO198" s="92"/>
      <c r="AP198" s="80"/>
      <c r="AQ198" s="93"/>
      <c r="AR198" s="80"/>
      <c r="AS198" s="93"/>
      <c r="AT198" s="298"/>
      <c r="AU198" s="93"/>
      <c r="AV198" s="298"/>
      <c r="AW198" s="93"/>
      <c r="AX198" s="66">
        <f t="shared" si="38"/>
        <v>3.7</v>
      </c>
      <c r="AY198" s="78">
        <f t="shared" si="39"/>
        <v>77.083333333333329</v>
      </c>
      <c r="AZ198" s="67">
        <f>IFERROR(VLOOKUP(A198,'Site check'!$A$14:$O$47,15,0),0)</f>
        <v>0</v>
      </c>
      <c r="BA198" s="68">
        <f t="shared" si="43"/>
        <v>0</v>
      </c>
      <c r="BB198" s="53">
        <f t="shared" si="40"/>
        <v>38.541666666666664</v>
      </c>
      <c r="BC198" s="53">
        <f t="shared" si="41"/>
        <v>38.541666666666664</v>
      </c>
    </row>
    <row r="199" spans="1:55" ht="13.15">
      <c r="A199" t="str">
        <f>[2]Sheet1!A199</f>
        <v>LDSTS1_DCDB Eaton J10</v>
      </c>
      <c r="B199" t="str">
        <f>[2]Sheet1!B199</f>
        <v>LDSTS1;DC SYS01</v>
      </c>
      <c r="C199" s="52" t="str">
        <f>[2]Sheet1!C199</f>
        <v>LDSTS1</v>
      </c>
      <c r="D199" s="52" t="s">
        <v>1173</v>
      </c>
      <c r="E199">
        <f>[2]Sheet1!D199</f>
        <v>155</v>
      </c>
      <c r="F199">
        <f>[2]Sheet1!E199</f>
        <v>155</v>
      </c>
      <c r="G199" s="64">
        <f>[2]Sheet1!F199</f>
        <v>44974</v>
      </c>
      <c r="H199">
        <f>[2]Sheet1!G199</f>
        <v>300</v>
      </c>
      <c r="I199">
        <f>[2]Sheet1!H199</f>
        <v>300</v>
      </c>
      <c r="J199">
        <f>[2]Sheet1!I199</f>
        <v>0</v>
      </c>
      <c r="K199">
        <f>[2]Sheet1!J199</f>
        <v>0</v>
      </c>
      <c r="L199">
        <f>[2]Sheet1!K199</f>
        <v>0</v>
      </c>
      <c r="M199">
        <f>[2]Sheet1!L199</f>
        <v>0</v>
      </c>
      <c r="N199">
        <f>[2]Sheet1!M199</f>
        <v>0</v>
      </c>
      <c r="O199">
        <f>[2]Sheet1!N199</f>
        <v>23</v>
      </c>
      <c r="P199" s="69">
        <f t="shared" si="42"/>
        <v>0</v>
      </c>
      <c r="Q199" s="92"/>
      <c r="R199" s="80"/>
      <c r="S199" s="93"/>
      <c r="T199" s="80"/>
      <c r="U199" s="92"/>
      <c r="V199" s="80"/>
      <c r="W199" s="93"/>
      <c r="X199" s="80"/>
      <c r="Y199" s="92"/>
      <c r="Z199" s="80"/>
      <c r="AA199" s="93"/>
      <c r="AB199" s="80"/>
      <c r="AC199" s="92"/>
      <c r="AD199" s="80"/>
      <c r="AE199" s="93"/>
      <c r="AF199" s="80"/>
      <c r="AG199" s="92"/>
      <c r="AH199" s="80"/>
      <c r="AI199" s="93"/>
      <c r="AJ199" s="80"/>
      <c r="AK199" s="92"/>
      <c r="AL199" s="80"/>
      <c r="AM199" s="93"/>
      <c r="AN199" s="80"/>
      <c r="AO199" s="92"/>
      <c r="AP199" s="80"/>
      <c r="AQ199" s="93"/>
      <c r="AR199" s="80"/>
      <c r="AS199" s="93"/>
      <c r="AT199" s="298"/>
      <c r="AU199" s="93"/>
      <c r="AV199" s="298"/>
      <c r="AW199" s="93"/>
      <c r="AX199" s="66">
        <f t="shared" si="38"/>
        <v>0</v>
      </c>
      <c r="AY199" s="78">
        <f t="shared" si="39"/>
        <v>0</v>
      </c>
      <c r="AZ199" s="67">
        <f>IFERROR(VLOOKUP(A199,'Site check'!$A$14:$O$47,15,0),0)</f>
        <v>0</v>
      </c>
      <c r="BA199" s="68">
        <f t="shared" si="43"/>
        <v>0</v>
      </c>
      <c r="BB199" s="53">
        <f t="shared" si="40"/>
        <v>155</v>
      </c>
      <c r="BC199" s="53">
        <f t="shared" si="41"/>
        <v>155</v>
      </c>
    </row>
    <row r="200" spans="1:55" ht="13.15">
      <c r="A200" t="str">
        <f>[2]Sheet1!A200</f>
        <v>LDSTS1_DCDB Eaton M19</v>
      </c>
      <c r="B200" t="str">
        <f>[2]Sheet1!B200</f>
        <v>LDSTS1;DC SYS01</v>
      </c>
      <c r="C200" s="52" t="str">
        <f>[2]Sheet1!C200</f>
        <v>LDSTS1</v>
      </c>
      <c r="D200" s="52" t="s">
        <v>1173</v>
      </c>
      <c r="E200">
        <f>[2]Sheet1!D200</f>
        <v>132</v>
      </c>
      <c r="F200">
        <f>[2]Sheet1!E200</f>
        <v>129</v>
      </c>
      <c r="G200" s="64">
        <f>[2]Sheet1!F200</f>
        <v>44974</v>
      </c>
      <c r="H200">
        <f>[2]Sheet1!G200</f>
        <v>300</v>
      </c>
      <c r="I200">
        <f>[2]Sheet1!H200</f>
        <v>300</v>
      </c>
      <c r="J200">
        <f>[2]Sheet1!I200</f>
        <v>1</v>
      </c>
      <c r="K200">
        <f>[2]Sheet1!J200</f>
        <v>0</v>
      </c>
      <c r="L200">
        <f>[2]Sheet1!K200</f>
        <v>0</v>
      </c>
      <c r="M200">
        <f>[2]Sheet1!L200</f>
        <v>0</v>
      </c>
      <c r="N200">
        <f>[2]Sheet1!M200</f>
        <v>0</v>
      </c>
      <c r="O200">
        <f>[2]Sheet1!N200</f>
        <v>31</v>
      </c>
      <c r="P200" s="69">
        <f t="shared" si="42"/>
        <v>310.41666666666663</v>
      </c>
      <c r="Q200" s="81" t="s">
        <v>620</v>
      </c>
      <c r="R200" s="82">
        <v>5</v>
      </c>
      <c r="S200" s="81" t="s">
        <v>621</v>
      </c>
      <c r="T200" s="82">
        <v>1.5</v>
      </c>
      <c r="U200" s="83" t="s">
        <v>622</v>
      </c>
      <c r="V200" s="284">
        <v>3.2</v>
      </c>
      <c r="W200" s="303" t="s">
        <v>623</v>
      </c>
      <c r="X200" s="302">
        <v>1</v>
      </c>
      <c r="Y200" s="83" t="s">
        <v>624</v>
      </c>
      <c r="Z200" s="284">
        <v>4.2</v>
      </c>
      <c r="AA200" s="93"/>
      <c r="AB200" s="80"/>
      <c r="AC200" s="92"/>
      <c r="AD200" s="80"/>
      <c r="AE200" s="93"/>
      <c r="AF200" s="80"/>
      <c r="AG200" s="92"/>
      <c r="AH200" s="80"/>
      <c r="AI200" s="93"/>
      <c r="AJ200" s="80"/>
      <c r="AK200" s="92"/>
      <c r="AL200" s="80"/>
      <c r="AM200" s="93"/>
      <c r="AN200" s="80"/>
      <c r="AO200" s="92"/>
      <c r="AP200" s="80"/>
      <c r="AQ200" s="93"/>
      <c r="AR200" s="80"/>
      <c r="AS200" s="93"/>
      <c r="AT200" s="298"/>
      <c r="AU200" s="93"/>
      <c r="AV200" s="298"/>
      <c r="AW200" s="93"/>
      <c r="AX200" s="66">
        <f t="shared" si="38"/>
        <v>14.899999999999999</v>
      </c>
      <c r="AY200" s="78">
        <f t="shared" si="39"/>
        <v>310.41666666666663</v>
      </c>
      <c r="AZ200" s="67">
        <f>IFERROR(VLOOKUP(A200,'Site check'!$A$14:$O$47,15,0),0)</f>
        <v>0</v>
      </c>
      <c r="BA200" s="68">
        <f t="shared" si="43"/>
        <v>0</v>
      </c>
      <c r="BB200" s="53">
        <f t="shared" si="40"/>
        <v>287.20833333333331</v>
      </c>
      <c r="BC200" s="53">
        <f t="shared" si="41"/>
        <v>284.20833333333331</v>
      </c>
    </row>
    <row r="201" spans="1:55" ht="13.15">
      <c r="A201" t="str">
        <f>[2]Sheet1!A201</f>
        <v>LDSTS1 EOS DA</v>
      </c>
      <c r="B201" t="str">
        <f>[2]Sheet1!B201</f>
        <v>LDSTS1;DC SYS01</v>
      </c>
      <c r="C201" s="52" t="str">
        <f>[2]Sheet1!C201</f>
        <v>LDSTS1</v>
      </c>
      <c r="D201" s="52" t="s">
        <v>1173</v>
      </c>
      <c r="E201" t="str">
        <f>[2]Sheet1!D201</f>
        <v>N/A</v>
      </c>
      <c r="F201" t="str">
        <f>[2]Sheet1!E201</f>
        <v>N/A</v>
      </c>
      <c r="G201" s="64">
        <f>[2]Sheet1!F201</f>
        <v>44974</v>
      </c>
      <c r="H201">
        <f>[2]Sheet1!G201</f>
        <v>80</v>
      </c>
      <c r="I201">
        <f>[2]Sheet1!H201</f>
        <v>80</v>
      </c>
      <c r="J201">
        <f>[2]Sheet1!I201</f>
        <v>0</v>
      </c>
      <c r="K201">
        <f>[2]Sheet1!J201</f>
        <v>0</v>
      </c>
      <c r="L201">
        <f>[2]Sheet1!K201</f>
        <v>0</v>
      </c>
      <c r="M201">
        <f>[2]Sheet1!L201</f>
        <v>0</v>
      </c>
      <c r="N201">
        <f>[2]Sheet1!M201</f>
        <v>11</v>
      </c>
      <c r="O201">
        <f>[2]Sheet1!N201</f>
        <v>0</v>
      </c>
      <c r="P201" s="69">
        <f t="shared" si="42"/>
        <v>0</v>
      </c>
      <c r="Q201" s="92"/>
      <c r="R201" s="80"/>
      <c r="S201" s="93"/>
      <c r="T201" s="80"/>
      <c r="U201" s="92"/>
      <c r="V201" s="80"/>
      <c r="W201" s="93"/>
      <c r="X201" s="80"/>
      <c r="Y201" s="92"/>
      <c r="Z201" s="80"/>
      <c r="AA201" s="93"/>
      <c r="AB201" s="80"/>
      <c r="AC201" s="92"/>
      <c r="AD201" s="80"/>
      <c r="AE201" s="93"/>
      <c r="AF201" s="80"/>
      <c r="AG201" s="92"/>
      <c r="AH201" s="80"/>
      <c r="AI201" s="93"/>
      <c r="AJ201" s="80"/>
      <c r="AK201" s="92"/>
      <c r="AL201" s="80"/>
      <c r="AM201" s="93"/>
      <c r="AN201" s="80"/>
      <c r="AO201" s="92"/>
      <c r="AP201" s="80"/>
      <c r="AQ201" s="93"/>
      <c r="AR201" s="80"/>
      <c r="AS201" s="93"/>
      <c r="AT201" s="298"/>
      <c r="AU201" s="93"/>
      <c r="AV201" s="298"/>
      <c r="AW201" s="93"/>
      <c r="AX201" s="66">
        <f t="shared" si="38"/>
        <v>0</v>
      </c>
      <c r="AY201" s="78">
        <f t="shared" si="39"/>
        <v>0</v>
      </c>
      <c r="AZ201" s="67">
        <f>IFERROR(VLOOKUP(A201,'Site check'!$A$14:$O$47,15,0),0)</f>
        <v>0</v>
      </c>
      <c r="BA201" s="68">
        <f t="shared" si="43"/>
        <v>0</v>
      </c>
      <c r="BB201" s="53" t="e">
        <f t="shared" si="40"/>
        <v>#VALUE!</v>
      </c>
      <c r="BC201" s="53" t="e">
        <f t="shared" si="41"/>
        <v>#VALUE!</v>
      </c>
    </row>
    <row r="202" spans="1:55" ht="13.15">
      <c r="A202" t="str">
        <f>[2]Sheet1!A202</f>
        <v>LDSTS1 EOS EA</v>
      </c>
      <c r="B202" t="str">
        <f>[2]Sheet1!B202</f>
        <v>LDSTS1;DC SYS01</v>
      </c>
      <c r="C202" s="52" t="str">
        <f>[2]Sheet1!C202</f>
        <v>LDSTS1</v>
      </c>
      <c r="D202" s="52" t="s">
        <v>1173</v>
      </c>
      <c r="E202" t="str">
        <f>[2]Sheet1!D202</f>
        <v>N/A</v>
      </c>
      <c r="F202" t="str">
        <f>[2]Sheet1!E202</f>
        <v>N/A</v>
      </c>
      <c r="G202" s="64">
        <f>[2]Sheet1!F202</f>
        <v>44974</v>
      </c>
      <c r="H202">
        <f>[2]Sheet1!G202</f>
        <v>80</v>
      </c>
      <c r="I202">
        <f>[2]Sheet1!H202</f>
        <v>80</v>
      </c>
      <c r="J202">
        <f>[2]Sheet1!I202</f>
        <v>0</v>
      </c>
      <c r="K202">
        <f>[2]Sheet1!J202</f>
        <v>0</v>
      </c>
      <c r="L202">
        <f>[2]Sheet1!K202</f>
        <v>0</v>
      </c>
      <c r="M202">
        <f>[2]Sheet1!L202</f>
        <v>0</v>
      </c>
      <c r="N202">
        <f>[2]Sheet1!M202</f>
        <v>11</v>
      </c>
      <c r="O202">
        <f>[2]Sheet1!N202</f>
        <v>0</v>
      </c>
      <c r="P202" s="69">
        <f t="shared" si="42"/>
        <v>0</v>
      </c>
      <c r="Q202" s="92"/>
      <c r="R202" s="80"/>
      <c r="S202" s="93"/>
      <c r="T202" s="80"/>
      <c r="U202" s="92"/>
      <c r="V202" s="80"/>
      <c r="W202" s="93"/>
      <c r="X202" s="80"/>
      <c r="Y202" s="92"/>
      <c r="Z202" s="80"/>
      <c r="AA202" s="93"/>
      <c r="AB202" s="80"/>
      <c r="AC202" s="92"/>
      <c r="AD202" s="80"/>
      <c r="AE202" s="93"/>
      <c r="AF202" s="80"/>
      <c r="AG202" s="92"/>
      <c r="AH202" s="80"/>
      <c r="AI202" s="93"/>
      <c r="AJ202" s="80"/>
      <c r="AK202" s="92"/>
      <c r="AL202" s="80"/>
      <c r="AM202" s="93"/>
      <c r="AN202" s="80"/>
      <c r="AO202" s="92"/>
      <c r="AP202" s="80"/>
      <c r="AQ202" s="93"/>
      <c r="AR202" s="80"/>
      <c r="AS202" s="93"/>
      <c r="AT202" s="298"/>
      <c r="AU202" s="93"/>
      <c r="AV202" s="298"/>
      <c r="AW202" s="93"/>
      <c r="AX202" s="66">
        <f t="shared" si="38"/>
        <v>0</v>
      </c>
      <c r="AY202" s="78">
        <f t="shared" si="39"/>
        <v>0</v>
      </c>
      <c r="AZ202" s="67">
        <f>IFERROR(VLOOKUP(A202,'Site check'!$A$14:$O$47,15,0),0)</f>
        <v>0</v>
      </c>
      <c r="BA202" s="68">
        <f t="shared" si="43"/>
        <v>0</v>
      </c>
      <c r="BB202" s="53" t="e">
        <f t="shared" si="40"/>
        <v>#VALUE!</v>
      </c>
      <c r="BC202" s="53" t="e">
        <f t="shared" si="41"/>
        <v>#VALUE!</v>
      </c>
    </row>
    <row r="203" spans="1:55" ht="13.15">
      <c r="A203" t="str">
        <f>[2]Sheet1!A203</f>
        <v>LDSTS1 EOS FA</v>
      </c>
      <c r="B203" t="str">
        <f>[2]Sheet1!B203</f>
        <v>LDSTS1;DC SYS01</v>
      </c>
      <c r="C203" s="52" t="str">
        <f>[2]Sheet1!C203</f>
        <v>LDSTS1</v>
      </c>
      <c r="D203" s="52" t="s">
        <v>1173</v>
      </c>
      <c r="E203" t="str">
        <f>[2]Sheet1!D203</f>
        <v>N/A</v>
      </c>
      <c r="F203" t="str">
        <f>[2]Sheet1!E203</f>
        <v>N/A</v>
      </c>
      <c r="G203" s="64">
        <f>[2]Sheet1!F203</f>
        <v>44974</v>
      </c>
      <c r="H203">
        <f>[2]Sheet1!G203</f>
        <v>80</v>
      </c>
      <c r="I203">
        <f>[2]Sheet1!H203</f>
        <v>80</v>
      </c>
      <c r="J203">
        <f>[2]Sheet1!I203</f>
        <v>0</v>
      </c>
      <c r="K203">
        <f>[2]Sheet1!J203</f>
        <v>0</v>
      </c>
      <c r="L203">
        <f>[2]Sheet1!K203</f>
        <v>0</v>
      </c>
      <c r="M203">
        <f>[2]Sheet1!L203</f>
        <v>0</v>
      </c>
      <c r="N203">
        <f>[2]Sheet1!M203</f>
        <v>8</v>
      </c>
      <c r="O203">
        <f>[2]Sheet1!N203</f>
        <v>0</v>
      </c>
      <c r="P203" s="69">
        <f t="shared" si="42"/>
        <v>0</v>
      </c>
      <c r="Q203" s="92"/>
      <c r="R203" s="80"/>
      <c r="S203" s="93"/>
      <c r="T203" s="80"/>
      <c r="U203" s="92"/>
      <c r="V203" s="80"/>
      <c r="W203" s="93"/>
      <c r="X203" s="80"/>
      <c r="Y203" s="92"/>
      <c r="Z203" s="80"/>
      <c r="AA203" s="93"/>
      <c r="AB203" s="80"/>
      <c r="AC203" s="92"/>
      <c r="AD203" s="80"/>
      <c r="AE203" s="93"/>
      <c r="AF203" s="80"/>
      <c r="AG203" s="92"/>
      <c r="AH203" s="80"/>
      <c r="AI203" s="93"/>
      <c r="AJ203" s="80"/>
      <c r="AK203" s="92"/>
      <c r="AL203" s="80"/>
      <c r="AM203" s="93"/>
      <c r="AN203" s="80"/>
      <c r="AO203" s="92"/>
      <c r="AP203" s="80"/>
      <c r="AQ203" s="93"/>
      <c r="AR203" s="80"/>
      <c r="AS203" s="93"/>
      <c r="AT203" s="298"/>
      <c r="AU203" s="93"/>
      <c r="AV203" s="298"/>
      <c r="AW203" s="93"/>
      <c r="AX203" s="66">
        <f t="shared" si="38"/>
        <v>0</v>
      </c>
      <c r="AY203" s="78">
        <f t="shared" si="39"/>
        <v>0</v>
      </c>
      <c r="AZ203" s="67">
        <f>IFERROR(VLOOKUP(A203,'Site check'!$A$14:$O$47,15,0),0)</f>
        <v>0</v>
      </c>
      <c r="BA203" s="68">
        <f t="shared" si="43"/>
        <v>0</v>
      </c>
      <c r="BB203" s="53" t="e">
        <f t="shared" si="40"/>
        <v>#VALUE!</v>
      </c>
      <c r="BC203" s="53" t="e">
        <f t="shared" si="41"/>
        <v>#VALUE!</v>
      </c>
    </row>
    <row r="204" spans="1:55" ht="13.15">
      <c r="A204" t="str">
        <f>[2]Sheet1!A204</f>
        <v>LDSTS1 EOS GA</v>
      </c>
      <c r="B204" t="str">
        <f>[2]Sheet1!B204</f>
        <v>LDSTS1;DC SYS01</v>
      </c>
      <c r="C204" s="52" t="str">
        <f>[2]Sheet1!C204</f>
        <v>LDSTS1</v>
      </c>
      <c r="D204" s="52" t="s">
        <v>1173</v>
      </c>
      <c r="E204" t="str">
        <f>[2]Sheet1!D204</f>
        <v>N/A</v>
      </c>
      <c r="F204" t="str">
        <f>[2]Sheet1!E204</f>
        <v>N/A</v>
      </c>
      <c r="G204" s="64">
        <f>[2]Sheet1!F204</f>
        <v>44974</v>
      </c>
      <c r="H204">
        <f>[2]Sheet1!G204</f>
        <v>80</v>
      </c>
      <c r="I204">
        <f>[2]Sheet1!H204</f>
        <v>80</v>
      </c>
      <c r="J204">
        <f>[2]Sheet1!I204</f>
        <v>0</v>
      </c>
      <c r="K204">
        <f>[2]Sheet1!J204</f>
        <v>0</v>
      </c>
      <c r="L204">
        <f>[2]Sheet1!K204</f>
        <v>0</v>
      </c>
      <c r="M204">
        <f>[2]Sheet1!L204</f>
        <v>0</v>
      </c>
      <c r="N204">
        <f>[2]Sheet1!M204</f>
        <v>10</v>
      </c>
      <c r="O204">
        <f>[2]Sheet1!N204</f>
        <v>0</v>
      </c>
      <c r="P204" s="69">
        <f t="shared" si="42"/>
        <v>0</v>
      </c>
      <c r="Q204" s="92"/>
      <c r="R204" s="80"/>
      <c r="S204" s="93"/>
      <c r="T204" s="80"/>
      <c r="U204" s="92"/>
      <c r="V204" s="80"/>
      <c r="W204" s="93"/>
      <c r="X204" s="80"/>
      <c r="Y204" s="92"/>
      <c r="Z204" s="80"/>
      <c r="AA204" s="93"/>
      <c r="AB204" s="80"/>
      <c r="AC204" s="92"/>
      <c r="AD204" s="80"/>
      <c r="AE204" s="93"/>
      <c r="AF204" s="80"/>
      <c r="AG204" s="92"/>
      <c r="AH204" s="80"/>
      <c r="AI204" s="93"/>
      <c r="AJ204" s="80"/>
      <c r="AK204" s="92"/>
      <c r="AL204" s="80"/>
      <c r="AM204" s="93"/>
      <c r="AN204" s="80"/>
      <c r="AO204" s="92"/>
      <c r="AP204" s="80"/>
      <c r="AQ204" s="93"/>
      <c r="AR204" s="80"/>
      <c r="AS204" s="93"/>
      <c r="AT204" s="298"/>
      <c r="AU204" s="93"/>
      <c r="AV204" s="298"/>
      <c r="AW204" s="93"/>
      <c r="AX204" s="66">
        <f t="shared" si="38"/>
        <v>0</v>
      </c>
      <c r="AY204" s="78">
        <f t="shared" si="39"/>
        <v>0</v>
      </c>
      <c r="AZ204" s="67">
        <f>IFERROR(VLOOKUP(A204,'Site check'!$A$14:$O$47,15,0),0)</f>
        <v>0</v>
      </c>
      <c r="BA204" s="68">
        <f t="shared" si="43"/>
        <v>0</v>
      </c>
      <c r="BB204" s="53" t="e">
        <f t="shared" si="40"/>
        <v>#VALUE!</v>
      </c>
      <c r="BC204" s="53" t="e">
        <f t="shared" si="41"/>
        <v>#VALUE!</v>
      </c>
    </row>
    <row r="205" spans="1:55" ht="13.15">
      <c r="A205" t="str">
        <f>[2]Sheet1!A205</f>
        <v>LDSTS1 EOS HA</v>
      </c>
      <c r="B205" t="str">
        <f>[2]Sheet1!B205</f>
        <v>LDSTS1;DC SYS01</v>
      </c>
      <c r="C205" s="52" t="str">
        <f>[2]Sheet1!C205</f>
        <v>LDSTS1</v>
      </c>
      <c r="D205" s="52" t="s">
        <v>1173</v>
      </c>
      <c r="E205" t="str">
        <f>[2]Sheet1!D205</f>
        <v>N/A</v>
      </c>
      <c r="F205" t="str">
        <f>[2]Sheet1!E205</f>
        <v>N/A</v>
      </c>
      <c r="G205" s="64">
        <f>[2]Sheet1!F205</f>
        <v>44974</v>
      </c>
      <c r="H205">
        <f>[2]Sheet1!G205</f>
        <v>80</v>
      </c>
      <c r="I205">
        <f>[2]Sheet1!H205</f>
        <v>80</v>
      </c>
      <c r="J205">
        <f>[2]Sheet1!I205</f>
        <v>0</v>
      </c>
      <c r="K205">
        <f>[2]Sheet1!J205</f>
        <v>0</v>
      </c>
      <c r="L205">
        <f>[2]Sheet1!K205</f>
        <v>0</v>
      </c>
      <c r="M205">
        <f>[2]Sheet1!L205</f>
        <v>0</v>
      </c>
      <c r="N205">
        <f>[2]Sheet1!M205</f>
        <v>12</v>
      </c>
      <c r="O205">
        <f>[2]Sheet1!N205</f>
        <v>0</v>
      </c>
      <c r="P205" s="69">
        <f t="shared" si="42"/>
        <v>0</v>
      </c>
      <c r="Q205" s="92"/>
      <c r="R205" s="80"/>
      <c r="S205" s="93"/>
      <c r="T205" s="80"/>
      <c r="U205" s="92"/>
      <c r="V205" s="80"/>
      <c r="W205" s="93"/>
      <c r="X205" s="80"/>
      <c r="Y205" s="92"/>
      <c r="Z205" s="80"/>
      <c r="AA205" s="93"/>
      <c r="AB205" s="80"/>
      <c r="AC205" s="92"/>
      <c r="AD205" s="80"/>
      <c r="AE205" s="93"/>
      <c r="AF205" s="80"/>
      <c r="AG205" s="92"/>
      <c r="AH205" s="80"/>
      <c r="AI205" s="93"/>
      <c r="AJ205" s="80"/>
      <c r="AK205" s="92"/>
      <c r="AL205" s="80"/>
      <c r="AM205" s="93"/>
      <c r="AN205" s="80"/>
      <c r="AO205" s="92"/>
      <c r="AP205" s="80"/>
      <c r="AQ205" s="93"/>
      <c r="AR205" s="80"/>
      <c r="AS205" s="93"/>
      <c r="AT205" s="298"/>
      <c r="AU205" s="93"/>
      <c r="AV205" s="298"/>
      <c r="AW205" s="93"/>
      <c r="AX205" s="66">
        <f t="shared" si="38"/>
        <v>0</v>
      </c>
      <c r="AY205" s="78">
        <f t="shared" si="39"/>
        <v>0</v>
      </c>
      <c r="AZ205" s="67">
        <f>IFERROR(VLOOKUP(A205,'Site check'!$A$14:$O$47,15,0),0)</f>
        <v>0</v>
      </c>
      <c r="BA205" s="68">
        <f t="shared" si="43"/>
        <v>0</v>
      </c>
      <c r="BB205" s="53" t="e">
        <f t="shared" si="40"/>
        <v>#VALUE!</v>
      </c>
      <c r="BC205" s="53" t="e">
        <f t="shared" si="41"/>
        <v>#VALUE!</v>
      </c>
    </row>
    <row r="206" spans="1:55" ht="13.15">
      <c r="A206" t="str">
        <f>[2]Sheet1!A206</f>
        <v>LDSTS1 EOS JA</v>
      </c>
      <c r="B206" t="str">
        <f>[2]Sheet1!B206</f>
        <v>LDSTS1;DC SYS01</v>
      </c>
      <c r="C206" s="52" t="str">
        <f>[2]Sheet1!C206</f>
        <v>LDSTS1</v>
      </c>
      <c r="D206" s="52" t="s">
        <v>1173</v>
      </c>
      <c r="E206" t="str">
        <f>[2]Sheet1!D206</f>
        <v>N/A</v>
      </c>
      <c r="F206" t="str">
        <f>[2]Sheet1!E206</f>
        <v>N/A</v>
      </c>
      <c r="G206" s="64">
        <f>[2]Sheet1!F206</f>
        <v>44974</v>
      </c>
      <c r="H206">
        <f>[2]Sheet1!G206</f>
        <v>80</v>
      </c>
      <c r="I206">
        <f>[2]Sheet1!H206</f>
        <v>80</v>
      </c>
      <c r="J206">
        <f>[2]Sheet1!I206</f>
        <v>0</v>
      </c>
      <c r="K206">
        <f>[2]Sheet1!J206</f>
        <v>0</v>
      </c>
      <c r="L206">
        <f>[2]Sheet1!K206</f>
        <v>0</v>
      </c>
      <c r="M206">
        <f>[2]Sheet1!L206</f>
        <v>0</v>
      </c>
      <c r="N206">
        <f>[2]Sheet1!M206</f>
        <v>12</v>
      </c>
      <c r="O206">
        <f>[2]Sheet1!N206</f>
        <v>0</v>
      </c>
      <c r="P206" s="69">
        <f t="shared" si="42"/>
        <v>0</v>
      </c>
      <c r="Q206" s="92"/>
      <c r="R206" s="80"/>
      <c r="S206" s="93"/>
      <c r="T206" s="80"/>
      <c r="U206" s="92"/>
      <c r="V206" s="80"/>
      <c r="W206" s="93"/>
      <c r="X206" s="80"/>
      <c r="Y206" s="92"/>
      <c r="Z206" s="80"/>
      <c r="AA206" s="93"/>
      <c r="AB206" s="80"/>
      <c r="AC206" s="92"/>
      <c r="AD206" s="80"/>
      <c r="AE206" s="93"/>
      <c r="AF206" s="80"/>
      <c r="AG206" s="92"/>
      <c r="AH206" s="80"/>
      <c r="AI206" s="93"/>
      <c r="AJ206" s="80"/>
      <c r="AK206" s="92"/>
      <c r="AL206" s="80"/>
      <c r="AM206" s="93"/>
      <c r="AN206" s="80"/>
      <c r="AO206" s="92"/>
      <c r="AP206" s="80"/>
      <c r="AQ206" s="93"/>
      <c r="AR206" s="80"/>
      <c r="AS206" s="93"/>
      <c r="AT206" s="298"/>
      <c r="AU206" s="93"/>
      <c r="AV206" s="298"/>
      <c r="AW206" s="93"/>
      <c r="AX206" s="66">
        <f t="shared" si="38"/>
        <v>0</v>
      </c>
      <c r="AY206" s="78">
        <f t="shared" si="39"/>
        <v>0</v>
      </c>
      <c r="AZ206" s="67">
        <f>IFERROR(VLOOKUP(A206,'Site check'!$A$14:$O$47,15,0),0)</f>
        <v>0</v>
      </c>
      <c r="BA206" s="68">
        <f t="shared" si="43"/>
        <v>0</v>
      </c>
      <c r="BB206" s="53" t="e">
        <f t="shared" si="40"/>
        <v>#VALUE!</v>
      </c>
      <c r="BC206" s="53" t="e">
        <f t="shared" si="41"/>
        <v>#VALUE!</v>
      </c>
    </row>
    <row r="207" spans="1:55" ht="13.15">
      <c r="A207" t="str">
        <f>[2]Sheet1!A207</f>
        <v>LDSTS1 EOS KA</v>
      </c>
      <c r="B207" t="str">
        <f>[2]Sheet1!B207</f>
        <v>LDSTS1;DC SYS01</v>
      </c>
      <c r="C207" s="52" t="str">
        <f>[2]Sheet1!C207</f>
        <v>LDSTS1</v>
      </c>
      <c r="D207" s="52" t="s">
        <v>1173</v>
      </c>
      <c r="E207" t="str">
        <f>[2]Sheet1!D207</f>
        <v>N/A</v>
      </c>
      <c r="F207" t="str">
        <f>[2]Sheet1!E207</f>
        <v>N/A</v>
      </c>
      <c r="G207" s="64">
        <f>[2]Sheet1!F207</f>
        <v>44974</v>
      </c>
      <c r="H207">
        <f>[2]Sheet1!G207</f>
        <v>80</v>
      </c>
      <c r="I207">
        <f>[2]Sheet1!H207</f>
        <v>80</v>
      </c>
      <c r="J207">
        <f>[2]Sheet1!I207</f>
        <v>0</v>
      </c>
      <c r="K207">
        <f>[2]Sheet1!J207</f>
        <v>0</v>
      </c>
      <c r="L207">
        <f>[2]Sheet1!K207</f>
        <v>3</v>
      </c>
      <c r="M207">
        <f>[2]Sheet1!L207</f>
        <v>0</v>
      </c>
      <c r="N207">
        <f>[2]Sheet1!M207</f>
        <v>0</v>
      </c>
      <c r="O207">
        <f>[2]Sheet1!N207</f>
        <v>0</v>
      </c>
      <c r="P207" s="69">
        <f t="shared" si="42"/>
        <v>0</v>
      </c>
      <c r="Q207" s="92"/>
      <c r="R207" s="80"/>
      <c r="S207" s="93"/>
      <c r="T207" s="80"/>
      <c r="U207" s="92"/>
      <c r="V207" s="80"/>
      <c r="W207" s="93"/>
      <c r="X207" s="80"/>
      <c r="Y207" s="92"/>
      <c r="Z207" s="80"/>
      <c r="AA207" s="93"/>
      <c r="AB207" s="80"/>
      <c r="AC207" s="92"/>
      <c r="AD207" s="80"/>
      <c r="AE207" s="93"/>
      <c r="AF207" s="80"/>
      <c r="AG207" s="92"/>
      <c r="AH207" s="80"/>
      <c r="AI207" s="93"/>
      <c r="AJ207" s="80"/>
      <c r="AK207" s="92"/>
      <c r="AL207" s="80"/>
      <c r="AM207" s="93"/>
      <c r="AN207" s="80"/>
      <c r="AO207" s="92"/>
      <c r="AP207" s="80"/>
      <c r="AQ207" s="93"/>
      <c r="AR207" s="80"/>
      <c r="AS207" s="93"/>
      <c r="AT207" s="298"/>
      <c r="AU207" s="93"/>
      <c r="AV207" s="298"/>
      <c r="AW207" s="93"/>
      <c r="AX207" s="66">
        <f t="shared" si="38"/>
        <v>0</v>
      </c>
      <c r="AY207" s="78">
        <f t="shared" si="39"/>
        <v>0</v>
      </c>
      <c r="AZ207" s="67">
        <f>IFERROR(VLOOKUP(A207,'Site check'!$A$14:$O$47,15,0),0)</f>
        <v>0</v>
      </c>
      <c r="BA207" s="68">
        <f t="shared" si="43"/>
        <v>0</v>
      </c>
      <c r="BB207" s="53" t="e">
        <f t="shared" si="40"/>
        <v>#VALUE!</v>
      </c>
      <c r="BC207" s="53" t="e">
        <f t="shared" si="41"/>
        <v>#VALUE!</v>
      </c>
    </row>
    <row r="208" spans="1:55" ht="13.15">
      <c r="A208" t="str">
        <f>[2]Sheet1!A208</f>
        <v>LDSTS1 EOS LA</v>
      </c>
      <c r="B208" t="str">
        <f>[2]Sheet1!B208</f>
        <v>LDSTS1;DC SYS01</v>
      </c>
      <c r="C208" s="52" t="str">
        <f>[2]Sheet1!C208</f>
        <v>LDSTS1</v>
      </c>
      <c r="D208" s="52" t="s">
        <v>1173</v>
      </c>
      <c r="E208" t="str">
        <f>[2]Sheet1!D208</f>
        <v>N/A</v>
      </c>
      <c r="F208" t="str">
        <f>[2]Sheet1!E208</f>
        <v>N/A</v>
      </c>
      <c r="G208" s="64">
        <f>[2]Sheet1!F208</f>
        <v>44974</v>
      </c>
      <c r="H208">
        <f>[2]Sheet1!G208</f>
        <v>80</v>
      </c>
      <c r="I208">
        <f>[2]Sheet1!H208</f>
        <v>80</v>
      </c>
      <c r="J208">
        <f>[2]Sheet1!I208</f>
        <v>0</v>
      </c>
      <c r="K208">
        <f>[2]Sheet1!J208</f>
        <v>0</v>
      </c>
      <c r="L208">
        <f>[2]Sheet1!K208</f>
        <v>2</v>
      </c>
      <c r="M208">
        <f>[2]Sheet1!L208</f>
        <v>0</v>
      </c>
      <c r="N208">
        <f>[2]Sheet1!M208</f>
        <v>0</v>
      </c>
      <c r="O208">
        <f>[2]Sheet1!N208</f>
        <v>0</v>
      </c>
      <c r="P208" s="69">
        <f t="shared" si="42"/>
        <v>0</v>
      </c>
      <c r="Q208" s="92"/>
      <c r="R208" s="80"/>
      <c r="S208" s="93"/>
      <c r="T208" s="80"/>
      <c r="U208" s="92"/>
      <c r="V208" s="80"/>
      <c r="W208" s="93"/>
      <c r="X208" s="80"/>
      <c r="Y208" s="92"/>
      <c r="Z208" s="80"/>
      <c r="AA208" s="93"/>
      <c r="AB208" s="80"/>
      <c r="AC208" s="92"/>
      <c r="AD208" s="80"/>
      <c r="AE208" s="93"/>
      <c r="AF208" s="80"/>
      <c r="AG208" s="92"/>
      <c r="AH208" s="80"/>
      <c r="AI208" s="93"/>
      <c r="AJ208" s="80"/>
      <c r="AK208" s="92"/>
      <c r="AL208" s="80"/>
      <c r="AM208" s="93"/>
      <c r="AN208" s="80"/>
      <c r="AO208" s="92"/>
      <c r="AP208" s="80"/>
      <c r="AQ208" s="93"/>
      <c r="AR208" s="80"/>
      <c r="AS208" s="93"/>
      <c r="AT208" s="298"/>
      <c r="AU208" s="93"/>
      <c r="AV208" s="298"/>
      <c r="AW208" s="93"/>
      <c r="AX208" s="66">
        <f t="shared" si="38"/>
        <v>0</v>
      </c>
      <c r="AY208" s="78">
        <f t="shared" si="39"/>
        <v>0</v>
      </c>
      <c r="AZ208" s="67">
        <f>IFERROR(VLOOKUP(A208,'Site check'!$A$14:$O$47,15,0),0)</f>
        <v>0</v>
      </c>
      <c r="BA208" s="68">
        <f t="shared" si="43"/>
        <v>0</v>
      </c>
      <c r="BB208" s="53" t="e">
        <f t="shared" si="40"/>
        <v>#VALUE!</v>
      </c>
      <c r="BC208" s="53" t="e">
        <f t="shared" si="41"/>
        <v>#VALUE!</v>
      </c>
    </row>
    <row r="209" spans="1:55" ht="13.15">
      <c r="A209" t="str">
        <f>[2]Sheet1!A209</f>
        <v>LDSTS1 EOS M</v>
      </c>
      <c r="B209" t="str">
        <f>[2]Sheet1!B209</f>
        <v>LDSTS1;DC SYS01</v>
      </c>
      <c r="C209" s="52" t="str">
        <f>[2]Sheet1!C209</f>
        <v>LDSTS1</v>
      </c>
      <c r="D209" s="52" t="s">
        <v>1173</v>
      </c>
      <c r="E209" t="str">
        <f>[2]Sheet1!D209</f>
        <v>N/A</v>
      </c>
      <c r="F209" t="str">
        <f>[2]Sheet1!E209</f>
        <v>N/A</v>
      </c>
      <c r="G209" s="64">
        <f>[2]Sheet1!F209</f>
        <v>44974</v>
      </c>
      <c r="H209">
        <f>[2]Sheet1!G209</f>
        <v>80</v>
      </c>
      <c r="I209">
        <f>[2]Sheet1!H209</f>
        <v>80</v>
      </c>
      <c r="J209">
        <f>[2]Sheet1!I209</f>
        <v>0</v>
      </c>
      <c r="K209">
        <f>[2]Sheet1!J209</f>
        <v>0</v>
      </c>
      <c r="L209">
        <f>[2]Sheet1!K209</f>
        <v>0</v>
      </c>
      <c r="M209">
        <f>[2]Sheet1!L209</f>
        <v>0</v>
      </c>
      <c r="N209">
        <f>[2]Sheet1!M209</f>
        <v>10</v>
      </c>
      <c r="O209">
        <f>[2]Sheet1!N209</f>
        <v>0</v>
      </c>
      <c r="P209" s="69">
        <f t="shared" si="42"/>
        <v>0</v>
      </c>
      <c r="Q209" s="92"/>
      <c r="R209" s="80"/>
      <c r="S209" s="93"/>
      <c r="T209" s="80"/>
      <c r="U209" s="92"/>
      <c r="V209" s="80"/>
      <c r="W209" s="93"/>
      <c r="X209" s="80"/>
      <c r="Y209" s="92"/>
      <c r="Z209" s="80"/>
      <c r="AA209" s="93"/>
      <c r="AB209" s="80"/>
      <c r="AC209" s="92"/>
      <c r="AD209" s="80"/>
      <c r="AE209" s="93"/>
      <c r="AF209" s="80"/>
      <c r="AG209" s="92"/>
      <c r="AH209" s="80"/>
      <c r="AI209" s="93"/>
      <c r="AJ209" s="80"/>
      <c r="AK209" s="92"/>
      <c r="AL209" s="80"/>
      <c r="AM209" s="93"/>
      <c r="AN209" s="80"/>
      <c r="AO209" s="92"/>
      <c r="AP209" s="80"/>
      <c r="AQ209" s="93"/>
      <c r="AR209" s="80"/>
      <c r="AS209" s="93"/>
      <c r="AT209" s="298"/>
      <c r="AU209" s="93"/>
      <c r="AV209" s="298"/>
      <c r="AW209" s="93"/>
      <c r="AX209" s="66">
        <f t="shared" si="38"/>
        <v>0</v>
      </c>
      <c r="AY209" s="78">
        <f t="shared" si="39"/>
        <v>0</v>
      </c>
      <c r="AZ209" s="67">
        <f>IFERROR(VLOOKUP(A209,'Site check'!$A$14:$O$47,15,0),0)</f>
        <v>0</v>
      </c>
      <c r="BA209" s="68">
        <f t="shared" si="43"/>
        <v>0</v>
      </c>
      <c r="BB209" s="53" t="e">
        <f t="shared" si="40"/>
        <v>#VALUE!</v>
      </c>
      <c r="BC209" s="53" t="e">
        <f t="shared" si="41"/>
        <v>#VALUE!</v>
      </c>
    </row>
    <row r="210" spans="1:55" ht="13.15">
      <c r="A210" t="str">
        <f>[2]Sheet1!A210</f>
        <v>LDSTS1 EOS MA</v>
      </c>
      <c r="B210" t="str">
        <f>[2]Sheet1!B210</f>
        <v>LDSTS1;DC SYS01</v>
      </c>
      <c r="C210" s="52" t="str">
        <f>[2]Sheet1!C210</f>
        <v>LDSTS1</v>
      </c>
      <c r="D210" s="52" t="s">
        <v>1173</v>
      </c>
      <c r="E210" t="str">
        <f>[2]Sheet1!D210</f>
        <v>N/A</v>
      </c>
      <c r="F210" t="str">
        <f>[2]Sheet1!E210</f>
        <v>N/A</v>
      </c>
      <c r="G210" s="64">
        <f>[2]Sheet1!F210</f>
        <v>44974</v>
      </c>
      <c r="H210">
        <f>[2]Sheet1!G210</f>
        <v>80</v>
      </c>
      <c r="I210">
        <f>[2]Sheet1!H210</f>
        <v>80</v>
      </c>
      <c r="J210">
        <f>[2]Sheet1!I210</f>
        <v>0</v>
      </c>
      <c r="K210">
        <f>[2]Sheet1!J210</f>
        <v>0</v>
      </c>
      <c r="L210">
        <f>[2]Sheet1!K210</f>
        <v>0</v>
      </c>
      <c r="M210">
        <f>[2]Sheet1!L210</f>
        <v>0</v>
      </c>
      <c r="N210">
        <f>[2]Sheet1!M210</f>
        <v>19</v>
      </c>
      <c r="O210">
        <f>[2]Sheet1!N210</f>
        <v>0</v>
      </c>
      <c r="P210" s="69">
        <f t="shared" si="42"/>
        <v>0</v>
      </c>
      <c r="Q210" s="92"/>
      <c r="R210" s="80"/>
      <c r="S210" s="93"/>
      <c r="T210" s="80"/>
      <c r="U210" s="92"/>
      <c r="V210" s="80"/>
      <c r="W210" s="93"/>
      <c r="X210" s="80"/>
      <c r="Y210" s="92"/>
      <c r="Z210" s="80"/>
      <c r="AA210" s="93"/>
      <c r="AB210" s="80"/>
      <c r="AC210" s="92"/>
      <c r="AD210" s="80"/>
      <c r="AE210" s="93"/>
      <c r="AF210" s="80"/>
      <c r="AG210" s="92"/>
      <c r="AH210" s="80"/>
      <c r="AI210" s="93"/>
      <c r="AJ210" s="80"/>
      <c r="AK210" s="92"/>
      <c r="AL210" s="80"/>
      <c r="AM210" s="93"/>
      <c r="AN210" s="80"/>
      <c r="AO210" s="92"/>
      <c r="AP210" s="80"/>
      <c r="AQ210" s="93"/>
      <c r="AR210" s="80"/>
      <c r="AS210" s="93"/>
      <c r="AT210" s="298"/>
      <c r="AU210" s="93"/>
      <c r="AV210" s="298"/>
      <c r="AW210" s="93"/>
      <c r="AX210" s="66">
        <f t="shared" si="38"/>
        <v>0</v>
      </c>
      <c r="AY210" s="78">
        <f t="shared" si="39"/>
        <v>0</v>
      </c>
      <c r="AZ210" s="67">
        <f>IFERROR(VLOOKUP(A210,'Site check'!$A$14:$O$47,15,0),0)</f>
        <v>0</v>
      </c>
      <c r="BA210" s="68">
        <f t="shared" si="43"/>
        <v>0</v>
      </c>
      <c r="BB210" s="53" t="e">
        <f t="shared" si="40"/>
        <v>#VALUE!</v>
      </c>
      <c r="BC210" s="53" t="e">
        <f t="shared" si="41"/>
        <v>#VALUE!</v>
      </c>
    </row>
    <row r="211" spans="1:55" ht="13.15">
      <c r="A211" t="str">
        <f>[2]Sheet1!A211</f>
        <v>LDSTS1 EOS N</v>
      </c>
      <c r="B211" t="str">
        <f>[2]Sheet1!B211</f>
        <v>LDSTS1;DC SYS01</v>
      </c>
      <c r="C211" s="52" t="str">
        <f>[2]Sheet1!C211</f>
        <v>LDSTS1</v>
      </c>
      <c r="D211" s="52" t="s">
        <v>1173</v>
      </c>
      <c r="E211" t="str">
        <f>[2]Sheet1!D211</f>
        <v>N/A</v>
      </c>
      <c r="F211" t="str">
        <f>[2]Sheet1!E211</f>
        <v>N/A</v>
      </c>
      <c r="G211" s="64">
        <f>[2]Sheet1!F211</f>
        <v>44974</v>
      </c>
      <c r="H211">
        <f>[2]Sheet1!G211</f>
        <v>80</v>
      </c>
      <c r="I211">
        <f>[2]Sheet1!H211</f>
        <v>80</v>
      </c>
      <c r="J211">
        <f>[2]Sheet1!I211</f>
        <v>0</v>
      </c>
      <c r="K211">
        <f>[2]Sheet1!J211</f>
        <v>0</v>
      </c>
      <c r="L211">
        <f>[2]Sheet1!K211</f>
        <v>0</v>
      </c>
      <c r="M211">
        <f>[2]Sheet1!L211</f>
        <v>0</v>
      </c>
      <c r="N211">
        <f>[2]Sheet1!M211</f>
        <v>9</v>
      </c>
      <c r="O211">
        <f>[2]Sheet1!N211</f>
        <v>0</v>
      </c>
      <c r="P211" s="69">
        <f t="shared" si="42"/>
        <v>0</v>
      </c>
      <c r="Q211" s="92"/>
      <c r="R211" s="80"/>
      <c r="S211" s="93"/>
      <c r="T211" s="80"/>
      <c r="U211" s="92"/>
      <c r="V211" s="80"/>
      <c r="W211" s="93"/>
      <c r="X211" s="80"/>
      <c r="Y211" s="92"/>
      <c r="Z211" s="80"/>
      <c r="AA211" s="93"/>
      <c r="AB211" s="80"/>
      <c r="AC211" s="92"/>
      <c r="AD211" s="80"/>
      <c r="AE211" s="93"/>
      <c r="AF211" s="80"/>
      <c r="AG211" s="92"/>
      <c r="AH211" s="80"/>
      <c r="AI211" s="93"/>
      <c r="AJ211" s="80"/>
      <c r="AK211" s="92"/>
      <c r="AL211" s="80"/>
      <c r="AM211" s="93"/>
      <c r="AN211" s="80"/>
      <c r="AO211" s="92"/>
      <c r="AP211" s="80"/>
      <c r="AQ211" s="93"/>
      <c r="AR211" s="80"/>
      <c r="AS211" s="93"/>
      <c r="AT211" s="298"/>
      <c r="AU211" s="93"/>
      <c r="AV211" s="298"/>
      <c r="AW211" s="93"/>
      <c r="AX211" s="66">
        <f t="shared" si="38"/>
        <v>0</v>
      </c>
      <c r="AY211" s="78">
        <f t="shared" si="39"/>
        <v>0</v>
      </c>
      <c r="AZ211" s="67">
        <f>IFERROR(VLOOKUP(A211,'Site check'!$A$14:$O$47,15,0),0)</f>
        <v>0</v>
      </c>
      <c r="BA211" s="68">
        <f t="shared" si="43"/>
        <v>0</v>
      </c>
      <c r="BB211" s="53" t="e">
        <f t="shared" si="40"/>
        <v>#VALUE!</v>
      </c>
      <c r="BC211" s="53" t="e">
        <f t="shared" si="41"/>
        <v>#VALUE!</v>
      </c>
    </row>
    <row r="212" spans="1:55" ht="13.15">
      <c r="A212" t="str">
        <f>[2]Sheet1!A212</f>
        <v>LDSTS1 EOS NA</v>
      </c>
      <c r="B212" t="str">
        <f>[2]Sheet1!B212</f>
        <v>LDSTS1;DC SYS01</v>
      </c>
      <c r="C212" s="52" t="str">
        <f>[2]Sheet1!C212</f>
        <v>LDSTS1</v>
      </c>
      <c r="D212" s="52" t="s">
        <v>1173</v>
      </c>
      <c r="E212" t="str">
        <f>[2]Sheet1!D212</f>
        <v>N/A</v>
      </c>
      <c r="F212" t="str">
        <f>[2]Sheet1!E212</f>
        <v>N/A</v>
      </c>
      <c r="G212" s="64">
        <f>[2]Sheet1!F212</f>
        <v>44974</v>
      </c>
      <c r="H212">
        <f>[2]Sheet1!G212</f>
        <v>80</v>
      </c>
      <c r="I212">
        <f>[2]Sheet1!H212</f>
        <v>80</v>
      </c>
      <c r="J212">
        <f>[2]Sheet1!I212</f>
        <v>0</v>
      </c>
      <c r="K212">
        <f>[2]Sheet1!J212</f>
        <v>0</v>
      </c>
      <c r="L212">
        <f>[2]Sheet1!K212</f>
        <v>0</v>
      </c>
      <c r="M212">
        <f>[2]Sheet1!L212</f>
        <v>0</v>
      </c>
      <c r="N212">
        <f>[2]Sheet1!M212</f>
        <v>9</v>
      </c>
      <c r="O212">
        <f>[2]Sheet1!N212</f>
        <v>0</v>
      </c>
      <c r="P212" s="69">
        <f t="shared" si="42"/>
        <v>0</v>
      </c>
      <c r="Q212" s="92"/>
      <c r="R212" s="80"/>
      <c r="S212" s="93"/>
      <c r="T212" s="80"/>
      <c r="U212" s="92"/>
      <c r="V212" s="80"/>
      <c r="W212" s="93"/>
      <c r="X212" s="80"/>
      <c r="Y212" s="92"/>
      <c r="Z212" s="80"/>
      <c r="AA212" s="93"/>
      <c r="AB212" s="80"/>
      <c r="AC212" s="92"/>
      <c r="AD212" s="80"/>
      <c r="AE212" s="93"/>
      <c r="AF212" s="80"/>
      <c r="AG212" s="92"/>
      <c r="AH212" s="80"/>
      <c r="AI212" s="93"/>
      <c r="AJ212" s="80"/>
      <c r="AK212" s="92"/>
      <c r="AL212" s="80"/>
      <c r="AM212" s="93"/>
      <c r="AN212" s="80"/>
      <c r="AO212" s="92"/>
      <c r="AP212" s="80"/>
      <c r="AQ212" s="93"/>
      <c r="AR212" s="80"/>
      <c r="AS212" s="93"/>
      <c r="AT212" s="298"/>
      <c r="AU212" s="93"/>
      <c r="AV212" s="298"/>
      <c r="AW212" s="93"/>
      <c r="AX212" s="66">
        <f t="shared" si="38"/>
        <v>0</v>
      </c>
      <c r="AY212" s="78">
        <f t="shared" si="39"/>
        <v>0</v>
      </c>
      <c r="AZ212" s="67">
        <f>IFERROR(VLOOKUP(A212,'Site check'!$A$14:$O$47,15,0),0)</f>
        <v>0</v>
      </c>
      <c r="BA212" s="68">
        <f t="shared" si="43"/>
        <v>0</v>
      </c>
      <c r="BB212" s="53" t="e">
        <f t="shared" si="40"/>
        <v>#VALUE!</v>
      </c>
      <c r="BC212" s="53" t="e">
        <f t="shared" si="41"/>
        <v>#VALUE!</v>
      </c>
    </row>
    <row r="213" spans="1:55" ht="13.15">
      <c r="A213" t="str">
        <f>[2]Sheet1!A213</f>
        <v>IGNORE</v>
      </c>
      <c r="B213" t="str">
        <f>[2]Sheet1!B213</f>
        <v>LDSTS1;DC SYS01</v>
      </c>
      <c r="C213" s="52" t="str">
        <f>[2]Sheet1!C213</f>
        <v>LDSTS1</v>
      </c>
      <c r="D213" s="52" t="s">
        <v>1173</v>
      </c>
      <c r="E213">
        <f>[2]Sheet1!D213</f>
        <v>0</v>
      </c>
      <c r="F213">
        <f>[2]Sheet1!E213</f>
        <v>0</v>
      </c>
      <c r="G213" s="64">
        <f>[2]Sheet1!F213</f>
        <v>0</v>
      </c>
      <c r="H213">
        <f>[2]Sheet1!G213</f>
        <v>300</v>
      </c>
      <c r="I213">
        <f>[2]Sheet1!H213</f>
        <v>300</v>
      </c>
      <c r="J213">
        <f>[2]Sheet1!I213</f>
        <v>0</v>
      </c>
      <c r="K213">
        <f>[2]Sheet1!J213</f>
        <v>0</v>
      </c>
      <c r="L213">
        <f>[2]Sheet1!K213</f>
        <v>0</v>
      </c>
      <c r="M213">
        <f>[2]Sheet1!L213</f>
        <v>0</v>
      </c>
      <c r="N213">
        <f>[2]Sheet1!M213</f>
        <v>0</v>
      </c>
      <c r="O213">
        <f>[2]Sheet1!N213</f>
        <v>0</v>
      </c>
      <c r="P213" s="69">
        <f t="shared" si="42"/>
        <v>0</v>
      </c>
      <c r="Q213" s="92"/>
      <c r="R213" s="80"/>
      <c r="S213" s="93"/>
      <c r="T213" s="80"/>
      <c r="U213" s="92"/>
      <c r="V213" s="80"/>
      <c r="W213" s="93"/>
      <c r="X213" s="80"/>
      <c r="Y213" s="92"/>
      <c r="Z213" s="80"/>
      <c r="AA213" s="93"/>
      <c r="AB213" s="80"/>
      <c r="AC213" s="92"/>
      <c r="AD213" s="80"/>
      <c r="AE213" s="93"/>
      <c r="AF213" s="80"/>
      <c r="AG213" s="92"/>
      <c r="AH213" s="80"/>
      <c r="AI213" s="93"/>
      <c r="AJ213" s="80"/>
      <c r="AK213" s="92"/>
      <c r="AL213" s="80"/>
      <c r="AM213" s="93"/>
      <c r="AN213" s="80"/>
      <c r="AO213" s="92"/>
      <c r="AP213" s="80"/>
      <c r="AQ213" s="93"/>
      <c r="AR213" s="80"/>
      <c r="AS213" s="93"/>
      <c r="AT213" s="298"/>
      <c r="AU213" s="93"/>
      <c r="AV213" s="298"/>
      <c r="AW213" s="93"/>
      <c r="AX213" s="66">
        <f t="shared" si="38"/>
        <v>0</v>
      </c>
      <c r="AY213" s="78">
        <f t="shared" si="39"/>
        <v>0</v>
      </c>
      <c r="AZ213" s="67">
        <f>IFERROR(VLOOKUP(A213,'Site check'!$A$14:$O$47,15,0),0)</f>
        <v>0</v>
      </c>
      <c r="BA213" s="68">
        <f t="shared" si="43"/>
        <v>0</v>
      </c>
      <c r="BB213" s="53">
        <f t="shared" si="40"/>
        <v>0</v>
      </c>
      <c r="BC213" s="53">
        <f t="shared" si="41"/>
        <v>0</v>
      </c>
    </row>
    <row r="214" spans="1:55" ht="13.15">
      <c r="A214" t="str">
        <f>[2]Sheet1!A214</f>
        <v>IGNORE</v>
      </c>
      <c r="B214" t="str">
        <f>[2]Sheet1!B214</f>
        <v>LDSTS1;DC SYS01</v>
      </c>
      <c r="C214" s="52" t="str">
        <f>[2]Sheet1!C214</f>
        <v>LDSTS1</v>
      </c>
      <c r="D214" s="52" t="s">
        <v>1173</v>
      </c>
      <c r="E214">
        <f>[2]Sheet1!D214</f>
        <v>0</v>
      </c>
      <c r="F214">
        <f>[2]Sheet1!E214</f>
        <v>0</v>
      </c>
      <c r="G214" s="64">
        <f>[2]Sheet1!F214</f>
        <v>0</v>
      </c>
      <c r="H214">
        <f>[2]Sheet1!G214</f>
        <v>300</v>
      </c>
      <c r="I214">
        <f>[2]Sheet1!H214</f>
        <v>300</v>
      </c>
      <c r="J214">
        <f>[2]Sheet1!I214</f>
        <v>0</v>
      </c>
      <c r="K214">
        <f>[2]Sheet1!J214</f>
        <v>8</v>
      </c>
      <c r="L214">
        <f>[2]Sheet1!K214</f>
        <v>0</v>
      </c>
      <c r="M214">
        <f>[2]Sheet1!L214</f>
        <v>0</v>
      </c>
      <c r="N214">
        <f>[2]Sheet1!M214</f>
        <v>0</v>
      </c>
      <c r="O214">
        <f>[2]Sheet1!N214</f>
        <v>0</v>
      </c>
      <c r="P214" s="69">
        <f t="shared" si="42"/>
        <v>0</v>
      </c>
      <c r="Q214" s="92"/>
      <c r="R214" s="80"/>
      <c r="S214" s="93"/>
      <c r="T214" s="80"/>
      <c r="U214" s="92"/>
      <c r="V214" s="80"/>
      <c r="W214" s="93"/>
      <c r="X214" s="80"/>
      <c r="Y214" s="92"/>
      <c r="Z214" s="80"/>
      <c r="AA214" s="93"/>
      <c r="AB214" s="80"/>
      <c r="AC214" s="92"/>
      <c r="AD214" s="80"/>
      <c r="AE214" s="93"/>
      <c r="AF214" s="80"/>
      <c r="AG214" s="92"/>
      <c r="AH214" s="80"/>
      <c r="AI214" s="93"/>
      <c r="AJ214" s="80"/>
      <c r="AK214" s="92"/>
      <c r="AL214" s="80"/>
      <c r="AM214" s="93"/>
      <c r="AN214" s="80"/>
      <c r="AO214" s="92"/>
      <c r="AP214" s="80"/>
      <c r="AQ214" s="93"/>
      <c r="AR214" s="80"/>
      <c r="AS214" s="93"/>
      <c r="AT214" s="298"/>
      <c r="AU214" s="93"/>
      <c r="AV214" s="298"/>
      <c r="AW214" s="93"/>
      <c r="AX214" s="66">
        <f t="shared" si="38"/>
        <v>0</v>
      </c>
      <c r="AY214" s="78">
        <f t="shared" si="39"/>
        <v>0</v>
      </c>
      <c r="AZ214" s="67">
        <f>IFERROR(VLOOKUP(A214,'Site check'!$A$14:$O$47,15,0),0)</f>
        <v>0</v>
      </c>
      <c r="BA214" s="68">
        <f t="shared" si="43"/>
        <v>0</v>
      </c>
      <c r="BB214" s="53">
        <f t="shared" si="40"/>
        <v>0</v>
      </c>
      <c r="BC214" s="53">
        <f t="shared" si="41"/>
        <v>0</v>
      </c>
    </row>
    <row r="215" spans="1:55" ht="13.15">
      <c r="A215" t="str">
        <f>[2]Sheet1!A215</f>
        <v>MDBTD1_EATON DC-DB-1.</v>
      </c>
      <c r="B215" t="str">
        <f>[2]Sheet1!B215</f>
        <v>MDBTD1;DC SYS01</v>
      </c>
      <c r="C215" s="52" t="str">
        <f>[2]Sheet1!C215</f>
        <v>MDBTD1</v>
      </c>
      <c r="D215" s="52" t="s">
        <v>1199</v>
      </c>
      <c r="E215">
        <f>[2]Sheet1!D215</f>
        <v>0.5</v>
      </c>
      <c r="F215">
        <f>[2]Sheet1!E215</f>
        <v>0.5</v>
      </c>
      <c r="G215" s="64" t="str">
        <f>[2]Sheet1!F215</f>
        <v>16/10/2020</v>
      </c>
      <c r="H215">
        <f>[2]Sheet1!G215</f>
        <v>300</v>
      </c>
      <c r="I215">
        <f>[2]Sheet1!H215</f>
        <v>300</v>
      </c>
      <c r="J215">
        <f>[2]Sheet1!I215</f>
        <v>6</v>
      </c>
      <c r="K215">
        <f>[2]Sheet1!J215</f>
        <v>0</v>
      </c>
      <c r="L215">
        <f>[2]Sheet1!K215</f>
        <v>0</v>
      </c>
      <c r="M215">
        <f>[2]Sheet1!L215</f>
        <v>0</v>
      </c>
      <c r="N215">
        <f>[2]Sheet1!M215</f>
        <v>0</v>
      </c>
      <c r="O215">
        <f>[2]Sheet1!N215</f>
        <v>37</v>
      </c>
      <c r="P215" s="69">
        <f t="shared" si="42"/>
        <v>0</v>
      </c>
      <c r="Q215" s="92"/>
      <c r="R215" s="80"/>
      <c r="S215" s="93"/>
      <c r="T215" s="80"/>
      <c r="U215" s="92"/>
      <c r="V215" s="80"/>
      <c r="W215" s="93"/>
      <c r="X215" s="80"/>
      <c r="Y215" s="92"/>
      <c r="Z215" s="80"/>
      <c r="AA215" s="93"/>
      <c r="AB215" s="80"/>
      <c r="AC215" s="92"/>
      <c r="AD215" s="80"/>
      <c r="AE215" s="93"/>
      <c r="AF215" s="80"/>
      <c r="AG215" s="92"/>
      <c r="AH215" s="80"/>
      <c r="AI215" s="93"/>
      <c r="AJ215" s="80"/>
      <c r="AK215" s="92"/>
      <c r="AL215" s="80"/>
      <c r="AM215" s="93"/>
      <c r="AN215" s="80"/>
      <c r="AO215" s="92"/>
      <c r="AP215" s="80"/>
      <c r="AQ215" s="93"/>
      <c r="AR215" s="80"/>
      <c r="AS215" s="93"/>
      <c r="AT215" s="298"/>
      <c r="AU215" s="93"/>
      <c r="AV215" s="298"/>
      <c r="AW215" s="93"/>
      <c r="AX215" s="66">
        <f t="shared" si="38"/>
        <v>0</v>
      </c>
      <c r="AY215" s="78">
        <f t="shared" si="39"/>
        <v>0</v>
      </c>
      <c r="AZ215" s="67">
        <f>IFERROR(VLOOKUP(A215,'Site check'!$A$14:$O$47,15,0),0)</f>
        <v>0</v>
      </c>
      <c r="BA215" s="68">
        <f t="shared" si="43"/>
        <v>0</v>
      </c>
      <c r="BB215" s="53">
        <f t="shared" si="40"/>
        <v>0.5</v>
      </c>
      <c r="BC215" s="53">
        <f t="shared" si="41"/>
        <v>0.5</v>
      </c>
    </row>
    <row r="216" spans="1:55" ht="13.15">
      <c r="A216" t="str">
        <f>[2]Sheet1!A216</f>
        <v>NULTB1_SEC_CBDB_Suite D.</v>
      </c>
      <c r="B216" t="str">
        <f>[2]Sheet1!B216</f>
        <v>NULTB1;DC SYS01</v>
      </c>
      <c r="C216" s="52" t="str">
        <f>[2]Sheet1!C216</f>
        <v>NULTB1</v>
      </c>
      <c r="D216" s="52" t="s">
        <v>1220</v>
      </c>
      <c r="E216">
        <f>[2]Sheet1!D216</f>
        <v>40</v>
      </c>
      <c r="F216">
        <f>[2]Sheet1!E216</f>
        <v>40</v>
      </c>
      <c r="G216" s="64">
        <f>[2]Sheet1!F216</f>
        <v>44235</v>
      </c>
      <c r="H216">
        <f>[2]Sheet1!G216</f>
        <v>300</v>
      </c>
      <c r="I216">
        <f>[2]Sheet1!H216</f>
        <v>300</v>
      </c>
      <c r="J216">
        <f>[2]Sheet1!I216</f>
        <v>0</v>
      </c>
      <c r="K216">
        <f>[2]Sheet1!J216</f>
        <v>0</v>
      </c>
      <c r="L216">
        <f>[2]Sheet1!K216</f>
        <v>14</v>
      </c>
      <c r="M216">
        <f>[2]Sheet1!L216</f>
        <v>1</v>
      </c>
      <c r="N216">
        <f>[2]Sheet1!M216</f>
        <v>0</v>
      </c>
      <c r="O216">
        <f>[2]Sheet1!N216</f>
        <v>32</v>
      </c>
      <c r="P216" s="69">
        <f t="shared" si="42"/>
        <v>104.16666666666667</v>
      </c>
      <c r="Q216" s="81" t="s">
        <v>675</v>
      </c>
      <c r="R216" s="82">
        <v>5</v>
      </c>
      <c r="S216" s="93"/>
      <c r="T216" s="80"/>
      <c r="U216" s="92"/>
      <c r="V216" s="80"/>
      <c r="W216" s="93"/>
      <c r="X216" s="80"/>
      <c r="Y216" s="92"/>
      <c r="Z216" s="80"/>
      <c r="AA216" s="93"/>
      <c r="AB216" s="80"/>
      <c r="AC216" s="92"/>
      <c r="AD216" s="80"/>
      <c r="AE216" s="93"/>
      <c r="AF216" s="80"/>
      <c r="AG216" s="92"/>
      <c r="AH216" s="80"/>
      <c r="AI216" s="93"/>
      <c r="AJ216" s="80"/>
      <c r="AK216" s="92"/>
      <c r="AL216" s="80"/>
      <c r="AM216" s="93"/>
      <c r="AN216" s="80"/>
      <c r="AO216" s="92"/>
      <c r="AP216" s="80"/>
      <c r="AQ216" s="93"/>
      <c r="AR216" s="80"/>
      <c r="AS216" s="93"/>
      <c r="AT216" s="298"/>
      <c r="AU216" s="93"/>
      <c r="AV216" s="298"/>
      <c r="AW216" s="93"/>
      <c r="AX216" s="66">
        <f t="shared" si="38"/>
        <v>5</v>
      </c>
      <c r="AY216" s="78">
        <f t="shared" si="39"/>
        <v>104.16666666666667</v>
      </c>
      <c r="AZ216" s="67">
        <f>IFERROR(VLOOKUP(A216,'Site check'!$A$14:$O$47,15,0),0)</f>
        <v>0</v>
      </c>
      <c r="BA216" s="68">
        <f t="shared" si="43"/>
        <v>0</v>
      </c>
      <c r="BB216" s="53">
        <f t="shared" si="40"/>
        <v>92.083333333333343</v>
      </c>
      <c r="BC216" s="53">
        <f t="shared" si="41"/>
        <v>92.083333333333343</v>
      </c>
    </row>
    <row r="217" spans="1:55" ht="13.15">
      <c r="A217" t="str">
        <f>[2]Sheet1!A217</f>
        <v>NWCN05_PDU1A_B</v>
      </c>
      <c r="B217" t="str">
        <f>[2]Sheet1!B217</f>
        <v>NWCN05;DC SYS01</v>
      </c>
      <c r="C217" s="52" t="str">
        <f>[2]Sheet1!C217</f>
        <v>NWCN05</v>
      </c>
      <c r="D217" s="52" t="s">
        <v>1222</v>
      </c>
      <c r="E217">
        <f>[2]Sheet1!D217</f>
        <v>57.5</v>
      </c>
      <c r="F217">
        <f>[2]Sheet1!E217</f>
        <v>40.68</v>
      </c>
      <c r="G217" s="64">
        <f>[2]Sheet1!F217</f>
        <v>45475</v>
      </c>
      <c r="H217">
        <f>[2]Sheet1!G217</f>
        <v>360</v>
      </c>
      <c r="I217">
        <f>[2]Sheet1!H217</f>
        <v>360</v>
      </c>
      <c r="J217">
        <f>[2]Sheet1!I217</f>
        <v>0</v>
      </c>
      <c r="K217">
        <f>[2]Sheet1!J217</f>
        <v>0</v>
      </c>
      <c r="L217">
        <f>[2]Sheet1!K217</f>
        <v>0</v>
      </c>
      <c r="M217">
        <f>[2]Sheet1!L217</f>
        <v>0</v>
      </c>
      <c r="N217">
        <f>[2]Sheet1!M217</f>
        <v>0</v>
      </c>
      <c r="O217">
        <f>[2]Sheet1!N217</f>
        <v>0</v>
      </c>
      <c r="P217" s="69">
        <f t="shared" si="42"/>
        <v>400</v>
      </c>
      <c r="Q217" s="81" t="s">
        <v>676</v>
      </c>
      <c r="R217" s="82">
        <v>1.7</v>
      </c>
      <c r="S217" s="81" t="s">
        <v>677</v>
      </c>
      <c r="T217" s="279">
        <v>10.3</v>
      </c>
      <c r="U217" s="81" t="s">
        <v>678</v>
      </c>
      <c r="V217" s="291">
        <v>1.7</v>
      </c>
      <c r="W217" s="101" t="s">
        <v>1429</v>
      </c>
      <c r="X217" s="100">
        <v>5.5</v>
      </c>
      <c r="Y217" s="101"/>
      <c r="Z217" s="100"/>
      <c r="AA217" s="93"/>
      <c r="AB217" s="80"/>
      <c r="AC217" s="92"/>
      <c r="AD217" s="80"/>
      <c r="AE217" s="93"/>
      <c r="AF217" s="80"/>
      <c r="AG217" s="92"/>
      <c r="AH217" s="80"/>
      <c r="AI217" s="93"/>
      <c r="AJ217" s="80"/>
      <c r="AK217" s="92"/>
      <c r="AL217" s="80"/>
      <c r="AM217" s="93"/>
      <c r="AN217" s="80"/>
      <c r="AO217" s="92"/>
      <c r="AP217" s="80"/>
      <c r="AQ217" s="93"/>
      <c r="AR217" s="80"/>
      <c r="AS217" s="93"/>
      <c r="AT217" s="298"/>
      <c r="AU217" s="93"/>
      <c r="AV217" s="298"/>
      <c r="AW217" s="93"/>
      <c r="AX217" s="66">
        <f>SUM(R217+T217+V217+X217+Z217+AB217+AD217+AF217+AH217+AJ217+AL217+AN217+AP217+AR217)</f>
        <v>19.2</v>
      </c>
      <c r="AY217" s="78">
        <f t="shared" si="39"/>
        <v>400</v>
      </c>
      <c r="AZ217" s="67">
        <f>IFERROR(VLOOKUP(A217,'Site check'!$A$14:$O$47,15,0),0)</f>
        <v>0</v>
      </c>
      <c r="BA217" s="68">
        <f t="shared" si="43"/>
        <v>0</v>
      </c>
      <c r="BB217" s="53">
        <f t="shared" si="40"/>
        <v>257.5</v>
      </c>
      <c r="BC217" s="53">
        <f t="shared" si="41"/>
        <v>240.68</v>
      </c>
    </row>
    <row r="218" spans="1:55" ht="13.15">
      <c r="A218" t="str">
        <f>[2]Sheet1!A218</f>
        <v>NWCN05_SEC_DD770_AB01</v>
      </c>
      <c r="B218" t="str">
        <f>[2]Sheet1!B218</f>
        <v>NWCN05;DC SYS01</v>
      </c>
      <c r="C218" s="52" t="str">
        <f>[2]Sheet1!C218</f>
        <v>NWCN05</v>
      </c>
      <c r="D218" s="52" t="s">
        <v>1222</v>
      </c>
      <c r="E218">
        <f>[2]Sheet1!D218</f>
        <v>70</v>
      </c>
      <c r="F218">
        <f>[2]Sheet1!E218</f>
        <v>0</v>
      </c>
      <c r="G218" s="64">
        <f>[2]Sheet1!F218</f>
        <v>44084</v>
      </c>
      <c r="H218">
        <f>[2]Sheet1!G218</f>
        <v>300</v>
      </c>
      <c r="I218">
        <f>[2]Sheet1!H218</f>
        <v>300</v>
      </c>
      <c r="J218">
        <f>[2]Sheet1!I218</f>
        <v>3</v>
      </c>
      <c r="K218">
        <f>[2]Sheet1!J218</f>
        <v>0</v>
      </c>
      <c r="L218">
        <f>[2]Sheet1!K218</f>
        <v>4</v>
      </c>
      <c r="M218">
        <f>[2]Sheet1!L218</f>
        <v>14</v>
      </c>
      <c r="N218">
        <f>[2]Sheet1!M218</f>
        <v>11</v>
      </c>
      <c r="O218">
        <f>[2]Sheet1!N218</f>
        <v>0</v>
      </c>
      <c r="P218" s="69">
        <f t="shared" si="42"/>
        <v>0</v>
      </c>
      <c r="Q218" s="92"/>
      <c r="R218" s="80"/>
      <c r="S218" s="93"/>
      <c r="T218" s="80"/>
      <c r="U218" s="92"/>
      <c r="V218" s="80"/>
      <c r="W218" s="93"/>
      <c r="X218" s="80"/>
      <c r="Y218" s="92"/>
      <c r="Z218" s="80"/>
      <c r="AA218" s="93"/>
      <c r="AB218" s="80"/>
      <c r="AC218" s="92"/>
      <c r="AD218" s="80"/>
      <c r="AE218" s="93"/>
      <c r="AF218" s="80"/>
      <c r="AG218" s="92"/>
      <c r="AH218" s="80"/>
      <c r="AI218" s="93"/>
      <c r="AJ218" s="80"/>
      <c r="AK218" s="92"/>
      <c r="AL218" s="80"/>
      <c r="AM218" s="93"/>
      <c r="AN218" s="80"/>
      <c r="AO218" s="92"/>
      <c r="AP218" s="80"/>
      <c r="AQ218" s="93"/>
      <c r="AR218" s="80"/>
      <c r="AS218" s="93"/>
      <c r="AT218" s="298"/>
      <c r="AU218" s="93"/>
      <c r="AV218" s="298"/>
      <c r="AW218" s="93"/>
      <c r="AX218" s="66">
        <f t="shared" si="38"/>
        <v>0</v>
      </c>
      <c r="AY218" s="78">
        <f t="shared" si="39"/>
        <v>0</v>
      </c>
      <c r="AZ218" s="67">
        <f>IFERROR(VLOOKUP(A218,'Site check'!$A$14:$O$47,15,0),0)</f>
        <v>0</v>
      </c>
      <c r="BA218" s="68">
        <f t="shared" si="43"/>
        <v>0</v>
      </c>
      <c r="BB218" s="53">
        <f t="shared" si="40"/>
        <v>70</v>
      </c>
      <c r="BC218" s="53">
        <f t="shared" si="41"/>
        <v>0</v>
      </c>
    </row>
    <row r="219" spans="1:55" ht="13.15">
      <c r="A219" t="str">
        <f>[2]Sheet1!A219</f>
        <v>NWCN05_SEC_DD770_CD17</v>
      </c>
      <c r="B219" t="str">
        <f>[2]Sheet1!B219</f>
        <v>NWCN05;DC SYS01</v>
      </c>
      <c r="C219" s="52" t="str">
        <f>[2]Sheet1!C219</f>
        <v>NWCN05</v>
      </c>
      <c r="D219" s="52" t="s">
        <v>1222</v>
      </c>
      <c r="E219">
        <f>[2]Sheet1!D219</f>
        <v>80</v>
      </c>
      <c r="F219">
        <f>[2]Sheet1!E219</f>
        <v>60</v>
      </c>
      <c r="G219" s="64">
        <f>[2]Sheet1!F219</f>
        <v>44084</v>
      </c>
      <c r="H219">
        <f>[2]Sheet1!G219</f>
        <v>300</v>
      </c>
      <c r="I219">
        <f>[2]Sheet1!H219</f>
        <v>300</v>
      </c>
      <c r="J219">
        <f>[2]Sheet1!I219</f>
        <v>6</v>
      </c>
      <c r="K219">
        <f>[2]Sheet1!J219</f>
        <v>0</v>
      </c>
      <c r="L219">
        <f>[2]Sheet1!K219</f>
        <v>4</v>
      </c>
      <c r="M219">
        <f>[2]Sheet1!L219</f>
        <v>11</v>
      </c>
      <c r="N219">
        <f>[2]Sheet1!M219</f>
        <v>9</v>
      </c>
      <c r="O219">
        <f>[2]Sheet1!N219</f>
        <v>0</v>
      </c>
      <c r="P219" s="69">
        <f t="shared" si="42"/>
        <v>20.833333333333332</v>
      </c>
      <c r="Q219" s="312" t="s">
        <v>1430</v>
      </c>
      <c r="R219" s="313">
        <v>1</v>
      </c>
      <c r="S219" s="93"/>
      <c r="T219" s="80"/>
      <c r="U219" s="92"/>
      <c r="V219" s="80"/>
      <c r="W219" s="93"/>
      <c r="X219" s="80"/>
      <c r="Y219" s="92"/>
      <c r="Z219" s="80"/>
      <c r="AA219" s="93"/>
      <c r="AB219" s="80"/>
      <c r="AC219" s="92"/>
      <c r="AD219" s="80"/>
      <c r="AE219" s="93"/>
      <c r="AF219" s="80"/>
      <c r="AG219" s="92"/>
      <c r="AH219" s="80"/>
      <c r="AI219" s="93"/>
      <c r="AJ219" s="80"/>
      <c r="AK219" s="92"/>
      <c r="AL219" s="80"/>
      <c r="AM219" s="93"/>
      <c r="AN219" s="80"/>
      <c r="AO219" s="92"/>
      <c r="AP219" s="80"/>
      <c r="AQ219" s="93"/>
      <c r="AR219" s="80"/>
      <c r="AS219" s="93"/>
      <c r="AT219" s="298"/>
      <c r="AU219" s="93"/>
      <c r="AV219" s="298"/>
      <c r="AW219" s="93"/>
      <c r="AX219" s="66">
        <f t="shared" si="38"/>
        <v>1</v>
      </c>
      <c r="AY219" s="78">
        <f t="shared" si="39"/>
        <v>20.833333333333332</v>
      </c>
      <c r="AZ219" s="67">
        <f>IFERROR(VLOOKUP(A219,'Site check'!$A$14:$O$47,15,0),0)</f>
        <v>0</v>
      </c>
      <c r="BA219" s="68">
        <f t="shared" si="43"/>
        <v>0</v>
      </c>
      <c r="BB219" s="53">
        <f t="shared" si="40"/>
        <v>90.416666666666671</v>
      </c>
      <c r="BC219" s="53">
        <f t="shared" si="41"/>
        <v>70.416666666666671</v>
      </c>
    </row>
    <row r="220" spans="1:55" ht="13.15">
      <c r="A220" t="str">
        <f>[2]Sheet1!A220</f>
        <v>SHD_SEC_DD770_AB7</v>
      </c>
      <c r="B220" t="str">
        <f>[2]Sheet1!B220</f>
        <v>SHD;DC SYS01</v>
      </c>
      <c r="C220" s="52" t="str">
        <f>[2]Sheet1!C220</f>
        <v>SHD</v>
      </c>
      <c r="D220" s="52" t="s">
        <v>1281</v>
      </c>
      <c r="E220">
        <f>[2]Sheet1!D220</f>
        <v>100</v>
      </c>
      <c r="F220">
        <f>[2]Sheet1!E220</f>
        <v>100</v>
      </c>
      <c r="G220" s="64">
        <f>[2]Sheet1!F220</f>
        <v>44971</v>
      </c>
      <c r="H220">
        <f>[2]Sheet1!G220</f>
        <v>300</v>
      </c>
      <c r="I220">
        <f>[2]Sheet1!H220</f>
        <v>300</v>
      </c>
      <c r="J220">
        <f>[2]Sheet1!I220</f>
        <v>2</v>
      </c>
      <c r="K220">
        <f>[2]Sheet1!J220</f>
        <v>1</v>
      </c>
      <c r="L220">
        <f>[2]Sheet1!K220</f>
        <v>0</v>
      </c>
      <c r="M220">
        <f>[2]Sheet1!L220</f>
        <v>10</v>
      </c>
      <c r="N220">
        <f>[2]Sheet1!M220</f>
        <v>10</v>
      </c>
      <c r="O220">
        <f>[2]Sheet1!N220</f>
        <v>0</v>
      </c>
      <c r="P220" s="69">
        <f t="shared" si="42"/>
        <v>0</v>
      </c>
      <c r="Q220" s="92"/>
      <c r="R220" s="80"/>
      <c r="S220" s="93"/>
      <c r="T220" s="80"/>
      <c r="U220" s="92"/>
      <c r="V220" s="80"/>
      <c r="W220" s="93"/>
      <c r="X220" s="80"/>
      <c r="Y220" s="92"/>
      <c r="Z220" s="80"/>
      <c r="AA220" s="93"/>
      <c r="AB220" s="80"/>
      <c r="AC220" s="92"/>
      <c r="AD220" s="80"/>
      <c r="AE220" s="93"/>
      <c r="AF220" s="80"/>
      <c r="AG220" s="92"/>
      <c r="AH220" s="80"/>
      <c r="AI220" s="93"/>
      <c r="AJ220" s="80"/>
      <c r="AK220" s="92"/>
      <c r="AL220" s="80"/>
      <c r="AM220" s="93"/>
      <c r="AN220" s="80"/>
      <c r="AO220" s="92"/>
      <c r="AP220" s="80"/>
      <c r="AQ220" s="93"/>
      <c r="AR220" s="80"/>
      <c r="AS220" s="93"/>
      <c r="AT220" s="298"/>
      <c r="AU220" s="93"/>
      <c r="AV220" s="298"/>
      <c r="AW220" s="93"/>
      <c r="AX220" s="66">
        <f t="shared" si="38"/>
        <v>0</v>
      </c>
      <c r="AY220" s="78">
        <f t="shared" si="39"/>
        <v>0</v>
      </c>
      <c r="AZ220" s="67">
        <f>IFERROR(VLOOKUP(A220,'Site check'!$A$14:$O$47,15,0),0)</f>
        <v>0</v>
      </c>
      <c r="BA220" s="68">
        <f t="shared" si="43"/>
        <v>0</v>
      </c>
      <c r="BB220" s="53">
        <f t="shared" si="40"/>
        <v>100</v>
      </c>
      <c r="BC220" s="53">
        <f t="shared" si="41"/>
        <v>100</v>
      </c>
    </row>
    <row r="221" spans="1:55" ht="13.15">
      <c r="A221" t="str">
        <f>[2]Sheet1!A221</f>
        <v>SHD_SEC_DD770_GH00</v>
      </c>
      <c r="B221" t="str">
        <f>[2]Sheet1!B221</f>
        <v>SHD;DC SYS01</v>
      </c>
      <c r="C221" s="52" t="str">
        <f>[2]Sheet1!C221</f>
        <v>SHD</v>
      </c>
      <c r="D221" s="52" t="s">
        <v>1281</v>
      </c>
      <c r="E221">
        <f>[2]Sheet1!D221</f>
        <v>110</v>
      </c>
      <c r="F221">
        <f>[2]Sheet1!E221</f>
        <v>110</v>
      </c>
      <c r="G221" s="64">
        <f>[2]Sheet1!F221</f>
        <v>44971</v>
      </c>
      <c r="H221">
        <f>[2]Sheet1!G221</f>
        <v>300</v>
      </c>
      <c r="I221">
        <f>[2]Sheet1!H221</f>
        <v>300</v>
      </c>
      <c r="J221">
        <f>[2]Sheet1!I221</f>
        <v>3</v>
      </c>
      <c r="K221">
        <f>[2]Sheet1!J221</f>
        <v>3</v>
      </c>
      <c r="L221">
        <f>[2]Sheet1!K221</f>
        <v>0</v>
      </c>
      <c r="M221">
        <f>[2]Sheet1!L221</f>
        <v>11</v>
      </c>
      <c r="N221">
        <f>[2]Sheet1!M221</f>
        <v>8</v>
      </c>
      <c r="O221">
        <f>[2]Sheet1!N221</f>
        <v>0</v>
      </c>
      <c r="P221" s="69">
        <f t="shared" si="42"/>
        <v>5.208333333333333</v>
      </c>
      <c r="Q221" s="105" t="s">
        <v>724</v>
      </c>
      <c r="R221" s="255">
        <v>0.25</v>
      </c>
      <c r="S221" s="93"/>
      <c r="T221" s="80"/>
      <c r="U221" s="92"/>
      <c r="V221" s="80"/>
      <c r="W221" s="93"/>
      <c r="X221" s="80"/>
      <c r="Y221" s="92"/>
      <c r="Z221" s="80"/>
      <c r="AA221" s="93"/>
      <c r="AB221" s="80"/>
      <c r="AC221" s="92"/>
      <c r="AD221" s="80"/>
      <c r="AE221" s="93"/>
      <c r="AF221" s="80"/>
      <c r="AG221" s="92"/>
      <c r="AH221" s="80"/>
      <c r="AI221" s="93"/>
      <c r="AJ221" s="80"/>
      <c r="AK221" s="92"/>
      <c r="AL221" s="80"/>
      <c r="AM221" s="93"/>
      <c r="AN221" s="80"/>
      <c r="AO221" s="92"/>
      <c r="AP221" s="80"/>
      <c r="AQ221" s="93"/>
      <c r="AR221" s="80"/>
      <c r="AS221" s="93"/>
      <c r="AT221" s="298"/>
      <c r="AU221" s="93"/>
      <c r="AV221" s="298"/>
      <c r="AW221" s="93"/>
      <c r="AX221" s="66">
        <f t="shared" si="38"/>
        <v>0.25</v>
      </c>
      <c r="AY221" s="78">
        <f t="shared" si="39"/>
        <v>5.208333333333333</v>
      </c>
      <c r="AZ221" s="67">
        <f>IFERROR(VLOOKUP(A221,'Site check'!$A$14:$O$47,15,0),0)</f>
        <v>0</v>
      </c>
      <c r="BA221" s="68">
        <f t="shared" si="43"/>
        <v>0</v>
      </c>
      <c r="BB221" s="53">
        <f t="shared" si="40"/>
        <v>112.60416666666667</v>
      </c>
      <c r="BC221" s="53">
        <f t="shared" si="41"/>
        <v>112.60416666666667</v>
      </c>
    </row>
    <row r="222" spans="1:55" ht="13.15">
      <c r="A222" t="str">
        <f>[2]Sheet1!A222</f>
        <v>SHD_SEC_WALL_CBDB4</v>
      </c>
      <c r="B222" t="str">
        <f>[2]Sheet1!B222</f>
        <v>SHD;DC SYS01</v>
      </c>
      <c r="C222" s="52" t="str">
        <f>[2]Sheet1!C222</f>
        <v>SHD</v>
      </c>
      <c r="D222" s="52" t="s">
        <v>1281</v>
      </c>
      <c r="E222">
        <f>[2]Sheet1!D222</f>
        <v>40</v>
      </c>
      <c r="F222">
        <f>[2]Sheet1!E222</f>
        <v>45</v>
      </c>
      <c r="G222" s="64">
        <f>[2]Sheet1!F222</f>
        <v>44971</v>
      </c>
      <c r="H222">
        <f>[2]Sheet1!G222</f>
        <v>300</v>
      </c>
      <c r="I222">
        <f>[2]Sheet1!H222</f>
        <v>300</v>
      </c>
      <c r="J222">
        <f>[2]Sheet1!I222</f>
        <v>0</v>
      </c>
      <c r="K222">
        <f>[2]Sheet1!J222</f>
        <v>0</v>
      </c>
      <c r="L222">
        <f>[2]Sheet1!K222</f>
        <v>0</v>
      </c>
      <c r="M222">
        <f>[2]Sheet1!L222</f>
        <v>0</v>
      </c>
      <c r="N222">
        <f>[2]Sheet1!M222</f>
        <v>2</v>
      </c>
      <c r="O222">
        <f>[2]Sheet1!N222</f>
        <v>0</v>
      </c>
      <c r="P222" s="69">
        <f t="shared" si="42"/>
        <v>0</v>
      </c>
      <c r="Q222" s="92"/>
      <c r="R222" s="80"/>
      <c r="S222" s="93"/>
      <c r="T222" s="80"/>
      <c r="U222" s="92"/>
      <c r="V222" s="80"/>
      <c r="W222" s="93"/>
      <c r="X222" s="80"/>
      <c r="Y222" s="92"/>
      <c r="Z222" s="80"/>
      <c r="AA222" s="93"/>
      <c r="AB222" s="80"/>
      <c r="AC222" s="92"/>
      <c r="AD222" s="80"/>
      <c r="AE222" s="93"/>
      <c r="AF222" s="80"/>
      <c r="AG222" s="92"/>
      <c r="AH222" s="80"/>
      <c r="AI222" s="93"/>
      <c r="AJ222" s="80"/>
      <c r="AK222" s="92"/>
      <c r="AL222" s="80"/>
      <c r="AM222" s="93"/>
      <c r="AN222" s="80"/>
      <c r="AO222" s="92"/>
      <c r="AP222" s="80"/>
      <c r="AQ222" s="93"/>
      <c r="AR222" s="80"/>
      <c r="AS222" s="93"/>
      <c r="AT222" s="298"/>
      <c r="AU222" s="93"/>
      <c r="AV222" s="298"/>
      <c r="AW222" s="93"/>
      <c r="AX222" s="66">
        <f t="shared" si="38"/>
        <v>0</v>
      </c>
      <c r="AY222" s="78">
        <f t="shared" si="39"/>
        <v>0</v>
      </c>
      <c r="AZ222" s="67">
        <f>IFERROR(VLOOKUP(A222,'Site check'!$A$14:$O$47,15,0),0)</f>
        <v>0</v>
      </c>
      <c r="BA222" s="68">
        <f t="shared" si="43"/>
        <v>0</v>
      </c>
      <c r="BB222" s="53">
        <f t="shared" si="40"/>
        <v>40</v>
      </c>
      <c r="BC222" s="53">
        <f t="shared" si="41"/>
        <v>45</v>
      </c>
    </row>
    <row r="223" spans="1:55" ht="13.15">
      <c r="A223" t="str">
        <f>[2]Sheet1!A223</f>
        <v>SNDTM1_PRI_WALL_DIST A3_RECT A</v>
      </c>
      <c r="B223" t="str">
        <f>[2]Sheet1!B223</f>
        <v>SNDTM1;DC SYS01</v>
      </c>
      <c r="C223" s="52" t="str">
        <f>[2]Sheet1!C223</f>
        <v>SNDTM1</v>
      </c>
      <c r="D223" s="52" t="s">
        <v>1290</v>
      </c>
      <c r="E223">
        <f>[2]Sheet1!D223</f>
        <v>0</v>
      </c>
      <c r="F223">
        <f>[2]Sheet1!E223</f>
        <v>0</v>
      </c>
      <c r="G223" s="64">
        <f>[2]Sheet1!F223</f>
        <v>0</v>
      </c>
      <c r="H223">
        <f>[2]Sheet1!G223</f>
        <v>300</v>
      </c>
      <c r="I223">
        <f>[2]Sheet1!H223</f>
        <v>0</v>
      </c>
      <c r="J223">
        <f>[2]Sheet1!I223</f>
        <v>0</v>
      </c>
      <c r="K223">
        <f>[2]Sheet1!J223</f>
        <v>0</v>
      </c>
      <c r="L223">
        <f>[2]Sheet1!K223</f>
        <v>0</v>
      </c>
      <c r="M223">
        <f>[2]Sheet1!L223</f>
        <v>0</v>
      </c>
      <c r="N223">
        <f>[2]Sheet1!M223</f>
        <v>0</v>
      </c>
      <c r="O223">
        <f>[2]Sheet1!N223</f>
        <v>0</v>
      </c>
      <c r="P223" s="69">
        <f t="shared" si="42"/>
        <v>0</v>
      </c>
      <c r="Q223" s="92"/>
      <c r="R223" s="80"/>
      <c r="S223" s="93"/>
      <c r="T223" s="80"/>
      <c r="U223" s="92"/>
      <c r="V223" s="80"/>
      <c r="W223" s="93"/>
      <c r="X223" s="80"/>
      <c r="Y223" s="92"/>
      <c r="Z223" s="80"/>
      <c r="AA223" s="93"/>
      <c r="AB223" s="80"/>
      <c r="AC223" s="92"/>
      <c r="AD223" s="80"/>
      <c r="AE223" s="93"/>
      <c r="AF223" s="80"/>
      <c r="AG223" s="92"/>
      <c r="AH223" s="80"/>
      <c r="AI223" s="93"/>
      <c r="AJ223" s="80"/>
      <c r="AK223" s="92"/>
      <c r="AL223" s="80"/>
      <c r="AM223" s="93"/>
      <c r="AN223" s="80"/>
      <c r="AO223" s="92"/>
      <c r="AP223" s="80"/>
      <c r="AQ223" s="93"/>
      <c r="AR223" s="80"/>
      <c r="AS223" s="93"/>
      <c r="AT223" s="298"/>
      <c r="AU223" s="93"/>
      <c r="AV223" s="298"/>
      <c r="AW223" s="93"/>
      <c r="AX223" s="66">
        <f t="shared" si="38"/>
        <v>0</v>
      </c>
      <c r="AY223" s="78">
        <f t="shared" si="39"/>
        <v>0</v>
      </c>
      <c r="AZ223" s="67">
        <f>IFERROR(VLOOKUP(A223,'Site check'!$A$14:$O$47,15,0),0)</f>
        <v>0</v>
      </c>
      <c r="BA223" s="68">
        <f t="shared" si="43"/>
        <v>0</v>
      </c>
      <c r="BB223" s="53">
        <f t="shared" si="40"/>
        <v>0</v>
      </c>
      <c r="BC223" s="53">
        <f t="shared" si="41"/>
        <v>0</v>
      </c>
    </row>
    <row r="224" spans="1:55" ht="13.15">
      <c r="A224" t="str">
        <f>[2]Sheet1!A224</f>
        <v>SNDTM1_PRI_WALL_DIST B2_RECT B</v>
      </c>
      <c r="B224" t="str">
        <f>[2]Sheet1!B224</f>
        <v>SNDTM1;DC SYS01</v>
      </c>
      <c r="C224" s="52" t="str">
        <f>[2]Sheet1!C224</f>
        <v>SNDTM1</v>
      </c>
      <c r="D224" s="52" t="s">
        <v>1290</v>
      </c>
      <c r="E224">
        <f>[2]Sheet1!D224</f>
        <v>0</v>
      </c>
      <c r="F224">
        <f>[2]Sheet1!E224</f>
        <v>0</v>
      </c>
      <c r="G224" s="64">
        <f>[2]Sheet1!F224</f>
        <v>0</v>
      </c>
      <c r="H224">
        <f>[2]Sheet1!G224</f>
        <v>300</v>
      </c>
      <c r="I224">
        <f>[2]Sheet1!H224</f>
        <v>0</v>
      </c>
      <c r="J224">
        <f>[2]Sheet1!I224</f>
        <v>0</v>
      </c>
      <c r="K224">
        <f>[2]Sheet1!J224</f>
        <v>0</v>
      </c>
      <c r="L224">
        <f>[2]Sheet1!K224</f>
        <v>0</v>
      </c>
      <c r="M224">
        <f>[2]Sheet1!L224</f>
        <v>0</v>
      </c>
      <c r="N224">
        <f>[2]Sheet1!M224</f>
        <v>0</v>
      </c>
      <c r="O224">
        <f>[2]Sheet1!N224</f>
        <v>0</v>
      </c>
      <c r="P224" s="69">
        <f t="shared" si="42"/>
        <v>0</v>
      </c>
      <c r="Q224" s="92"/>
      <c r="R224" s="80"/>
      <c r="S224" s="93"/>
      <c r="T224" s="80"/>
      <c r="U224" s="92"/>
      <c r="V224" s="80"/>
      <c r="W224" s="93"/>
      <c r="X224" s="80"/>
      <c r="Y224" s="92"/>
      <c r="Z224" s="80"/>
      <c r="AA224" s="93"/>
      <c r="AB224" s="80"/>
      <c r="AC224" s="92"/>
      <c r="AD224" s="80"/>
      <c r="AE224" s="93"/>
      <c r="AF224" s="80"/>
      <c r="AG224" s="92"/>
      <c r="AH224" s="80"/>
      <c r="AI224" s="93"/>
      <c r="AJ224" s="80"/>
      <c r="AK224" s="92"/>
      <c r="AL224" s="80"/>
      <c r="AM224" s="93"/>
      <c r="AN224" s="80"/>
      <c r="AO224" s="92"/>
      <c r="AP224" s="80"/>
      <c r="AQ224" s="93"/>
      <c r="AR224" s="80"/>
      <c r="AS224" s="93"/>
      <c r="AT224" s="298"/>
      <c r="AU224" s="93"/>
      <c r="AV224" s="298"/>
      <c r="AW224" s="93"/>
      <c r="AX224" s="66">
        <f t="shared" si="38"/>
        <v>0</v>
      </c>
      <c r="AY224" s="78">
        <f t="shared" si="39"/>
        <v>0</v>
      </c>
      <c r="AZ224" s="67">
        <f>IFERROR(VLOOKUP(A224,'Site check'!$A$14:$O$47,15,0),0)</f>
        <v>0</v>
      </c>
      <c r="BA224" s="68">
        <f t="shared" si="43"/>
        <v>0</v>
      </c>
      <c r="BB224" s="53">
        <f t="shared" si="40"/>
        <v>0</v>
      </c>
      <c r="BC224" s="53">
        <f t="shared" si="41"/>
        <v>0</v>
      </c>
    </row>
    <row r="225" spans="1:55" ht="13.15">
      <c r="A225" t="str">
        <f>[2]Sheet1!A225</f>
        <v>TGY_SEC_DD770_D08</v>
      </c>
      <c r="B225" t="str">
        <f>[2]Sheet1!B225</f>
        <v>TGY;DC SYSA</v>
      </c>
      <c r="C225" s="52" t="str">
        <f>[2]Sheet1!C225</f>
        <v>TGYN04</v>
      </c>
      <c r="D225" s="52" t="s">
        <v>1318</v>
      </c>
      <c r="E225">
        <f>[2]Sheet1!D225</f>
        <v>25</v>
      </c>
      <c r="F225">
        <f>[2]Sheet1!E225</f>
        <v>25</v>
      </c>
      <c r="G225" s="64">
        <f>[2]Sheet1!F225</f>
        <v>44973</v>
      </c>
      <c r="H225">
        <f>[2]Sheet1!G225</f>
        <v>300</v>
      </c>
      <c r="I225">
        <f>[2]Sheet1!H225</f>
        <v>300</v>
      </c>
      <c r="J225">
        <f>[2]Sheet1!I225</f>
        <v>6</v>
      </c>
      <c r="K225">
        <f>[2]Sheet1!J225</f>
        <v>5</v>
      </c>
      <c r="L225">
        <f>[2]Sheet1!K225</f>
        <v>6</v>
      </c>
      <c r="M225">
        <f>[2]Sheet1!L225</f>
        <v>14</v>
      </c>
      <c r="N225">
        <f>[2]Sheet1!M225</f>
        <v>12</v>
      </c>
      <c r="O225">
        <f>[2]Sheet1!N225</f>
        <v>0</v>
      </c>
      <c r="P225" s="69">
        <f t="shared" si="42"/>
        <v>0</v>
      </c>
      <c r="Q225" s="92"/>
      <c r="R225" s="80"/>
      <c r="S225" s="93"/>
      <c r="T225" s="80"/>
      <c r="U225" s="92"/>
      <c r="V225" s="80"/>
      <c r="W225" s="93"/>
      <c r="X225" s="80"/>
      <c r="Y225" s="92"/>
      <c r="Z225" s="80"/>
      <c r="AA225" s="93"/>
      <c r="AB225" s="80"/>
      <c r="AC225" s="92"/>
      <c r="AD225" s="80"/>
      <c r="AE225" s="93"/>
      <c r="AF225" s="80"/>
      <c r="AG225" s="92"/>
      <c r="AH225" s="80"/>
      <c r="AI225" s="93"/>
      <c r="AJ225" s="80"/>
      <c r="AK225" s="92"/>
      <c r="AL225" s="80"/>
      <c r="AM225" s="93"/>
      <c r="AN225" s="80"/>
      <c r="AO225" s="92"/>
      <c r="AP225" s="80"/>
      <c r="AQ225" s="93"/>
      <c r="AR225" s="80"/>
      <c r="AS225" s="93"/>
      <c r="AT225" s="298"/>
      <c r="AU225" s="93"/>
      <c r="AV225" s="298"/>
      <c r="AW225" s="93"/>
      <c r="AX225" s="66">
        <f t="shared" si="38"/>
        <v>0</v>
      </c>
      <c r="AY225" s="78">
        <f t="shared" si="39"/>
        <v>0</v>
      </c>
      <c r="AZ225" s="67">
        <f>IFERROR(VLOOKUP(A225,'Site check'!$A$14:$O$47,15,0),0)</f>
        <v>0</v>
      </c>
      <c r="BA225" s="68">
        <f t="shared" si="43"/>
        <v>0</v>
      </c>
      <c r="BB225" s="53">
        <f t="shared" si="40"/>
        <v>25</v>
      </c>
      <c r="BC225" s="53">
        <f t="shared" si="41"/>
        <v>25</v>
      </c>
    </row>
    <row r="226" spans="1:55" ht="13.15">
      <c r="A226" t="str">
        <f>[2]Sheet1!A226</f>
        <v>TGY_SEC_DD770_V1</v>
      </c>
      <c r="B226" t="str">
        <f>[2]Sheet1!B226</f>
        <v>TGY;DC SYSA</v>
      </c>
      <c r="C226" s="52" t="str">
        <f>[2]Sheet1!C226</f>
        <v>TGYN04</v>
      </c>
      <c r="D226" s="52" t="s">
        <v>1318</v>
      </c>
      <c r="E226">
        <f>[2]Sheet1!D226</f>
        <v>100</v>
      </c>
      <c r="F226">
        <f>[2]Sheet1!E226</f>
        <v>100</v>
      </c>
      <c r="G226" s="64">
        <f>[2]Sheet1!F226</f>
        <v>44973</v>
      </c>
      <c r="H226">
        <f>[2]Sheet1!G226</f>
        <v>300</v>
      </c>
      <c r="I226">
        <f>[2]Sheet1!H226</f>
        <v>300</v>
      </c>
      <c r="J226">
        <f>[2]Sheet1!I226</f>
        <v>0</v>
      </c>
      <c r="K226">
        <f>[2]Sheet1!J226</f>
        <v>3</v>
      </c>
      <c r="L226">
        <f>[2]Sheet1!K226</f>
        <v>6</v>
      </c>
      <c r="M226">
        <f>[2]Sheet1!L226</f>
        <v>24</v>
      </c>
      <c r="N226">
        <f>[2]Sheet1!M226</f>
        <v>10</v>
      </c>
      <c r="O226">
        <f>[2]Sheet1!N226</f>
        <v>0</v>
      </c>
      <c r="P226" s="69">
        <f t="shared" si="42"/>
        <v>0</v>
      </c>
      <c r="Q226" s="92"/>
      <c r="R226" s="80"/>
      <c r="S226" s="93"/>
      <c r="T226" s="80"/>
      <c r="U226" s="92"/>
      <c r="V226" s="80"/>
      <c r="W226" s="93"/>
      <c r="X226" s="80"/>
      <c r="Y226" s="92"/>
      <c r="Z226" s="80"/>
      <c r="AA226" s="93"/>
      <c r="AB226" s="80"/>
      <c r="AC226" s="92"/>
      <c r="AD226" s="80"/>
      <c r="AE226" s="93"/>
      <c r="AF226" s="80"/>
      <c r="AG226" s="92"/>
      <c r="AH226" s="80"/>
      <c r="AI226" s="93"/>
      <c r="AJ226" s="80"/>
      <c r="AK226" s="92"/>
      <c r="AL226" s="80"/>
      <c r="AM226" s="93"/>
      <c r="AN226" s="80"/>
      <c r="AO226" s="92"/>
      <c r="AP226" s="80"/>
      <c r="AQ226" s="93"/>
      <c r="AR226" s="80"/>
      <c r="AS226" s="93"/>
      <c r="AT226" s="298"/>
      <c r="AU226" s="93"/>
      <c r="AV226" s="298"/>
      <c r="AW226" s="93"/>
      <c r="AX226" s="66">
        <f t="shared" si="38"/>
        <v>0</v>
      </c>
      <c r="AY226" s="78">
        <f t="shared" si="39"/>
        <v>0</v>
      </c>
      <c r="AZ226" s="67">
        <f>IFERROR(VLOOKUP(A226,'Site check'!$A$14:$O$47,15,0),0)</f>
        <v>0</v>
      </c>
      <c r="BA226" s="68">
        <f t="shared" si="43"/>
        <v>0</v>
      </c>
      <c r="BB226" s="53">
        <f t="shared" si="40"/>
        <v>100</v>
      </c>
      <c r="BC226" s="53">
        <f t="shared" si="41"/>
        <v>100</v>
      </c>
    </row>
    <row r="227" spans="1:55" ht="13.15">
      <c r="A227" t="str">
        <f>[2]Sheet1!A227</f>
        <v>TGY_SEC_WALL_CBDB</v>
      </c>
      <c r="B227" t="str">
        <f>[2]Sheet1!B227</f>
        <v>TGY;DC SYSA</v>
      </c>
      <c r="C227" s="52" t="str">
        <f>[2]Sheet1!C227</f>
        <v>TGYN04</v>
      </c>
      <c r="D227" s="52" t="s">
        <v>1318</v>
      </c>
      <c r="E227">
        <f>[2]Sheet1!D227</f>
        <v>0</v>
      </c>
      <c r="F227">
        <f>[2]Sheet1!E227</f>
        <v>0</v>
      </c>
      <c r="G227" s="64">
        <f>[2]Sheet1!F227</f>
        <v>0</v>
      </c>
      <c r="H227">
        <f>[2]Sheet1!G227</f>
        <v>300</v>
      </c>
      <c r="I227">
        <f>[2]Sheet1!H227</f>
        <v>300</v>
      </c>
      <c r="J227">
        <f>[2]Sheet1!I227</f>
        <v>0</v>
      </c>
      <c r="K227">
        <f>[2]Sheet1!J227</f>
        <v>0</v>
      </c>
      <c r="L227">
        <f>[2]Sheet1!K227</f>
        <v>0</v>
      </c>
      <c r="M227">
        <f>[2]Sheet1!L227</f>
        <v>0</v>
      </c>
      <c r="N227">
        <f>[2]Sheet1!M227</f>
        <v>0</v>
      </c>
      <c r="O227">
        <f>[2]Sheet1!N227</f>
        <v>4</v>
      </c>
      <c r="P227" s="69">
        <f t="shared" si="42"/>
        <v>0</v>
      </c>
      <c r="Q227" s="92"/>
      <c r="R227" s="80"/>
      <c r="S227" s="93"/>
      <c r="T227" s="80"/>
      <c r="U227" s="92"/>
      <c r="V227" s="80"/>
      <c r="W227" s="93"/>
      <c r="X227" s="80"/>
      <c r="Y227" s="92"/>
      <c r="Z227" s="80"/>
      <c r="AA227" s="93"/>
      <c r="AB227" s="80"/>
      <c r="AC227" s="92"/>
      <c r="AD227" s="80"/>
      <c r="AE227" s="93"/>
      <c r="AF227" s="80"/>
      <c r="AG227" s="92"/>
      <c r="AH227" s="80"/>
      <c r="AI227" s="93"/>
      <c r="AJ227" s="80"/>
      <c r="AK227" s="92"/>
      <c r="AL227" s="80"/>
      <c r="AM227" s="93"/>
      <c r="AN227" s="80"/>
      <c r="AO227" s="92"/>
      <c r="AP227" s="80"/>
      <c r="AQ227" s="93"/>
      <c r="AR227" s="80"/>
      <c r="AS227" s="93"/>
      <c r="AT227" s="298"/>
      <c r="AU227" s="93"/>
      <c r="AV227" s="298"/>
      <c r="AW227" s="93"/>
      <c r="AX227" s="66">
        <f t="shared" si="38"/>
        <v>0</v>
      </c>
      <c r="AY227" s="78">
        <f t="shared" si="39"/>
        <v>0</v>
      </c>
      <c r="AZ227" s="67">
        <f>IFERROR(VLOOKUP(A227,'Site check'!$A$14:$O$47,15,0),0)</f>
        <v>0</v>
      </c>
      <c r="BA227" s="68">
        <f t="shared" si="43"/>
        <v>0</v>
      </c>
      <c r="BB227" s="53">
        <f t="shared" si="40"/>
        <v>0</v>
      </c>
      <c r="BC227" s="53">
        <f t="shared" si="41"/>
        <v>0</v>
      </c>
    </row>
    <row r="228" spans="1:55" ht="13.15">
      <c r="A228" t="str">
        <f>[2]Sheet1!A228</f>
        <v>TGY_SEC_Eaton_BD01_Room5</v>
      </c>
      <c r="B228" t="str">
        <f>[2]Sheet1!B228</f>
        <v>TGY;DC SYSA</v>
      </c>
      <c r="C228" s="52" t="str">
        <f>[2]Sheet1!C228</f>
        <v>TGYN04</v>
      </c>
      <c r="D228" s="52" t="s">
        <v>1318</v>
      </c>
      <c r="E228">
        <f>[2]Sheet1!D228</f>
        <v>87</v>
      </c>
      <c r="F228">
        <f>[2]Sheet1!E228</f>
        <v>87</v>
      </c>
      <c r="G228" s="64">
        <f>[2]Sheet1!F228</f>
        <v>44973</v>
      </c>
      <c r="H228">
        <f>[2]Sheet1!G228</f>
        <v>300</v>
      </c>
      <c r="I228">
        <f>[2]Sheet1!H228</f>
        <v>300</v>
      </c>
      <c r="J228">
        <f>[2]Sheet1!I228</f>
        <v>0</v>
      </c>
      <c r="K228">
        <f>[2]Sheet1!J228</f>
        <v>0</v>
      </c>
      <c r="L228">
        <f>[2]Sheet1!K228</f>
        <v>0</v>
      </c>
      <c r="M228">
        <f>[2]Sheet1!L228</f>
        <v>0</v>
      </c>
      <c r="N228">
        <f>[2]Sheet1!M228</f>
        <v>0</v>
      </c>
      <c r="O228">
        <f>[2]Sheet1!N228</f>
        <v>40</v>
      </c>
      <c r="P228" s="69">
        <f t="shared" si="42"/>
        <v>447.91666666666669</v>
      </c>
      <c r="Q228" s="81" t="s">
        <v>761</v>
      </c>
      <c r="R228" s="82">
        <v>8</v>
      </c>
      <c r="S228" s="81" t="s">
        <v>762</v>
      </c>
      <c r="T228" s="82">
        <v>4.5</v>
      </c>
      <c r="U228" s="81" t="s">
        <v>763</v>
      </c>
      <c r="V228" s="82">
        <v>4.5</v>
      </c>
      <c r="W228" s="81" t="s">
        <v>764</v>
      </c>
      <c r="X228" s="82">
        <v>4.5</v>
      </c>
      <c r="Y228" s="92"/>
      <c r="Z228" s="80"/>
      <c r="AA228" s="93"/>
      <c r="AB228" s="80"/>
      <c r="AC228" s="92"/>
      <c r="AD228" s="80"/>
      <c r="AE228" s="93"/>
      <c r="AF228" s="80"/>
      <c r="AG228" s="92"/>
      <c r="AH228" s="80"/>
      <c r="AI228" s="93"/>
      <c r="AJ228" s="80"/>
      <c r="AK228" s="92"/>
      <c r="AL228" s="80"/>
      <c r="AM228" s="93"/>
      <c r="AN228" s="80"/>
      <c r="AO228" s="92"/>
      <c r="AP228" s="80"/>
      <c r="AQ228" s="93"/>
      <c r="AR228" s="80"/>
      <c r="AS228" s="93"/>
      <c r="AT228" s="298"/>
      <c r="AU228" s="93"/>
      <c r="AV228" s="298"/>
      <c r="AW228" s="93"/>
      <c r="AX228" s="66">
        <f t="shared" si="38"/>
        <v>21.5</v>
      </c>
      <c r="AY228" s="78">
        <f t="shared" si="39"/>
        <v>447.91666666666669</v>
      </c>
      <c r="AZ228" s="67">
        <f>IFERROR(VLOOKUP(A228,'Site check'!$A$14:$O$47,15,0),0)</f>
        <v>0</v>
      </c>
      <c r="BA228" s="68">
        <f t="shared" si="43"/>
        <v>0</v>
      </c>
      <c r="BB228" s="53">
        <f t="shared" si="40"/>
        <v>310.95833333333337</v>
      </c>
      <c r="BC228" s="53">
        <f t="shared" si="41"/>
        <v>310.95833333333337</v>
      </c>
    </row>
    <row r="229" spans="1:55" ht="13.15">
      <c r="A229" t="str">
        <f>[2]Sheet1!A229</f>
        <v>TGYN02_SEC_DD770_N01</v>
      </c>
      <c r="B229" t="str">
        <f>[2]Sheet1!B229</f>
        <v>TGY;DC SYSA</v>
      </c>
      <c r="C229" s="52" t="str">
        <f>[2]Sheet1!C229</f>
        <v>TGYN04</v>
      </c>
      <c r="D229" s="52" t="s">
        <v>1318</v>
      </c>
      <c r="E229">
        <f>[2]Sheet1!D229</f>
        <v>60</v>
      </c>
      <c r="F229">
        <f>[2]Sheet1!E229</f>
        <v>65</v>
      </c>
      <c r="G229" s="64">
        <f>[2]Sheet1!F229</f>
        <v>44973</v>
      </c>
      <c r="H229">
        <f>[2]Sheet1!G229</f>
        <v>300</v>
      </c>
      <c r="I229">
        <f>[2]Sheet1!H229</f>
        <v>300</v>
      </c>
      <c r="J229">
        <f>[2]Sheet1!I229</f>
        <v>3</v>
      </c>
      <c r="K229">
        <f>[2]Sheet1!J229</f>
        <v>6</v>
      </c>
      <c r="L229">
        <f>[2]Sheet1!K229</f>
        <v>6</v>
      </c>
      <c r="M229">
        <f>[2]Sheet1!L229</f>
        <v>18</v>
      </c>
      <c r="N229">
        <f>[2]Sheet1!M229</f>
        <v>12</v>
      </c>
      <c r="O229">
        <f>[2]Sheet1!N229</f>
        <v>0</v>
      </c>
      <c r="P229" s="69">
        <f t="shared" si="42"/>
        <v>87.5</v>
      </c>
      <c r="Q229" s="260" t="s">
        <v>765</v>
      </c>
      <c r="R229" s="261">
        <v>4.2</v>
      </c>
      <c r="S229" s="93"/>
      <c r="T229" s="80"/>
      <c r="U229" s="92"/>
      <c r="V229" s="80"/>
      <c r="W229" s="93"/>
      <c r="X229" s="80"/>
      <c r="Y229" s="92"/>
      <c r="Z229" s="80"/>
      <c r="AA229" s="93"/>
      <c r="AB229" s="80"/>
      <c r="AC229" s="92"/>
      <c r="AD229" s="80"/>
      <c r="AE229" s="93"/>
      <c r="AF229" s="80"/>
      <c r="AG229" s="92"/>
      <c r="AH229" s="80"/>
      <c r="AI229" s="93"/>
      <c r="AJ229" s="80"/>
      <c r="AK229" s="92"/>
      <c r="AL229" s="80"/>
      <c r="AM229" s="93"/>
      <c r="AN229" s="80"/>
      <c r="AO229" s="92"/>
      <c r="AP229" s="80"/>
      <c r="AQ229" s="93"/>
      <c r="AR229" s="80"/>
      <c r="AS229" s="93"/>
      <c r="AT229" s="298"/>
      <c r="AU229" s="93"/>
      <c r="AV229" s="298"/>
      <c r="AW229" s="93"/>
      <c r="AX229" s="66">
        <f t="shared" si="38"/>
        <v>4.2</v>
      </c>
      <c r="AY229" s="78">
        <f t="shared" si="39"/>
        <v>87.5</v>
      </c>
      <c r="AZ229" s="67">
        <f>IFERROR(VLOOKUP(A229,'Site check'!$A$14:$O$47,15,0),0)</f>
        <v>0</v>
      </c>
      <c r="BA229" s="68">
        <f t="shared" si="43"/>
        <v>0</v>
      </c>
      <c r="BB229" s="53">
        <f t="shared" si="40"/>
        <v>103.75</v>
      </c>
      <c r="BC229" s="53">
        <f t="shared" si="41"/>
        <v>108.75</v>
      </c>
    </row>
    <row r="230" spans="1:55" ht="13.15">
      <c r="A230" t="str">
        <f>[2]Sheet1!A230</f>
        <v>TGYN02_SEC_WALL_DCDB5</v>
      </c>
      <c r="B230" t="str">
        <f>[2]Sheet1!B230</f>
        <v>TGY;DC SYSA</v>
      </c>
      <c r="C230" s="52" t="str">
        <f>[2]Sheet1!C230</f>
        <v>TGYN04</v>
      </c>
      <c r="D230" s="52" t="s">
        <v>1318</v>
      </c>
      <c r="E230">
        <f>[2]Sheet1!D230</f>
        <v>40</v>
      </c>
      <c r="F230">
        <f>[2]Sheet1!E230</f>
        <v>45</v>
      </c>
      <c r="G230" s="64">
        <f>[2]Sheet1!F230</f>
        <v>44973</v>
      </c>
      <c r="H230">
        <f>[2]Sheet1!G230</f>
        <v>160</v>
      </c>
      <c r="I230">
        <f>[2]Sheet1!H230</f>
        <v>160</v>
      </c>
      <c r="J230">
        <f>[2]Sheet1!I230</f>
        <v>0</v>
      </c>
      <c r="K230">
        <f>[2]Sheet1!J230</f>
        <v>3</v>
      </c>
      <c r="L230">
        <f>[2]Sheet1!K230</f>
        <v>0</v>
      </c>
      <c r="M230">
        <f>[2]Sheet1!L230</f>
        <v>0</v>
      </c>
      <c r="N230">
        <f>[2]Sheet1!M230</f>
        <v>0</v>
      </c>
      <c r="O230">
        <f>[2]Sheet1!N230</f>
        <v>0</v>
      </c>
      <c r="P230" s="69">
        <f t="shared" si="42"/>
        <v>0</v>
      </c>
      <c r="Q230" s="92"/>
      <c r="R230" s="80"/>
      <c r="S230" s="93"/>
      <c r="T230" s="80"/>
      <c r="U230" s="92"/>
      <c r="V230" s="80"/>
      <c r="W230" s="93"/>
      <c r="X230" s="80"/>
      <c r="Y230" s="92"/>
      <c r="Z230" s="80"/>
      <c r="AA230" s="93"/>
      <c r="AB230" s="80"/>
      <c r="AC230" s="92"/>
      <c r="AD230" s="80"/>
      <c r="AE230" s="93"/>
      <c r="AF230" s="80"/>
      <c r="AG230" s="92"/>
      <c r="AH230" s="80"/>
      <c r="AI230" s="93"/>
      <c r="AJ230" s="80"/>
      <c r="AK230" s="92"/>
      <c r="AL230" s="80"/>
      <c r="AM230" s="93"/>
      <c r="AN230" s="80"/>
      <c r="AO230" s="92"/>
      <c r="AP230" s="80"/>
      <c r="AQ230" s="93"/>
      <c r="AR230" s="80"/>
      <c r="AS230" s="93"/>
      <c r="AT230" s="298"/>
      <c r="AU230" s="93"/>
      <c r="AV230" s="298"/>
      <c r="AW230" s="93"/>
      <c r="AX230" s="66">
        <f t="shared" si="38"/>
        <v>0</v>
      </c>
      <c r="AY230" s="78">
        <f t="shared" si="39"/>
        <v>0</v>
      </c>
      <c r="AZ230" s="67">
        <f>IFERROR(VLOOKUP(A230,'Site check'!$A$14:$O$47,15,0),0)</f>
        <v>0</v>
      </c>
      <c r="BA230" s="68">
        <f t="shared" si="43"/>
        <v>0</v>
      </c>
      <c r="BB230" s="53">
        <f t="shared" si="40"/>
        <v>40</v>
      </c>
      <c r="BC230" s="53">
        <f t="shared" si="41"/>
        <v>45</v>
      </c>
    </row>
    <row r="231" spans="1:55" ht="13.15">
      <c r="A231" t="str">
        <f>[2]Sheet1!A231</f>
        <v>TGYN03_SEC_DD770_01</v>
      </c>
      <c r="B231" t="str">
        <f>[2]Sheet1!B231</f>
        <v>TGY;DC SYSA</v>
      </c>
      <c r="C231" s="52" t="str">
        <f>[2]Sheet1!C231</f>
        <v>TGYN04</v>
      </c>
      <c r="D231" s="52" t="s">
        <v>1318</v>
      </c>
      <c r="E231">
        <f>[2]Sheet1!D231</f>
        <v>180</v>
      </c>
      <c r="F231">
        <f>[2]Sheet1!E231</f>
        <v>185</v>
      </c>
      <c r="G231" s="64">
        <f>[2]Sheet1!F231</f>
        <v>44973</v>
      </c>
      <c r="H231">
        <f>[2]Sheet1!G231</f>
        <v>300</v>
      </c>
      <c r="I231">
        <f>[2]Sheet1!H231</f>
        <v>300</v>
      </c>
      <c r="J231">
        <f>[2]Sheet1!I231</f>
        <v>0</v>
      </c>
      <c r="K231">
        <f>[2]Sheet1!J231</f>
        <v>1</v>
      </c>
      <c r="L231">
        <f>[2]Sheet1!K231</f>
        <v>0</v>
      </c>
      <c r="M231">
        <f>[2]Sheet1!L231</f>
        <v>20</v>
      </c>
      <c r="N231">
        <f>[2]Sheet1!M231</f>
        <v>12</v>
      </c>
      <c r="O231">
        <f>[2]Sheet1!N231</f>
        <v>0</v>
      </c>
      <c r="P231" s="69">
        <f t="shared" si="42"/>
        <v>0</v>
      </c>
      <c r="Q231" s="92"/>
      <c r="R231" s="80"/>
      <c r="S231" s="93"/>
      <c r="T231" s="80"/>
      <c r="U231" s="92"/>
      <c r="V231" s="80"/>
      <c r="W231" s="93"/>
      <c r="X231" s="80"/>
      <c r="Y231" s="92"/>
      <c r="Z231" s="80"/>
      <c r="AA231" s="93"/>
      <c r="AB231" s="80"/>
      <c r="AC231" s="92"/>
      <c r="AD231" s="80"/>
      <c r="AE231" s="93"/>
      <c r="AF231" s="80"/>
      <c r="AG231" s="92"/>
      <c r="AH231" s="80"/>
      <c r="AI231" s="93"/>
      <c r="AJ231" s="80"/>
      <c r="AK231" s="92"/>
      <c r="AL231" s="80"/>
      <c r="AM231" s="93"/>
      <c r="AN231" s="80"/>
      <c r="AO231" s="92"/>
      <c r="AP231" s="80"/>
      <c r="AQ231" s="93"/>
      <c r="AR231" s="80"/>
      <c r="AS231" s="93"/>
      <c r="AT231" s="298"/>
      <c r="AU231" s="93"/>
      <c r="AV231" s="298"/>
      <c r="AW231" s="93"/>
      <c r="AX231" s="66">
        <f t="shared" si="38"/>
        <v>0</v>
      </c>
      <c r="AY231" s="78">
        <f t="shared" si="39"/>
        <v>0</v>
      </c>
      <c r="AZ231" s="67">
        <f>IFERROR(VLOOKUP(A231,'Site check'!$A$14:$O$47,15,0),0)</f>
        <v>0</v>
      </c>
      <c r="BA231" s="68">
        <f t="shared" si="43"/>
        <v>0</v>
      </c>
      <c r="BB231" s="53">
        <f t="shared" si="40"/>
        <v>180</v>
      </c>
      <c r="BC231" s="53">
        <f t="shared" si="41"/>
        <v>185</v>
      </c>
    </row>
    <row r="232" spans="1:55" ht="13.15">
      <c r="A232" t="str">
        <f>[2]Sheet1!A232</f>
        <v>TGYN04_SEC_EATON_D04</v>
      </c>
      <c r="B232" t="str">
        <f>[2]Sheet1!B232</f>
        <v>TGY;DC SYSA</v>
      </c>
      <c r="C232" s="52" t="str">
        <f>[2]Sheet1!C232</f>
        <v>TGYN04</v>
      </c>
      <c r="D232" s="52" t="s">
        <v>1318</v>
      </c>
      <c r="E232">
        <f>[2]Sheet1!D232</f>
        <v>30</v>
      </c>
      <c r="F232">
        <f>[2]Sheet1!E232</f>
        <v>30</v>
      </c>
      <c r="G232" s="64">
        <f>[2]Sheet1!F232</f>
        <v>41869</v>
      </c>
      <c r="H232">
        <f>[2]Sheet1!G232</f>
        <v>300</v>
      </c>
      <c r="I232">
        <f>[2]Sheet1!H232</f>
        <v>300</v>
      </c>
      <c r="J232">
        <f>[2]Sheet1!I232</f>
        <v>0</v>
      </c>
      <c r="K232">
        <f>[2]Sheet1!J232</f>
        <v>0</v>
      </c>
      <c r="L232">
        <f>[2]Sheet1!K232</f>
        <v>0</v>
      </c>
      <c r="M232">
        <f>[2]Sheet1!L232</f>
        <v>0</v>
      </c>
      <c r="N232">
        <f>[2]Sheet1!M232</f>
        <v>0</v>
      </c>
      <c r="O232">
        <f>[2]Sheet1!N232</f>
        <v>55</v>
      </c>
      <c r="P232" s="69">
        <f t="shared" si="42"/>
        <v>0</v>
      </c>
      <c r="Q232" s="101"/>
      <c r="R232" s="100"/>
      <c r="S232" s="93"/>
      <c r="T232" s="80"/>
      <c r="U232" s="92"/>
      <c r="V232" s="80"/>
      <c r="W232" s="93"/>
      <c r="X232" s="80"/>
      <c r="Y232" s="92"/>
      <c r="Z232" s="80"/>
      <c r="AA232" s="93"/>
      <c r="AB232" s="80"/>
      <c r="AC232" s="92"/>
      <c r="AD232" s="80"/>
      <c r="AE232" s="93"/>
      <c r="AF232" s="80"/>
      <c r="AG232" s="92"/>
      <c r="AH232" s="80"/>
      <c r="AI232" s="93"/>
      <c r="AJ232" s="80"/>
      <c r="AK232" s="92"/>
      <c r="AL232" s="80"/>
      <c r="AM232" s="93"/>
      <c r="AN232" s="80"/>
      <c r="AO232" s="92"/>
      <c r="AP232" s="80"/>
      <c r="AQ232" s="93"/>
      <c r="AR232" s="80"/>
      <c r="AS232" s="93"/>
      <c r="AT232" s="298"/>
      <c r="AU232" s="93"/>
      <c r="AV232" s="298"/>
      <c r="AW232" s="93"/>
      <c r="AX232" s="66">
        <f t="shared" si="38"/>
        <v>0</v>
      </c>
      <c r="AY232" s="78">
        <f t="shared" si="39"/>
        <v>0</v>
      </c>
      <c r="AZ232" s="67">
        <f>IFERROR(VLOOKUP(A232,'Site check'!$A$14:$O$47,15,0),0)</f>
        <v>0</v>
      </c>
      <c r="BA232" s="68">
        <f t="shared" si="43"/>
        <v>0</v>
      </c>
      <c r="BB232" s="53">
        <f t="shared" si="40"/>
        <v>30</v>
      </c>
      <c r="BC232" s="53">
        <f t="shared" si="41"/>
        <v>30</v>
      </c>
    </row>
    <row r="233" spans="1:55" ht="13.15">
      <c r="A233" t="str">
        <f>[2]Sheet1!A233</f>
        <v>YRK_SEC_DD770_WALL_1</v>
      </c>
      <c r="B233" t="str">
        <f>[2]Sheet1!B233</f>
        <v>YRK;DC SYS01</v>
      </c>
      <c r="C233" s="52" t="str">
        <f>[2]Sheet1!C233</f>
        <v>YRK</v>
      </c>
      <c r="D233" s="52" t="s">
        <v>1361</v>
      </c>
      <c r="E233">
        <f>[2]Sheet1!D233</f>
        <v>100</v>
      </c>
      <c r="F233">
        <f>[2]Sheet1!E233</f>
        <v>95</v>
      </c>
      <c r="G233" s="64">
        <f>[2]Sheet1!F233</f>
        <v>45049</v>
      </c>
      <c r="H233">
        <f>[2]Sheet1!G233</f>
        <v>300</v>
      </c>
      <c r="I233">
        <f>[2]Sheet1!H233</f>
        <v>300</v>
      </c>
      <c r="J233">
        <f>[2]Sheet1!I233</f>
        <v>3</v>
      </c>
      <c r="K233">
        <f>[2]Sheet1!J233</f>
        <v>0</v>
      </c>
      <c r="L233">
        <f>[2]Sheet1!K233</f>
        <v>2</v>
      </c>
      <c r="M233">
        <f>[2]Sheet1!L233</f>
        <v>10</v>
      </c>
      <c r="N233">
        <f>[2]Sheet1!M233</f>
        <v>11</v>
      </c>
      <c r="O233">
        <f>[2]Sheet1!N233</f>
        <v>0</v>
      </c>
      <c r="P233" s="69">
        <f t="shared" si="42"/>
        <v>20.833333333333332</v>
      </c>
      <c r="Q233" s="101" t="s">
        <v>797</v>
      </c>
      <c r="R233" s="100">
        <v>1</v>
      </c>
      <c r="S233" s="99"/>
      <c r="T233" s="100"/>
      <c r="U233" s="92"/>
      <c r="V233" s="80"/>
      <c r="W233" s="93"/>
      <c r="X233" s="80"/>
      <c r="Y233" s="92"/>
      <c r="Z233" s="80"/>
      <c r="AA233" s="93"/>
      <c r="AB233" s="80"/>
      <c r="AC233" s="92"/>
      <c r="AD233" s="80"/>
      <c r="AE233" s="93"/>
      <c r="AF233" s="80"/>
      <c r="AG233" s="92"/>
      <c r="AH233" s="80"/>
      <c r="AI233" s="93"/>
      <c r="AJ233" s="80"/>
      <c r="AK233" s="92"/>
      <c r="AL233" s="80"/>
      <c r="AM233" s="93"/>
      <c r="AN233" s="80"/>
      <c r="AO233" s="92"/>
      <c r="AP233" s="80"/>
      <c r="AQ233" s="93"/>
      <c r="AR233" s="80"/>
      <c r="AS233" s="93"/>
      <c r="AT233" s="298"/>
      <c r="AU233" s="93"/>
      <c r="AV233" s="298"/>
      <c r="AW233" s="93"/>
      <c r="AX233" s="66">
        <f t="shared" si="38"/>
        <v>1</v>
      </c>
      <c r="AY233" s="78">
        <f t="shared" si="39"/>
        <v>20.833333333333332</v>
      </c>
      <c r="AZ233" s="67">
        <f>IFERROR(VLOOKUP(A233,'Site check'!$A$14:$O$47,15,0),0)</f>
        <v>0</v>
      </c>
      <c r="BA233" s="68">
        <f t="shared" si="43"/>
        <v>0</v>
      </c>
      <c r="BB233" s="53">
        <f t="shared" si="40"/>
        <v>110.41666666666667</v>
      </c>
      <c r="BC233" s="53">
        <f t="shared" si="41"/>
        <v>105.41666666666667</v>
      </c>
    </row>
    <row r="234" spans="1:55" ht="13.15">
      <c r="A234" t="str">
        <f>[2]Sheet1!A234</f>
        <v>YRKTH1_SEC_CBDB_ DE01</v>
      </c>
      <c r="B234" t="str">
        <f>[2]Sheet1!B234</f>
        <v>YRKTH1; DC SYS01</v>
      </c>
      <c r="C234" s="52" t="str">
        <f>[2]Sheet1!C234</f>
        <v>YRKTH1</v>
      </c>
      <c r="D234" s="52" t="s">
        <v>1362</v>
      </c>
      <c r="E234">
        <f>[2]Sheet1!D234</f>
        <v>25</v>
      </c>
      <c r="F234">
        <f>[2]Sheet1!E234</f>
        <v>25</v>
      </c>
      <c r="G234" s="64">
        <f>[2]Sheet1!F234</f>
        <v>45048</v>
      </c>
      <c r="H234">
        <f>[2]Sheet1!G234</f>
        <v>300</v>
      </c>
      <c r="I234">
        <f>[2]Sheet1!H234</f>
        <v>300</v>
      </c>
      <c r="J234">
        <f>[2]Sheet1!I234</f>
        <v>6</v>
      </c>
      <c r="K234">
        <f>[2]Sheet1!J234</f>
        <v>0</v>
      </c>
      <c r="L234">
        <f>[2]Sheet1!K234</f>
        <v>1</v>
      </c>
      <c r="M234">
        <f>[2]Sheet1!L234</f>
        <v>0</v>
      </c>
      <c r="N234">
        <f>[2]Sheet1!M234</f>
        <v>0</v>
      </c>
      <c r="O234">
        <f>[2]Sheet1!N234</f>
        <v>40</v>
      </c>
      <c r="P234" s="69">
        <f t="shared" si="42"/>
        <v>0</v>
      </c>
      <c r="Q234" s="92"/>
      <c r="R234" s="80"/>
      <c r="S234" s="99"/>
      <c r="T234" s="100"/>
      <c r="U234" s="92"/>
      <c r="V234" s="80"/>
      <c r="W234" s="93"/>
      <c r="X234" s="80"/>
      <c r="Y234" s="92"/>
      <c r="Z234" s="80"/>
      <c r="AA234" s="93"/>
      <c r="AB234" s="80"/>
      <c r="AC234" s="92"/>
      <c r="AD234" s="80"/>
      <c r="AE234" s="93"/>
      <c r="AF234" s="80"/>
      <c r="AG234" s="92"/>
      <c r="AH234" s="80"/>
      <c r="AI234" s="93"/>
      <c r="AJ234" s="80"/>
      <c r="AK234" s="92"/>
      <c r="AL234" s="80"/>
      <c r="AM234" s="93"/>
      <c r="AN234" s="80"/>
      <c r="AO234" s="92"/>
      <c r="AP234" s="80"/>
      <c r="AQ234" s="93"/>
      <c r="AR234" s="80"/>
      <c r="AS234" s="93"/>
      <c r="AT234" s="298"/>
      <c r="AU234" s="93"/>
      <c r="AV234" s="298"/>
      <c r="AW234" s="93"/>
      <c r="AX234" s="66">
        <f t="shared" si="38"/>
        <v>0</v>
      </c>
      <c r="AY234" s="78">
        <f t="shared" si="39"/>
        <v>0</v>
      </c>
      <c r="AZ234" s="67">
        <f>IFERROR(VLOOKUP(A234,'Site check'!$A$14:$O$47,15,0),0)</f>
        <v>0</v>
      </c>
      <c r="BA234" s="68">
        <f t="shared" si="43"/>
        <v>0</v>
      </c>
      <c r="BB234" s="53">
        <f t="shared" si="40"/>
        <v>25</v>
      </c>
      <c r="BC234" s="53">
        <f t="shared" si="41"/>
        <v>25</v>
      </c>
    </row>
    <row r="235" spans="1:55" ht="13.15">
      <c r="A235" t="str">
        <f>[2]Sheet1!A235</f>
        <v>BIFTS1_POWEC_C08</v>
      </c>
      <c r="B235" t="str">
        <f>[2]Sheet1!B235</f>
        <v>BIFTS1; DC SYS01</v>
      </c>
      <c r="C235" s="52" t="str">
        <f>[2]Sheet1!C235</f>
        <v>BIFTS1</v>
      </c>
      <c r="D235" s="52" t="s">
        <v>949</v>
      </c>
      <c r="E235">
        <f>[2]Sheet1!D235</f>
        <v>0</v>
      </c>
      <c r="F235">
        <f>[2]Sheet1!E235</f>
        <v>0</v>
      </c>
      <c r="G235" s="64">
        <f>[2]Sheet1!F235</f>
        <v>0</v>
      </c>
      <c r="H235">
        <f>[2]Sheet1!G235</f>
        <v>300</v>
      </c>
      <c r="I235">
        <f>[2]Sheet1!H235</f>
        <v>300</v>
      </c>
      <c r="J235">
        <f>[2]Sheet1!I235</f>
        <v>0</v>
      </c>
      <c r="K235">
        <f>[2]Sheet1!J235</f>
        <v>0</v>
      </c>
      <c r="L235">
        <f>[2]Sheet1!K235</f>
        <v>0</v>
      </c>
      <c r="M235">
        <f>[2]Sheet1!L235</f>
        <v>0</v>
      </c>
      <c r="N235">
        <f>[2]Sheet1!M235</f>
        <v>0</v>
      </c>
      <c r="O235">
        <f>[2]Sheet1!N235</f>
        <v>2</v>
      </c>
      <c r="P235" s="69">
        <f t="shared" si="42"/>
        <v>0</v>
      </c>
      <c r="Q235" s="92"/>
      <c r="R235" s="80"/>
      <c r="S235" s="99"/>
      <c r="T235" s="100"/>
      <c r="U235" s="92"/>
      <c r="V235" s="80"/>
      <c r="W235" s="93"/>
      <c r="X235" s="80"/>
      <c r="Y235" s="92"/>
      <c r="Z235" s="80"/>
      <c r="AA235" s="93"/>
      <c r="AB235" s="80"/>
      <c r="AC235" s="92"/>
      <c r="AD235" s="80"/>
      <c r="AE235" s="93"/>
      <c r="AF235" s="80"/>
      <c r="AG235" s="92"/>
      <c r="AH235" s="80"/>
      <c r="AI235" s="93"/>
      <c r="AJ235" s="80"/>
      <c r="AK235" s="92"/>
      <c r="AL235" s="80"/>
      <c r="AM235" s="93"/>
      <c r="AN235" s="80"/>
      <c r="AO235" s="92"/>
      <c r="AP235" s="80"/>
      <c r="AQ235" s="93"/>
      <c r="AR235" s="80"/>
      <c r="AS235" s="93"/>
      <c r="AT235" s="298"/>
      <c r="AU235" s="93"/>
      <c r="AV235" s="298"/>
      <c r="AW235" s="93"/>
      <c r="AX235" s="66">
        <f t="shared" si="38"/>
        <v>0</v>
      </c>
      <c r="AY235" s="78">
        <f t="shared" si="39"/>
        <v>0</v>
      </c>
      <c r="AZ235" s="67">
        <f>IFERROR(VLOOKUP(A235,'Site check'!$A$14:$O$47,15,0),0)</f>
        <v>0</v>
      </c>
      <c r="BA235" s="68">
        <f t="shared" si="43"/>
        <v>0</v>
      </c>
      <c r="BB235" s="53">
        <f t="shared" si="40"/>
        <v>0</v>
      </c>
      <c r="BC235" s="53">
        <f t="shared" si="41"/>
        <v>0</v>
      </c>
    </row>
    <row r="236" spans="1:55" ht="13.15">
      <c r="A236" t="str">
        <f>[2]Sheet1!A236</f>
        <v>BPL_SEC_DCDB_F05</v>
      </c>
      <c r="B236" t="str">
        <f>[2]Sheet1!B236</f>
        <v>BPL;DC SYS01</v>
      </c>
      <c r="C236" s="52" t="str">
        <f>[2]Sheet1!C236</f>
        <v>BPL</v>
      </c>
      <c r="D236" s="52" t="s">
        <v>970</v>
      </c>
      <c r="E236">
        <f>[2]Sheet1!D236</f>
        <v>20</v>
      </c>
      <c r="F236">
        <f>[2]Sheet1!E236</f>
        <v>15</v>
      </c>
      <c r="G236" s="64">
        <f>[2]Sheet1!F236</f>
        <v>45341</v>
      </c>
      <c r="H236">
        <f>[2]Sheet1!G236</f>
        <v>300</v>
      </c>
      <c r="I236">
        <f>[2]Sheet1!H236</f>
        <v>300</v>
      </c>
      <c r="J236">
        <f>[2]Sheet1!I236</f>
        <v>4</v>
      </c>
      <c r="K236">
        <f>[2]Sheet1!J236</f>
        <v>0</v>
      </c>
      <c r="L236">
        <f>[2]Sheet1!K236</f>
        <v>2</v>
      </c>
      <c r="M236">
        <f>[2]Sheet1!L236</f>
        <v>0</v>
      </c>
      <c r="N236">
        <f>[2]Sheet1!M236</f>
        <v>0</v>
      </c>
      <c r="O236">
        <f>[2]Sheet1!N236</f>
        <v>33</v>
      </c>
      <c r="P236" s="69">
        <f t="shared" si="42"/>
        <v>112.5</v>
      </c>
      <c r="Q236" s="92" t="s">
        <v>400</v>
      </c>
      <c r="R236" s="80">
        <v>1</v>
      </c>
      <c r="S236" s="319" t="s">
        <v>1431</v>
      </c>
      <c r="T236" s="282">
        <v>4.4000000000000004</v>
      </c>
      <c r="U236" s="92"/>
      <c r="V236" s="80"/>
      <c r="W236" s="93"/>
      <c r="X236" s="80"/>
      <c r="Y236" s="92"/>
      <c r="Z236" s="80"/>
      <c r="AA236" s="93"/>
      <c r="AB236" s="80"/>
      <c r="AC236" s="92"/>
      <c r="AD236" s="80"/>
      <c r="AE236" s="93"/>
      <c r="AF236" s="80"/>
      <c r="AG236" s="92"/>
      <c r="AH236" s="80"/>
      <c r="AI236" s="93"/>
      <c r="AJ236" s="80"/>
      <c r="AK236" s="92"/>
      <c r="AL236" s="80"/>
      <c r="AM236" s="93"/>
      <c r="AN236" s="80"/>
      <c r="AO236" s="92"/>
      <c r="AP236" s="80"/>
      <c r="AQ236" s="93"/>
      <c r="AR236" s="80"/>
      <c r="AS236" s="93"/>
      <c r="AT236" s="298"/>
      <c r="AU236" s="93"/>
      <c r="AV236" s="298"/>
      <c r="AW236" s="93"/>
      <c r="AX236" s="66">
        <f t="shared" si="38"/>
        <v>5.4</v>
      </c>
      <c r="AY236" s="78">
        <f t="shared" si="39"/>
        <v>112.5</v>
      </c>
      <c r="AZ236" s="67">
        <f>IFERROR(VLOOKUP(A236,'Site check'!$A$14:$O$47,15,0),0)</f>
        <v>0</v>
      </c>
      <c r="BA236" s="68">
        <f t="shared" si="43"/>
        <v>0</v>
      </c>
      <c r="BB236" s="53">
        <f t="shared" si="40"/>
        <v>76.25</v>
      </c>
      <c r="BC236" s="53">
        <f t="shared" si="41"/>
        <v>71.25</v>
      </c>
    </row>
    <row r="237" spans="1:55" ht="13.15">
      <c r="A237" t="str">
        <f>[2]Sheet1!A237</f>
        <v>CSL_SEC_WALL_DCDB_01</v>
      </c>
      <c r="B237" t="str">
        <f>[2]Sheet1!B237</f>
        <v>CSL;DC SYS01</v>
      </c>
      <c r="C237" s="52" t="str">
        <f>[2]Sheet1!C237</f>
        <v>CSL</v>
      </c>
      <c r="D237" s="52" t="s">
        <v>1432</v>
      </c>
      <c r="E237">
        <f>[2]Sheet1!D237</f>
        <v>0</v>
      </c>
      <c r="F237">
        <f>[2]Sheet1!E237</f>
        <v>0</v>
      </c>
      <c r="G237" s="64">
        <f>[2]Sheet1!F237</f>
        <v>0</v>
      </c>
      <c r="H237">
        <f>[2]Sheet1!G237</f>
        <v>300</v>
      </c>
      <c r="I237">
        <f>[2]Sheet1!H237</f>
        <v>300</v>
      </c>
      <c r="J237">
        <f>[2]Sheet1!I237</f>
        <v>0</v>
      </c>
      <c r="K237">
        <f>[2]Sheet1!J237</f>
        <v>0</v>
      </c>
      <c r="L237">
        <f>[2]Sheet1!K237</f>
        <v>0</v>
      </c>
      <c r="M237">
        <f>[2]Sheet1!L237</f>
        <v>0</v>
      </c>
      <c r="N237">
        <f>[2]Sheet1!M237</f>
        <v>0</v>
      </c>
      <c r="O237">
        <f>[2]Sheet1!N237</f>
        <v>0</v>
      </c>
      <c r="P237" s="69">
        <f t="shared" si="42"/>
        <v>0</v>
      </c>
      <c r="Q237" s="92"/>
      <c r="R237" s="80"/>
      <c r="S237" s="93"/>
      <c r="T237" s="80"/>
      <c r="U237" s="92"/>
      <c r="V237" s="80"/>
      <c r="W237" s="93"/>
      <c r="X237" s="80"/>
      <c r="Y237" s="92"/>
      <c r="Z237" s="80"/>
      <c r="AA237" s="93"/>
      <c r="AB237" s="80"/>
      <c r="AC237" s="92"/>
      <c r="AD237" s="80"/>
      <c r="AE237" s="93"/>
      <c r="AF237" s="80"/>
      <c r="AG237" s="92"/>
      <c r="AH237" s="80"/>
      <c r="AI237" s="93"/>
      <c r="AJ237" s="80"/>
      <c r="AK237" s="92"/>
      <c r="AL237" s="80"/>
      <c r="AM237" s="93"/>
      <c r="AN237" s="80"/>
      <c r="AO237" s="92"/>
      <c r="AP237" s="80"/>
      <c r="AQ237" s="93"/>
      <c r="AR237" s="80"/>
      <c r="AS237" s="93"/>
      <c r="AT237" s="298"/>
      <c r="AU237" s="93"/>
      <c r="AV237" s="298"/>
      <c r="AW237" s="93"/>
      <c r="AX237" s="66">
        <f t="shared" si="38"/>
        <v>0</v>
      </c>
      <c r="AY237" s="78">
        <f t="shared" si="39"/>
        <v>0</v>
      </c>
      <c r="AZ237" s="67">
        <f>IFERROR(VLOOKUP(A237,'Site check'!$A$14:$O$47,15,0),0)</f>
        <v>0</v>
      </c>
      <c r="BA237" s="68">
        <f t="shared" si="43"/>
        <v>0</v>
      </c>
      <c r="BB237" s="53">
        <f t="shared" si="40"/>
        <v>0</v>
      </c>
      <c r="BC237" s="53">
        <f t="shared" si="41"/>
        <v>0</v>
      </c>
    </row>
    <row r="238" spans="1:55" ht="13.15">
      <c r="A238" t="str">
        <f>[2]Sheet1!A238</f>
        <v>CSL_SYS01_PER_01</v>
      </c>
      <c r="B238" t="str">
        <f>[2]Sheet1!B238</f>
        <v>CSL;DC SYS01</v>
      </c>
      <c r="C238" s="52" t="str">
        <f>[2]Sheet1!C238</f>
        <v>CSL</v>
      </c>
      <c r="D238" s="52" t="s">
        <v>1432</v>
      </c>
      <c r="E238">
        <f>[2]Sheet1!D238</f>
        <v>0</v>
      </c>
      <c r="F238">
        <f>[2]Sheet1!E238</f>
        <v>0</v>
      </c>
      <c r="G238" s="64">
        <f>[2]Sheet1!F238</f>
        <v>0</v>
      </c>
      <c r="H238">
        <f>[2]Sheet1!G238</f>
        <v>300</v>
      </c>
      <c r="I238">
        <f>[2]Sheet1!H238</f>
        <v>300</v>
      </c>
      <c r="J238">
        <f>[2]Sheet1!I238</f>
        <v>0</v>
      </c>
      <c r="K238">
        <f>[2]Sheet1!J238</f>
        <v>0</v>
      </c>
      <c r="L238">
        <f>[2]Sheet1!K238</f>
        <v>0</v>
      </c>
      <c r="M238">
        <f>[2]Sheet1!L238</f>
        <v>10</v>
      </c>
      <c r="N238">
        <f>[2]Sheet1!M238</f>
        <v>0</v>
      </c>
      <c r="O238">
        <f>[2]Sheet1!N238</f>
        <v>0</v>
      </c>
      <c r="P238" s="69">
        <f t="shared" si="42"/>
        <v>0</v>
      </c>
      <c r="Q238" s="92"/>
      <c r="R238" s="80"/>
      <c r="S238" s="93"/>
      <c r="T238" s="80"/>
      <c r="U238" s="92"/>
      <c r="V238" s="80"/>
      <c r="W238" s="93"/>
      <c r="X238" s="80"/>
      <c r="Y238" s="92"/>
      <c r="Z238" s="80"/>
      <c r="AA238" s="93"/>
      <c r="AB238" s="80"/>
      <c r="AC238" s="92"/>
      <c r="AD238" s="80"/>
      <c r="AE238" s="93"/>
      <c r="AF238" s="80"/>
      <c r="AG238" s="92"/>
      <c r="AH238" s="80"/>
      <c r="AI238" s="93"/>
      <c r="AJ238" s="80"/>
      <c r="AK238" s="92"/>
      <c r="AL238" s="80"/>
      <c r="AM238" s="93"/>
      <c r="AN238" s="80"/>
      <c r="AO238" s="92"/>
      <c r="AP238" s="80"/>
      <c r="AQ238" s="93"/>
      <c r="AR238" s="80"/>
      <c r="AS238" s="93"/>
      <c r="AT238" s="298"/>
      <c r="AU238" s="93"/>
      <c r="AV238" s="298"/>
      <c r="AW238" s="93"/>
      <c r="AX238" s="66">
        <f t="shared" si="38"/>
        <v>0</v>
      </c>
      <c r="AY238" s="78">
        <f t="shared" si="39"/>
        <v>0</v>
      </c>
      <c r="AZ238" s="67">
        <f>IFERROR(VLOOKUP(A238,'Site check'!$A$14:$O$47,15,0),0)</f>
        <v>0</v>
      </c>
      <c r="BA238" s="68">
        <f t="shared" si="43"/>
        <v>0</v>
      </c>
      <c r="BB238" s="53">
        <f t="shared" si="40"/>
        <v>0</v>
      </c>
      <c r="BC238" s="53">
        <f t="shared" si="41"/>
        <v>0</v>
      </c>
    </row>
    <row r="239" spans="1:55" ht="13.15">
      <c r="A239" t="str">
        <f>[2]Sheet1!A239</f>
        <v>CSLN13_SEC_CBDB_ BC0</v>
      </c>
      <c r="B239" t="str">
        <f>[2]Sheet1!B239</f>
        <v>CSLN13;DC SYS01</v>
      </c>
      <c r="C239" s="52" t="str">
        <f>[2]Sheet1!C239</f>
        <v>CSLN13</v>
      </c>
      <c r="D239" s="52" t="s">
        <v>1041</v>
      </c>
      <c r="E239">
        <f>[2]Sheet1!D239</f>
        <v>50</v>
      </c>
      <c r="F239">
        <f>[2]Sheet1!E239</f>
        <v>50</v>
      </c>
      <c r="G239" s="64">
        <f>[2]Sheet1!F239</f>
        <v>44300</v>
      </c>
      <c r="H239">
        <f>[2]Sheet1!G239</f>
        <v>300</v>
      </c>
      <c r="I239">
        <f>[2]Sheet1!H239</f>
        <v>300</v>
      </c>
      <c r="J239">
        <f>[2]Sheet1!I239</f>
        <v>13</v>
      </c>
      <c r="K239">
        <f>[2]Sheet1!J239</f>
        <v>10</v>
      </c>
      <c r="L239">
        <f>[2]Sheet1!K239</f>
        <v>1</v>
      </c>
      <c r="M239">
        <f>[2]Sheet1!L239</f>
        <v>0</v>
      </c>
      <c r="N239">
        <f>[2]Sheet1!M239</f>
        <v>0</v>
      </c>
      <c r="O239">
        <f>[2]Sheet1!N239</f>
        <v>43</v>
      </c>
      <c r="P239" s="69">
        <f t="shared" si="42"/>
        <v>41.666666666666664</v>
      </c>
      <c r="Q239" s="101" t="s">
        <v>1433</v>
      </c>
      <c r="R239" s="100">
        <v>2</v>
      </c>
      <c r="S239" s="93"/>
      <c r="T239" s="80"/>
      <c r="U239" s="92"/>
      <c r="V239" s="80"/>
      <c r="W239" s="93"/>
      <c r="X239" s="80"/>
      <c r="Y239" s="92"/>
      <c r="Z239" s="80"/>
      <c r="AA239" s="93"/>
      <c r="AB239" s="80"/>
      <c r="AC239" s="92"/>
      <c r="AD239" s="80"/>
      <c r="AE239" s="93"/>
      <c r="AF239" s="80"/>
      <c r="AG239" s="92"/>
      <c r="AH239" s="80"/>
      <c r="AI239" s="93"/>
      <c r="AJ239" s="80"/>
      <c r="AK239" s="92"/>
      <c r="AL239" s="80"/>
      <c r="AM239" s="93"/>
      <c r="AN239" s="80"/>
      <c r="AO239" s="92"/>
      <c r="AP239" s="80"/>
      <c r="AQ239" s="93"/>
      <c r="AR239" s="80"/>
      <c r="AS239" s="93"/>
      <c r="AT239" s="298"/>
      <c r="AU239" s="93"/>
      <c r="AV239" s="298"/>
      <c r="AW239" s="93"/>
      <c r="AX239" s="66">
        <f t="shared" si="38"/>
        <v>2</v>
      </c>
      <c r="AY239" s="78">
        <f t="shared" si="39"/>
        <v>41.666666666666664</v>
      </c>
      <c r="AZ239" s="67">
        <f>IFERROR(VLOOKUP(A239,'Site check'!$A$14:$O$47,15,0),0)</f>
        <v>0</v>
      </c>
      <c r="BA239" s="68">
        <f t="shared" si="43"/>
        <v>0</v>
      </c>
      <c r="BB239" s="53">
        <f t="shared" si="40"/>
        <v>70.833333333333329</v>
      </c>
      <c r="BC239" s="53">
        <f t="shared" si="41"/>
        <v>70.833333333333329</v>
      </c>
    </row>
    <row r="240" spans="1:55" ht="13.15">
      <c r="A240" t="str">
        <f>[2]Sheet1!A240</f>
        <v>CTRTK1_SEC_EATON_BC0</v>
      </c>
      <c r="B240" t="str">
        <f>[2]Sheet1!B240</f>
        <v>CTRTK1;DC SYS01</v>
      </c>
      <c r="C240" s="52" t="str">
        <f>[2]Sheet1!C240</f>
        <v>CTRTK1</v>
      </c>
      <c r="D240" s="52" t="s">
        <v>1047</v>
      </c>
      <c r="E240">
        <f>[2]Sheet1!D240</f>
        <v>10</v>
      </c>
      <c r="F240">
        <f>[2]Sheet1!E240</f>
        <v>10</v>
      </c>
      <c r="G240" s="64">
        <f>[2]Sheet1!F240</f>
        <v>44159</v>
      </c>
      <c r="H240">
        <f>[2]Sheet1!G240</f>
        <v>300</v>
      </c>
      <c r="I240">
        <f>[2]Sheet1!H240</f>
        <v>300</v>
      </c>
      <c r="J240">
        <f>[2]Sheet1!I240</f>
        <v>0</v>
      </c>
      <c r="K240">
        <f>[2]Sheet1!J240</f>
        <v>0</v>
      </c>
      <c r="L240">
        <f>[2]Sheet1!K240</f>
        <v>0</v>
      </c>
      <c r="M240">
        <f>[2]Sheet1!L240</f>
        <v>0</v>
      </c>
      <c r="N240">
        <f>[2]Sheet1!M240</f>
        <v>0</v>
      </c>
      <c r="O240">
        <f>[2]Sheet1!N240</f>
        <v>40</v>
      </c>
      <c r="P240" s="69">
        <f t="shared" si="42"/>
        <v>0</v>
      </c>
      <c r="Q240" s="92"/>
      <c r="R240" s="80"/>
      <c r="S240" s="93"/>
      <c r="T240" s="80"/>
      <c r="U240" s="92"/>
      <c r="V240" s="80"/>
      <c r="W240" s="93"/>
      <c r="X240" s="80"/>
      <c r="Y240" s="92"/>
      <c r="Z240" s="80"/>
      <c r="AA240" s="93"/>
      <c r="AB240" s="80"/>
      <c r="AC240" s="92"/>
      <c r="AD240" s="80"/>
      <c r="AE240" s="93"/>
      <c r="AF240" s="80"/>
      <c r="AG240" s="92"/>
      <c r="AH240" s="80"/>
      <c r="AI240" s="93"/>
      <c r="AJ240" s="80"/>
      <c r="AK240" s="92"/>
      <c r="AL240" s="80"/>
      <c r="AM240" s="93"/>
      <c r="AN240" s="80"/>
      <c r="AO240" s="92"/>
      <c r="AP240" s="80"/>
      <c r="AQ240" s="93"/>
      <c r="AR240" s="80"/>
      <c r="AS240" s="93"/>
      <c r="AT240" s="298"/>
      <c r="AU240" s="93"/>
      <c r="AV240" s="298"/>
      <c r="AW240" s="93"/>
      <c r="AX240" s="66">
        <f t="shared" si="38"/>
        <v>0</v>
      </c>
      <c r="AY240" s="78">
        <f t="shared" si="39"/>
        <v>0</v>
      </c>
      <c r="AZ240" s="67">
        <f>IFERROR(VLOOKUP(A240,'Site check'!$A$14:$O$47,15,0),0)</f>
        <v>0</v>
      </c>
      <c r="BA240" s="68">
        <f t="shared" si="43"/>
        <v>0</v>
      </c>
      <c r="BB240" s="53">
        <f t="shared" si="40"/>
        <v>10</v>
      </c>
      <c r="BC240" s="53">
        <f t="shared" si="41"/>
        <v>10</v>
      </c>
    </row>
    <row r="241" spans="1:55" ht="13.15">
      <c r="A241" t="str">
        <f>[2]Sheet1!A241</f>
        <v>CTRTS1_SEC_DCDB_GH10</v>
      </c>
      <c r="B241" t="str">
        <f>[2]Sheet1!B241</f>
        <v>CTRTS1; DC SYS01</v>
      </c>
      <c r="C241" s="52" t="str">
        <f>[2]Sheet1!C241</f>
        <v>CTRTS1</v>
      </c>
      <c r="D241" s="52" t="s">
        <v>1048</v>
      </c>
      <c r="E241">
        <f>[2]Sheet1!D241</f>
        <v>60</v>
      </c>
      <c r="F241">
        <f>[2]Sheet1!E241</f>
        <v>60</v>
      </c>
      <c r="G241" s="64">
        <f>[2]Sheet1!F241</f>
        <v>44106</v>
      </c>
      <c r="H241">
        <f>[2]Sheet1!G241</f>
        <v>300</v>
      </c>
      <c r="I241">
        <f>[2]Sheet1!H241</f>
        <v>300</v>
      </c>
      <c r="J241">
        <f>[2]Sheet1!I241</f>
        <v>8</v>
      </c>
      <c r="K241">
        <f>[2]Sheet1!J241</f>
        <v>4</v>
      </c>
      <c r="L241">
        <f>[2]Sheet1!K241</f>
        <v>9</v>
      </c>
      <c r="M241">
        <f>[2]Sheet1!L241</f>
        <v>4</v>
      </c>
      <c r="N241">
        <f>[2]Sheet1!M241</f>
        <v>0</v>
      </c>
      <c r="O241">
        <f>[2]Sheet1!N241</f>
        <v>8</v>
      </c>
      <c r="P241" s="69">
        <f t="shared" si="42"/>
        <v>125</v>
      </c>
      <c r="Q241" s="81" t="s">
        <v>502</v>
      </c>
      <c r="R241" s="82">
        <v>5</v>
      </c>
      <c r="S241" s="99" t="s">
        <v>503</v>
      </c>
      <c r="T241" s="100">
        <v>1</v>
      </c>
      <c r="U241" s="92"/>
      <c r="V241" s="80"/>
      <c r="W241" s="93"/>
      <c r="X241" s="80"/>
      <c r="Y241" s="92"/>
      <c r="Z241" s="80"/>
      <c r="AA241" s="93"/>
      <c r="AB241" s="80"/>
      <c r="AC241" s="92"/>
      <c r="AD241" s="80"/>
      <c r="AE241" s="93"/>
      <c r="AF241" s="80"/>
      <c r="AG241" s="92"/>
      <c r="AH241" s="80"/>
      <c r="AI241" s="93"/>
      <c r="AJ241" s="80"/>
      <c r="AK241" s="92"/>
      <c r="AL241" s="80"/>
      <c r="AM241" s="93"/>
      <c r="AN241" s="80"/>
      <c r="AO241" s="92"/>
      <c r="AP241" s="80"/>
      <c r="AQ241" s="93"/>
      <c r="AR241" s="80"/>
      <c r="AS241" s="93"/>
      <c r="AT241" s="298"/>
      <c r="AU241" s="93"/>
      <c r="AV241" s="298"/>
      <c r="AW241" s="93"/>
      <c r="AX241" s="66">
        <f t="shared" si="38"/>
        <v>6</v>
      </c>
      <c r="AY241" s="78">
        <f t="shared" si="39"/>
        <v>125</v>
      </c>
      <c r="AZ241" s="67">
        <f>IFERROR(VLOOKUP(A241,'Site check'!$A$14:$O$47,15,0),0)</f>
        <v>0</v>
      </c>
      <c r="BA241" s="68">
        <f t="shared" si="43"/>
        <v>0</v>
      </c>
      <c r="BB241" s="53">
        <f t="shared" si="40"/>
        <v>122.5</v>
      </c>
      <c r="BC241" s="53">
        <f t="shared" si="41"/>
        <v>122.5</v>
      </c>
    </row>
    <row r="242" spans="1:55" ht="13.15">
      <c r="A242" t="str">
        <f>[2]Sheet1!A242</f>
        <v>EBCTC1_EOS A</v>
      </c>
      <c r="B242" t="str">
        <f>[2]Sheet1!B242</f>
        <v>ECBTC1; DC SYS01</v>
      </c>
      <c r="C242" s="52" t="str">
        <f>[2]Sheet1!C242</f>
        <v>EBCTC1</v>
      </c>
      <c r="D242" s="52" t="s">
        <v>1091</v>
      </c>
      <c r="E242">
        <f>[2]Sheet1!D242</f>
        <v>7.8</v>
      </c>
      <c r="F242">
        <f>[2]Sheet1!E242</f>
        <v>7.8</v>
      </c>
      <c r="G242" s="64">
        <f>[2]Sheet1!F242</f>
        <v>44879</v>
      </c>
      <c r="H242">
        <f>[2]Sheet1!G242</f>
        <v>300</v>
      </c>
      <c r="I242">
        <f>[2]Sheet1!H242</f>
        <v>300</v>
      </c>
      <c r="J242">
        <f>[2]Sheet1!I242</f>
        <v>0</v>
      </c>
      <c r="K242">
        <f>[2]Sheet1!J242</f>
        <v>0</v>
      </c>
      <c r="L242">
        <f>[2]Sheet1!K242</f>
        <v>0</v>
      </c>
      <c r="M242">
        <f>[2]Sheet1!L242</f>
        <v>0</v>
      </c>
      <c r="N242">
        <f>[2]Sheet1!M242</f>
        <v>0</v>
      </c>
      <c r="O242">
        <f>[2]Sheet1!N242</f>
        <v>0</v>
      </c>
      <c r="P242" s="69">
        <f t="shared" si="42"/>
        <v>20.833333333333332</v>
      </c>
      <c r="Q242" s="101" t="s">
        <v>1434</v>
      </c>
      <c r="R242" s="100">
        <v>1</v>
      </c>
      <c r="S242" s="93"/>
      <c r="T242" s="80"/>
      <c r="U242" s="92"/>
      <c r="V242" s="80"/>
      <c r="W242" s="93"/>
      <c r="X242" s="80"/>
      <c r="Y242" s="92"/>
      <c r="Z242" s="80"/>
      <c r="AA242" s="93"/>
      <c r="AB242" s="80"/>
      <c r="AC242" s="92"/>
      <c r="AD242" s="80"/>
      <c r="AE242" s="93"/>
      <c r="AF242" s="80"/>
      <c r="AG242" s="92"/>
      <c r="AH242" s="80"/>
      <c r="AI242" s="93"/>
      <c r="AJ242" s="80"/>
      <c r="AK242" s="92"/>
      <c r="AL242" s="80"/>
      <c r="AM242" s="93"/>
      <c r="AN242" s="80"/>
      <c r="AO242" s="92"/>
      <c r="AP242" s="80"/>
      <c r="AQ242" s="93"/>
      <c r="AR242" s="80"/>
      <c r="AS242" s="93"/>
      <c r="AT242" s="298"/>
      <c r="AU242" s="93"/>
      <c r="AV242" s="298"/>
      <c r="AW242" s="93"/>
      <c r="AX242" s="66">
        <f t="shared" si="38"/>
        <v>1</v>
      </c>
      <c r="AY242" s="78">
        <f t="shared" si="39"/>
        <v>20.833333333333332</v>
      </c>
      <c r="AZ242" s="67">
        <f>IFERROR(VLOOKUP(A242,'Site check'!$A$14:$O$47,15,0),0)</f>
        <v>0</v>
      </c>
      <c r="BA242" s="68">
        <f t="shared" si="43"/>
        <v>0</v>
      </c>
      <c r="BB242" s="53">
        <f t="shared" si="40"/>
        <v>18.216666666666665</v>
      </c>
      <c r="BC242" s="53">
        <f t="shared" si="41"/>
        <v>18.216666666666665</v>
      </c>
    </row>
    <row r="243" spans="1:55" ht="13.15">
      <c r="A243" t="str">
        <f>[2]Sheet1!A243</f>
        <v>DGS DB1</v>
      </c>
      <c r="B243" t="str">
        <f>[2]Sheet1!B243</f>
        <v>DGS;DC SYS01</v>
      </c>
      <c r="C243" s="52" t="str">
        <f>[2]Sheet1!C243</f>
        <v>DGS</v>
      </c>
      <c r="D243" s="52" t="s">
        <v>1064</v>
      </c>
      <c r="E243" t="str">
        <f>[2]Sheet1!D243</f>
        <v>Not correct form</v>
      </c>
      <c r="F243">
        <f>[2]Sheet1!E243</f>
        <v>0</v>
      </c>
      <c r="G243" s="64">
        <f>[2]Sheet1!F243</f>
        <v>0</v>
      </c>
      <c r="H243">
        <f>[2]Sheet1!G243</f>
        <v>0</v>
      </c>
      <c r="I243">
        <f>[2]Sheet1!H243</f>
        <v>0</v>
      </c>
      <c r="J243">
        <f>[2]Sheet1!I243</f>
        <v>0</v>
      </c>
      <c r="K243">
        <f>[2]Sheet1!J243</f>
        <v>0</v>
      </c>
      <c r="L243">
        <f>[2]Sheet1!K243</f>
        <v>0</v>
      </c>
      <c r="M243">
        <f>[2]Sheet1!L243</f>
        <v>0</v>
      </c>
      <c r="N243">
        <f>[2]Sheet1!M243</f>
        <v>0</v>
      </c>
      <c r="O243">
        <f>[2]Sheet1!N243</f>
        <v>0</v>
      </c>
      <c r="P243" s="69">
        <f t="shared" si="42"/>
        <v>0</v>
      </c>
      <c r="Q243" s="92"/>
      <c r="R243" s="80"/>
      <c r="S243" s="93"/>
      <c r="T243" s="80"/>
      <c r="U243" s="92"/>
      <c r="V243" s="80"/>
      <c r="W243" s="93"/>
      <c r="X243" s="80"/>
      <c r="Y243" s="92"/>
      <c r="Z243" s="80"/>
      <c r="AA243" s="93"/>
      <c r="AB243" s="80"/>
      <c r="AC243" s="92"/>
      <c r="AD243" s="80"/>
      <c r="AE243" s="93"/>
      <c r="AF243" s="80"/>
      <c r="AG243" s="92"/>
      <c r="AH243" s="80"/>
      <c r="AI243" s="93"/>
      <c r="AJ243" s="80"/>
      <c r="AK243" s="92"/>
      <c r="AL243" s="80"/>
      <c r="AM243" s="93"/>
      <c r="AN243" s="80"/>
      <c r="AO243" s="92"/>
      <c r="AP243" s="80"/>
      <c r="AQ243" s="93"/>
      <c r="AR243" s="80"/>
      <c r="AS243" s="93"/>
      <c r="AT243" s="298"/>
      <c r="AU243" s="93"/>
      <c r="AV243" s="298"/>
      <c r="AW243" s="93"/>
      <c r="AX243" s="66">
        <f t="shared" si="38"/>
        <v>0</v>
      </c>
      <c r="AY243" s="78">
        <f t="shared" si="39"/>
        <v>0</v>
      </c>
      <c r="AZ243" s="67">
        <f>IFERROR(VLOOKUP(A243,'Site check'!$A$14:$O$47,15,0),0)</f>
        <v>0</v>
      </c>
      <c r="BA243" s="68">
        <f t="shared" si="43"/>
        <v>0</v>
      </c>
      <c r="BB243" s="53" t="e">
        <f t="shared" si="40"/>
        <v>#VALUE!</v>
      </c>
      <c r="BC243" s="53">
        <f t="shared" si="41"/>
        <v>0</v>
      </c>
    </row>
    <row r="244" spans="1:55" ht="13.15">
      <c r="A244" t="str">
        <f>[2]Sheet1!A244</f>
        <v>DGS N2K</v>
      </c>
      <c r="B244" t="str">
        <f>[2]Sheet1!B244</f>
        <v>DGS;DC SYS01</v>
      </c>
      <c r="C244" s="52" t="str">
        <f>[2]Sheet1!C244</f>
        <v>DGS</v>
      </c>
      <c r="D244" s="52" t="s">
        <v>1064</v>
      </c>
      <c r="E244" t="str">
        <f>[2]Sheet1!D244</f>
        <v>Not correct form</v>
      </c>
      <c r="F244">
        <f>[2]Sheet1!E244</f>
        <v>0</v>
      </c>
      <c r="G244" s="64">
        <f>[2]Sheet1!F244</f>
        <v>0</v>
      </c>
      <c r="H244">
        <f>[2]Sheet1!G244</f>
        <v>0</v>
      </c>
      <c r="I244">
        <f>[2]Sheet1!H244</f>
        <v>0</v>
      </c>
      <c r="J244">
        <f>[2]Sheet1!I244</f>
        <v>0</v>
      </c>
      <c r="K244">
        <f>[2]Sheet1!J244</f>
        <v>0</v>
      </c>
      <c r="L244">
        <f>[2]Sheet1!K244</f>
        <v>0</v>
      </c>
      <c r="M244">
        <f>[2]Sheet1!L244</f>
        <v>0</v>
      </c>
      <c r="N244">
        <f>[2]Sheet1!M244</f>
        <v>0</v>
      </c>
      <c r="O244">
        <f>[2]Sheet1!N244</f>
        <v>0</v>
      </c>
      <c r="P244" s="69">
        <f t="shared" si="42"/>
        <v>0</v>
      </c>
      <c r="Q244" s="92"/>
      <c r="R244" s="80"/>
      <c r="S244" s="93"/>
      <c r="T244" s="80"/>
      <c r="U244" s="92"/>
      <c r="V244" s="80"/>
      <c r="W244" s="93"/>
      <c r="X244" s="80"/>
      <c r="Y244" s="92"/>
      <c r="Z244" s="80"/>
      <c r="AA244" s="93"/>
      <c r="AB244" s="80"/>
      <c r="AC244" s="92"/>
      <c r="AD244" s="80"/>
      <c r="AE244" s="93"/>
      <c r="AF244" s="80"/>
      <c r="AG244" s="92"/>
      <c r="AH244" s="80"/>
      <c r="AI244" s="93"/>
      <c r="AJ244" s="80"/>
      <c r="AK244" s="92"/>
      <c r="AL244" s="80"/>
      <c r="AM244" s="93"/>
      <c r="AN244" s="80"/>
      <c r="AO244" s="92"/>
      <c r="AP244" s="80"/>
      <c r="AQ244" s="93"/>
      <c r="AR244" s="80"/>
      <c r="AS244" s="93"/>
      <c r="AT244" s="298"/>
      <c r="AU244" s="93"/>
      <c r="AV244" s="298"/>
      <c r="AW244" s="93"/>
      <c r="AX244" s="66">
        <f t="shared" si="38"/>
        <v>0</v>
      </c>
      <c r="AY244" s="78">
        <f t="shared" si="39"/>
        <v>0</v>
      </c>
      <c r="AZ244" s="67">
        <f>IFERROR(VLOOKUP(A244,'Site check'!$A$14:$O$47,15,0),0)</f>
        <v>0</v>
      </c>
      <c r="BA244" s="68">
        <f t="shared" si="43"/>
        <v>0</v>
      </c>
      <c r="BB244" s="53" t="e">
        <f t="shared" si="40"/>
        <v>#VALUE!</v>
      </c>
      <c r="BC244" s="53">
        <f t="shared" si="41"/>
        <v>0</v>
      </c>
    </row>
    <row r="245" spans="1:55" ht="13.15">
      <c r="A245" t="str">
        <f>[2]Sheet1!A245</f>
        <v>KNLTS1_POWEC_PPS25_EXT CAB1</v>
      </c>
      <c r="B245" t="str">
        <f>[2]Sheet1!B245</f>
        <v>KNLTS1;DC SYS01</v>
      </c>
      <c r="C245" s="52" t="str">
        <f>[2]Sheet1!C245</f>
        <v>KNLTS1</v>
      </c>
      <c r="D245" s="52" t="s">
        <v>1162</v>
      </c>
      <c r="E245">
        <f>[2]Sheet1!D245</f>
        <v>0</v>
      </c>
      <c r="F245">
        <f>[2]Sheet1!E245</f>
        <v>0</v>
      </c>
      <c r="G245" s="64">
        <f>[2]Sheet1!F245</f>
        <v>0</v>
      </c>
      <c r="H245">
        <f>[2]Sheet1!G245</f>
        <v>300</v>
      </c>
      <c r="I245">
        <f>[2]Sheet1!H245</f>
        <v>300</v>
      </c>
      <c r="J245">
        <f>[2]Sheet1!I245</f>
        <v>9</v>
      </c>
      <c r="K245">
        <f>[2]Sheet1!J245</f>
        <v>2</v>
      </c>
      <c r="L245">
        <f>[2]Sheet1!K245</f>
        <v>0</v>
      </c>
      <c r="M245">
        <f>[2]Sheet1!L245</f>
        <v>0</v>
      </c>
      <c r="N245">
        <f>[2]Sheet1!M245</f>
        <v>0</v>
      </c>
      <c r="O245">
        <f>[2]Sheet1!N245</f>
        <v>0</v>
      </c>
      <c r="P245" s="69">
        <f t="shared" si="42"/>
        <v>20.833333333333332</v>
      </c>
      <c r="Q245" s="101" t="s">
        <v>1435</v>
      </c>
      <c r="R245" s="100">
        <v>1</v>
      </c>
      <c r="S245" s="99"/>
      <c r="T245" s="80"/>
      <c r="U245" s="92"/>
      <c r="V245" s="80"/>
      <c r="W245" s="93"/>
      <c r="X245" s="80"/>
      <c r="Y245" s="92"/>
      <c r="Z245" s="80"/>
      <c r="AA245" s="93"/>
      <c r="AB245" s="80"/>
      <c r="AC245" s="92"/>
      <c r="AD245" s="80"/>
      <c r="AE245" s="93"/>
      <c r="AF245" s="80"/>
      <c r="AG245" s="92"/>
      <c r="AH245" s="80"/>
      <c r="AI245" s="93"/>
      <c r="AJ245" s="80"/>
      <c r="AK245" s="92"/>
      <c r="AL245" s="80"/>
      <c r="AM245" s="93"/>
      <c r="AN245" s="80"/>
      <c r="AO245" s="92"/>
      <c r="AP245" s="80"/>
      <c r="AQ245" s="93"/>
      <c r="AR245" s="80"/>
      <c r="AS245" s="93"/>
      <c r="AT245" s="298"/>
      <c r="AU245" s="93"/>
      <c r="AV245" s="298"/>
      <c r="AW245" s="93"/>
      <c r="AX245" s="66">
        <f t="shared" si="38"/>
        <v>1</v>
      </c>
      <c r="AY245" s="78">
        <f t="shared" si="39"/>
        <v>20.833333333333332</v>
      </c>
      <c r="AZ245" s="67">
        <f>IFERROR(VLOOKUP(A245,'Site check'!$A$14:$O$47,15,0),0)</f>
        <v>0</v>
      </c>
      <c r="BA245" s="68">
        <f t="shared" si="43"/>
        <v>0</v>
      </c>
      <c r="BB245" s="53">
        <f t="shared" si="40"/>
        <v>10.416666666666666</v>
      </c>
      <c r="BC245" s="53">
        <f t="shared" si="41"/>
        <v>10.416666666666666</v>
      </c>
    </row>
    <row r="246" spans="1:55" ht="13.15">
      <c r="A246" t="str">
        <f>[2]Sheet1!A246</f>
        <v>KNLTS1_POWEC_PPS25_EXT CAB2</v>
      </c>
      <c r="B246" t="str">
        <f>[2]Sheet1!B246</f>
        <v>KNLTS1;DC SYS01</v>
      </c>
      <c r="C246" s="52" t="str">
        <f>[2]Sheet1!C246</f>
        <v>KNLTS1</v>
      </c>
      <c r="D246" s="52" t="s">
        <v>1162</v>
      </c>
      <c r="E246">
        <f>[2]Sheet1!D246</f>
        <v>0</v>
      </c>
      <c r="F246">
        <f>[2]Sheet1!E246</f>
        <v>0</v>
      </c>
      <c r="G246" s="64">
        <f>[2]Sheet1!F246</f>
        <v>0</v>
      </c>
      <c r="H246">
        <f>[2]Sheet1!G246</f>
        <v>300</v>
      </c>
      <c r="I246">
        <f>[2]Sheet1!H246</f>
        <v>300</v>
      </c>
      <c r="J246">
        <f>[2]Sheet1!I246</f>
        <v>0</v>
      </c>
      <c r="K246">
        <f>[2]Sheet1!J246</f>
        <v>0</v>
      </c>
      <c r="L246">
        <f>[2]Sheet1!K246</f>
        <v>12</v>
      </c>
      <c r="M246">
        <f>[2]Sheet1!L246</f>
        <v>0</v>
      </c>
      <c r="N246">
        <f>[2]Sheet1!M246</f>
        <v>0</v>
      </c>
      <c r="O246">
        <f>[2]Sheet1!N246</f>
        <v>0</v>
      </c>
      <c r="P246" s="69">
        <f t="shared" si="42"/>
        <v>0</v>
      </c>
      <c r="Q246" s="92"/>
      <c r="R246" s="80"/>
      <c r="S246" s="93"/>
      <c r="T246" s="80"/>
      <c r="U246" s="92"/>
      <c r="V246" s="80"/>
      <c r="W246" s="93"/>
      <c r="X246" s="80"/>
      <c r="Y246" s="92"/>
      <c r="Z246" s="80"/>
      <c r="AA246" s="93"/>
      <c r="AB246" s="80"/>
      <c r="AC246" s="92"/>
      <c r="AD246" s="80"/>
      <c r="AE246" s="93"/>
      <c r="AF246" s="80"/>
      <c r="AG246" s="92"/>
      <c r="AH246" s="80"/>
      <c r="AI246" s="93"/>
      <c r="AJ246" s="80"/>
      <c r="AK246" s="92"/>
      <c r="AL246" s="80"/>
      <c r="AM246" s="93"/>
      <c r="AN246" s="80"/>
      <c r="AO246" s="92"/>
      <c r="AP246" s="80"/>
      <c r="AQ246" s="93"/>
      <c r="AR246" s="80"/>
      <c r="AS246" s="93"/>
      <c r="AT246" s="298"/>
      <c r="AU246" s="93"/>
      <c r="AV246" s="298"/>
      <c r="AW246" s="93"/>
      <c r="AX246" s="66">
        <f t="shared" si="38"/>
        <v>0</v>
      </c>
      <c r="AY246" s="78">
        <f t="shared" si="39"/>
        <v>0</v>
      </c>
      <c r="AZ246" s="67">
        <f>IFERROR(VLOOKUP(A246,'Site check'!$A$14:$O$47,15,0),0)</f>
        <v>0</v>
      </c>
      <c r="BA246" s="68">
        <f t="shared" si="43"/>
        <v>0</v>
      </c>
      <c r="BB246" s="53">
        <f t="shared" si="40"/>
        <v>0</v>
      </c>
      <c r="BC246" s="53">
        <f t="shared" si="41"/>
        <v>0</v>
      </c>
    </row>
    <row r="247" spans="1:55" ht="13.15">
      <c r="A247" t="str">
        <f>[2]Sheet1!A247</f>
        <v>KNLTS1_POWEC_PPS25_MAIN CAB</v>
      </c>
      <c r="B247" t="str">
        <f>[2]Sheet1!B247</f>
        <v>KNLTS1;DC SYS01</v>
      </c>
      <c r="C247" s="52" t="str">
        <f>[2]Sheet1!C247</f>
        <v>KNLTS1</v>
      </c>
      <c r="D247" s="52" t="s">
        <v>1162</v>
      </c>
      <c r="E247">
        <f>[2]Sheet1!D247</f>
        <v>0</v>
      </c>
      <c r="F247">
        <f>[2]Sheet1!E247</f>
        <v>0</v>
      </c>
      <c r="G247" s="64">
        <f>[2]Sheet1!F247</f>
        <v>0</v>
      </c>
      <c r="H247">
        <f>[2]Sheet1!G247</f>
        <v>300</v>
      </c>
      <c r="I247">
        <f>[2]Sheet1!H247</f>
        <v>300</v>
      </c>
      <c r="J247">
        <f>[2]Sheet1!I247</f>
        <v>0</v>
      </c>
      <c r="K247">
        <f>[2]Sheet1!J247</f>
        <v>2</v>
      </c>
      <c r="L247">
        <f>[2]Sheet1!K247</f>
        <v>0</v>
      </c>
      <c r="M247">
        <f>[2]Sheet1!L247</f>
        <v>0</v>
      </c>
      <c r="N247">
        <f>[2]Sheet1!M247</f>
        <v>0</v>
      </c>
      <c r="O247">
        <f>[2]Sheet1!N247</f>
        <v>0</v>
      </c>
      <c r="P247" s="69">
        <f t="shared" si="42"/>
        <v>0</v>
      </c>
      <c r="Q247" s="92"/>
      <c r="R247" s="80"/>
      <c r="S247" s="93"/>
      <c r="T247" s="80"/>
      <c r="U247" s="92"/>
      <c r="V247" s="80"/>
      <c r="W247" s="93"/>
      <c r="X247" s="80"/>
      <c r="Y247" s="92"/>
      <c r="Z247" s="80"/>
      <c r="AA247" s="93"/>
      <c r="AB247" s="80"/>
      <c r="AC247" s="92"/>
      <c r="AD247" s="80"/>
      <c r="AE247" s="93"/>
      <c r="AF247" s="80"/>
      <c r="AG247" s="92"/>
      <c r="AH247" s="80"/>
      <c r="AI247" s="93"/>
      <c r="AJ247" s="80"/>
      <c r="AK247" s="92"/>
      <c r="AL247" s="80"/>
      <c r="AM247" s="93"/>
      <c r="AN247" s="80"/>
      <c r="AO247" s="92"/>
      <c r="AP247" s="80"/>
      <c r="AQ247" s="93"/>
      <c r="AR247" s="80"/>
      <c r="AS247" s="93"/>
      <c r="AT247" s="298"/>
      <c r="AU247" s="93"/>
      <c r="AV247" s="298"/>
      <c r="AW247" s="93"/>
      <c r="AX247" s="66">
        <f t="shared" si="38"/>
        <v>0</v>
      </c>
      <c r="AY247" s="78">
        <f t="shared" si="39"/>
        <v>0</v>
      </c>
      <c r="AZ247" s="67">
        <f>IFERROR(VLOOKUP(A247,'Site check'!$A$14:$O$47,15,0),0)</f>
        <v>0</v>
      </c>
      <c r="BA247" s="68">
        <f t="shared" si="43"/>
        <v>0</v>
      </c>
      <c r="BB247" s="53">
        <f t="shared" si="40"/>
        <v>0</v>
      </c>
      <c r="BC247" s="53">
        <f t="shared" si="41"/>
        <v>0</v>
      </c>
    </row>
    <row r="248" spans="1:55" ht="13.15">
      <c r="A248" t="str">
        <f>[2]Sheet1!A248</f>
        <v>LLDTE1_EOS KL00 - ignore</v>
      </c>
      <c r="B248" t="str">
        <f>[2]Sheet1!B248</f>
        <v>LLDTE1;DC SYS01</v>
      </c>
      <c r="C248" s="52" t="str">
        <f>[2]Sheet1!C248</f>
        <v>LLDTE1</v>
      </c>
      <c r="D248" s="52" t="s">
        <v>1178</v>
      </c>
      <c r="E248">
        <f>[2]Sheet1!D248</f>
        <v>0</v>
      </c>
      <c r="F248">
        <f>[2]Sheet1!E248</f>
        <v>0</v>
      </c>
      <c r="G248" s="64">
        <f>[2]Sheet1!F248</f>
        <v>0</v>
      </c>
      <c r="H248">
        <f>[2]Sheet1!G248</f>
        <v>300</v>
      </c>
      <c r="I248">
        <f>[2]Sheet1!H248</f>
        <v>300</v>
      </c>
      <c r="J248">
        <f>[2]Sheet1!I248</f>
        <v>0</v>
      </c>
      <c r="K248">
        <f>[2]Sheet1!J248</f>
        <v>0</v>
      </c>
      <c r="L248">
        <f>[2]Sheet1!K248</f>
        <v>0</v>
      </c>
      <c r="M248">
        <f>[2]Sheet1!L248</f>
        <v>0</v>
      </c>
      <c r="N248">
        <f>[2]Sheet1!M248</f>
        <v>0</v>
      </c>
      <c r="O248">
        <f>[2]Sheet1!N248</f>
        <v>9</v>
      </c>
      <c r="P248" s="69">
        <f t="shared" si="42"/>
        <v>177.08333333333334</v>
      </c>
      <c r="Q248" s="81" t="s">
        <v>626</v>
      </c>
      <c r="R248" s="82">
        <v>5</v>
      </c>
      <c r="S248" s="81" t="s">
        <v>627</v>
      </c>
      <c r="T248" s="82">
        <v>3.5</v>
      </c>
      <c r="U248" s="92"/>
      <c r="V248" s="80"/>
      <c r="W248" s="93"/>
      <c r="X248" s="80"/>
      <c r="Y248" s="92"/>
      <c r="Z248" s="80"/>
      <c r="AA248" s="93"/>
      <c r="AB248" s="80"/>
      <c r="AC248" s="92"/>
      <c r="AD248" s="80"/>
      <c r="AE248" s="93"/>
      <c r="AF248" s="80"/>
      <c r="AG248" s="92"/>
      <c r="AH248" s="80"/>
      <c r="AI248" s="93"/>
      <c r="AJ248" s="80"/>
      <c r="AK248" s="92"/>
      <c r="AL248" s="80"/>
      <c r="AM248" s="93"/>
      <c r="AN248" s="80"/>
      <c r="AO248" s="92"/>
      <c r="AP248" s="80"/>
      <c r="AQ248" s="93"/>
      <c r="AR248" s="80"/>
      <c r="AS248" s="93"/>
      <c r="AT248" s="298"/>
      <c r="AU248" s="93"/>
      <c r="AV248" s="298"/>
      <c r="AW248" s="93"/>
      <c r="AX248" s="66">
        <f t="shared" si="38"/>
        <v>8.5</v>
      </c>
      <c r="AY248" s="78">
        <f t="shared" si="39"/>
        <v>177.08333333333334</v>
      </c>
      <c r="AZ248" s="67">
        <f>IFERROR(VLOOKUP(A248,'Site check'!$A$14:$O$47,15,0),0)</f>
        <v>0</v>
      </c>
      <c r="BA248" s="68">
        <f t="shared" si="43"/>
        <v>0</v>
      </c>
      <c r="BB248" s="53">
        <f t="shared" si="40"/>
        <v>88.541666666666671</v>
      </c>
      <c r="BC248" s="53">
        <f t="shared" si="41"/>
        <v>88.541666666666671</v>
      </c>
    </row>
    <row r="249" spans="1:55" ht="13.15">
      <c r="A249" t="str">
        <f>[2]Sheet1!A249</f>
        <v>LPLTB1_SEC_EATON_DC06</v>
      </c>
      <c r="B249" t="str">
        <f>[2]Sheet1!B249</f>
        <v>LPLTB1;DC SYS01</v>
      </c>
      <c r="C249" s="52" t="str">
        <f>[2]Sheet1!C249</f>
        <v>LPLTB1</v>
      </c>
      <c r="D249" s="52" t="s">
        <v>1183</v>
      </c>
      <c r="E249">
        <f>[2]Sheet1!D249</f>
        <v>0</v>
      </c>
      <c r="F249">
        <f>[2]Sheet1!E249</f>
        <v>0</v>
      </c>
      <c r="G249" s="64">
        <f>[2]Sheet1!F249</f>
        <v>0</v>
      </c>
      <c r="H249">
        <f>[2]Sheet1!G249</f>
        <v>300</v>
      </c>
      <c r="I249">
        <f>[2]Sheet1!H249</f>
        <v>300</v>
      </c>
      <c r="J249">
        <f>[2]Sheet1!I249</f>
        <v>0</v>
      </c>
      <c r="K249">
        <f>[2]Sheet1!J249</f>
        <v>0</v>
      </c>
      <c r="L249">
        <f>[2]Sheet1!K249</f>
        <v>0</v>
      </c>
      <c r="M249">
        <f>[2]Sheet1!L249</f>
        <v>0</v>
      </c>
      <c r="N249">
        <f>[2]Sheet1!M249</f>
        <v>0</v>
      </c>
      <c r="O249">
        <f>[2]Sheet1!N249</f>
        <v>61</v>
      </c>
      <c r="P249" s="69">
        <f t="shared" si="42"/>
        <v>0</v>
      </c>
      <c r="Q249" s="92"/>
      <c r="R249" s="80"/>
      <c r="S249" s="93"/>
      <c r="T249" s="80"/>
      <c r="U249" s="92"/>
      <c r="V249" s="80"/>
      <c r="W249" s="93"/>
      <c r="X249" s="80"/>
      <c r="Y249" s="92"/>
      <c r="Z249" s="80"/>
      <c r="AA249" s="93"/>
      <c r="AB249" s="80"/>
      <c r="AC249" s="92"/>
      <c r="AD249" s="80"/>
      <c r="AE249" s="93"/>
      <c r="AF249" s="80"/>
      <c r="AG249" s="92"/>
      <c r="AH249" s="80"/>
      <c r="AI249" s="93"/>
      <c r="AJ249" s="80"/>
      <c r="AK249" s="92"/>
      <c r="AL249" s="80"/>
      <c r="AM249" s="93"/>
      <c r="AN249" s="80"/>
      <c r="AO249" s="92"/>
      <c r="AP249" s="80"/>
      <c r="AQ249" s="93"/>
      <c r="AR249" s="80"/>
      <c r="AS249" s="93"/>
      <c r="AT249" s="298"/>
      <c r="AU249" s="93"/>
      <c r="AV249" s="298"/>
      <c r="AW249" s="93"/>
      <c r="AX249" s="66">
        <f t="shared" si="38"/>
        <v>0</v>
      </c>
      <c r="AY249" s="78">
        <f t="shared" si="39"/>
        <v>0</v>
      </c>
      <c r="AZ249" s="67">
        <f>IFERROR(VLOOKUP(A249,'Site check'!$A$14:$O$47,15,0),0)</f>
        <v>0</v>
      </c>
      <c r="BA249" s="68">
        <f t="shared" si="43"/>
        <v>0</v>
      </c>
      <c r="BB249" s="53">
        <f t="shared" si="40"/>
        <v>0</v>
      </c>
      <c r="BC249" s="53">
        <f t="shared" si="41"/>
        <v>0</v>
      </c>
    </row>
    <row r="250" spans="1:55" ht="13.15">
      <c r="A250" t="str">
        <f>[2]Sheet1!A250</f>
        <v>MCRN11_SEC_CBDB_PQ18</v>
      </c>
      <c r="B250" t="str">
        <f>[2]Sheet1!B250</f>
        <v>MCRN11;DC SYS01a</v>
      </c>
      <c r="C250" s="52" t="str">
        <f>[2]Sheet1!C250</f>
        <v>MCRN11</v>
      </c>
      <c r="D250" s="52" t="s">
        <v>1195</v>
      </c>
      <c r="E250">
        <f>[2]Sheet1!D250</f>
        <v>250</v>
      </c>
      <c r="F250">
        <f>[2]Sheet1!E250</f>
        <v>250</v>
      </c>
      <c r="G250" s="64" t="str">
        <f>[2]Sheet1!F250</f>
        <v>26/03/2018</v>
      </c>
      <c r="H250">
        <f>[2]Sheet1!G250</f>
        <v>300</v>
      </c>
      <c r="I250">
        <f>[2]Sheet1!H250</f>
        <v>300</v>
      </c>
      <c r="J250">
        <f>[2]Sheet1!I250</f>
        <v>2</v>
      </c>
      <c r="K250">
        <f>[2]Sheet1!J250</f>
        <v>0</v>
      </c>
      <c r="L250">
        <f>[2]Sheet1!K250</f>
        <v>1</v>
      </c>
      <c r="M250">
        <f>[2]Sheet1!L250</f>
        <v>0</v>
      </c>
      <c r="N250">
        <f>[2]Sheet1!M250</f>
        <v>0</v>
      </c>
      <c r="O250">
        <f>[2]Sheet1!N250</f>
        <v>11</v>
      </c>
      <c r="P250" s="69">
        <f t="shared" si="42"/>
        <v>0</v>
      </c>
      <c r="Q250" s="92"/>
      <c r="R250" s="80"/>
      <c r="S250" s="93"/>
      <c r="T250" s="80"/>
      <c r="U250" s="92"/>
      <c r="V250" s="80"/>
      <c r="W250" s="93"/>
      <c r="X250" s="80"/>
      <c r="Y250" s="92"/>
      <c r="Z250" s="80"/>
      <c r="AA250" s="93"/>
      <c r="AB250" s="80"/>
      <c r="AC250" s="92"/>
      <c r="AD250" s="80"/>
      <c r="AE250" s="93"/>
      <c r="AF250" s="80"/>
      <c r="AG250" s="92"/>
      <c r="AH250" s="80"/>
      <c r="AI250" s="93"/>
      <c r="AJ250" s="80"/>
      <c r="AK250" s="92"/>
      <c r="AL250" s="80"/>
      <c r="AM250" s="93"/>
      <c r="AN250" s="80"/>
      <c r="AO250" s="92"/>
      <c r="AP250" s="80"/>
      <c r="AQ250" s="93"/>
      <c r="AR250" s="80"/>
      <c r="AS250" s="93"/>
      <c r="AT250" s="298"/>
      <c r="AU250" s="93"/>
      <c r="AV250" s="298"/>
      <c r="AW250" s="93"/>
      <c r="AX250" s="66">
        <f t="shared" si="38"/>
        <v>0</v>
      </c>
      <c r="AY250" s="78">
        <f t="shared" si="39"/>
        <v>0</v>
      </c>
      <c r="AZ250" s="67">
        <f>IFERROR(VLOOKUP(A250,'Site check'!$A$14:$O$47,15,0),0)</f>
        <v>0</v>
      </c>
      <c r="BA250" s="68">
        <f t="shared" si="43"/>
        <v>0</v>
      </c>
      <c r="BB250" s="53">
        <f t="shared" si="40"/>
        <v>250</v>
      </c>
      <c r="BC250" s="53">
        <f t="shared" si="41"/>
        <v>250</v>
      </c>
    </row>
    <row r="251" spans="1:55" ht="13.15">
      <c r="A251" t="str">
        <f>[2]Sheet1!A251</f>
        <v>MCRN11_SEC_DD770_BC01</v>
      </c>
      <c r="B251" t="str">
        <f>[2]Sheet1!B251</f>
        <v>MCRN11;DC SYS01a</v>
      </c>
      <c r="C251" s="52" t="str">
        <f>[2]Sheet1!C251</f>
        <v>MCRN11</v>
      </c>
      <c r="D251" s="52" t="s">
        <v>1195</v>
      </c>
      <c r="E251">
        <f>[2]Sheet1!D251</f>
        <v>150</v>
      </c>
      <c r="F251">
        <f>[2]Sheet1!E251</f>
        <v>150</v>
      </c>
      <c r="G251" s="64">
        <f>[2]Sheet1!F251</f>
        <v>41950</v>
      </c>
      <c r="H251">
        <f>[2]Sheet1!G251</f>
        <v>300</v>
      </c>
      <c r="I251">
        <f>[2]Sheet1!H251</f>
        <v>300</v>
      </c>
      <c r="J251">
        <f>[2]Sheet1!I251</f>
        <v>2</v>
      </c>
      <c r="K251">
        <f>[2]Sheet1!J251</f>
        <v>0</v>
      </c>
      <c r="L251">
        <f>[2]Sheet1!K251</f>
        <v>0</v>
      </c>
      <c r="M251">
        <f>[2]Sheet1!L251</f>
        <v>3</v>
      </c>
      <c r="N251">
        <f>[2]Sheet1!M251</f>
        <v>11</v>
      </c>
      <c r="O251">
        <f>[2]Sheet1!N251</f>
        <v>0</v>
      </c>
      <c r="P251" s="69">
        <f t="shared" si="42"/>
        <v>0</v>
      </c>
      <c r="Q251" s="92"/>
      <c r="R251" s="80"/>
      <c r="S251" s="93"/>
      <c r="T251" s="80"/>
      <c r="U251" s="92"/>
      <c r="V251" s="80"/>
      <c r="W251" s="93"/>
      <c r="X251" s="80"/>
      <c r="Y251" s="92"/>
      <c r="Z251" s="80"/>
      <c r="AA251" s="93"/>
      <c r="AB251" s="80"/>
      <c r="AC251" s="92"/>
      <c r="AD251" s="80"/>
      <c r="AE251" s="93"/>
      <c r="AF251" s="80"/>
      <c r="AG251" s="92"/>
      <c r="AH251" s="80"/>
      <c r="AI251" s="93"/>
      <c r="AJ251" s="80"/>
      <c r="AK251" s="92"/>
      <c r="AL251" s="80"/>
      <c r="AM251" s="93"/>
      <c r="AN251" s="80"/>
      <c r="AO251" s="92"/>
      <c r="AP251" s="80"/>
      <c r="AQ251" s="93"/>
      <c r="AR251" s="80"/>
      <c r="AS251" s="93"/>
      <c r="AT251" s="298"/>
      <c r="AU251" s="93"/>
      <c r="AV251" s="298"/>
      <c r="AW251" s="93"/>
      <c r="AX251" s="66">
        <f t="shared" si="38"/>
        <v>0</v>
      </c>
      <c r="AY251" s="78">
        <f t="shared" si="39"/>
        <v>0</v>
      </c>
      <c r="AZ251" s="67">
        <f>IFERROR(VLOOKUP(A251,'Site check'!$A$14:$O$47,15,0),0)</f>
        <v>0</v>
      </c>
      <c r="BA251" s="68">
        <f t="shared" si="43"/>
        <v>0</v>
      </c>
      <c r="BB251" s="53">
        <f t="shared" si="40"/>
        <v>150</v>
      </c>
      <c r="BC251" s="53">
        <f t="shared" si="41"/>
        <v>150</v>
      </c>
    </row>
    <row r="252" spans="1:55" ht="13.15">
      <c r="A252" t="str">
        <f>[2]Sheet1!A252</f>
        <v>MCRN11_SEC_DD770_HJ01</v>
      </c>
      <c r="B252" t="str">
        <f>[2]Sheet1!B252</f>
        <v>MCRN11;DC SYS01a</v>
      </c>
      <c r="C252" s="52" t="str">
        <f>[2]Sheet1!C252</f>
        <v>MCRN11</v>
      </c>
      <c r="D252" s="52" t="s">
        <v>1195</v>
      </c>
      <c r="E252">
        <f>[2]Sheet1!D252</f>
        <v>155</v>
      </c>
      <c r="F252">
        <f>[2]Sheet1!E252</f>
        <v>155</v>
      </c>
      <c r="G252" s="64">
        <f>[2]Sheet1!F252</f>
        <v>42948</v>
      </c>
      <c r="H252">
        <f>[2]Sheet1!G252</f>
        <v>300</v>
      </c>
      <c r="I252">
        <f>[2]Sheet1!H252</f>
        <v>300</v>
      </c>
      <c r="J252">
        <f>[2]Sheet1!I252</f>
        <v>2</v>
      </c>
      <c r="K252">
        <f>[2]Sheet1!J252</f>
        <v>0</v>
      </c>
      <c r="L252">
        <f>[2]Sheet1!K252</f>
        <v>0</v>
      </c>
      <c r="M252">
        <f>[2]Sheet1!L252</f>
        <v>15</v>
      </c>
      <c r="N252">
        <f>[2]Sheet1!M252</f>
        <v>6</v>
      </c>
      <c r="O252">
        <f>[2]Sheet1!N252</f>
        <v>0</v>
      </c>
      <c r="P252" s="69">
        <f t="shared" si="42"/>
        <v>0</v>
      </c>
      <c r="Q252" s="92"/>
      <c r="R252" s="80"/>
      <c r="S252" s="93"/>
      <c r="T252" s="80"/>
      <c r="U252" s="92"/>
      <c r="V252" s="80"/>
      <c r="W252" s="93"/>
      <c r="X252" s="80"/>
      <c r="Y252" s="92"/>
      <c r="Z252" s="80"/>
      <c r="AA252" s="93"/>
      <c r="AB252" s="80"/>
      <c r="AC252" s="92"/>
      <c r="AD252" s="80"/>
      <c r="AE252" s="93"/>
      <c r="AF252" s="80"/>
      <c r="AG252" s="92"/>
      <c r="AH252" s="80"/>
      <c r="AI252" s="93"/>
      <c r="AJ252" s="80"/>
      <c r="AK252" s="92"/>
      <c r="AL252" s="80"/>
      <c r="AM252" s="93"/>
      <c r="AN252" s="80"/>
      <c r="AO252" s="92"/>
      <c r="AP252" s="80"/>
      <c r="AQ252" s="93"/>
      <c r="AR252" s="80"/>
      <c r="AS252" s="93"/>
      <c r="AT252" s="298"/>
      <c r="AU252" s="93"/>
      <c r="AV252" s="298"/>
      <c r="AW252" s="93"/>
      <c r="AX252" s="66">
        <f t="shared" ref="AX252:AX314" si="44">SUM(R252+T252+V252+X252+Z252+AB252+AD252+AF252+AH252+AJ252+AL252+AN252+AP252+AR252)</f>
        <v>0</v>
      </c>
      <c r="AY252" s="78">
        <f t="shared" ref="AY252:AY314" si="45">SUM(AX252*1000)/48</f>
        <v>0</v>
      </c>
      <c r="AZ252" s="67">
        <f>IFERROR(VLOOKUP(A252,'Site check'!$A$14:$O$47,15,0),0)</f>
        <v>0</v>
      </c>
      <c r="BA252" s="68">
        <f t="shared" si="43"/>
        <v>0</v>
      </c>
      <c r="BB252" s="53">
        <f t="shared" si="40"/>
        <v>155</v>
      </c>
      <c r="BC252" s="53">
        <f t="shared" si="41"/>
        <v>155</v>
      </c>
    </row>
    <row r="253" spans="1:55" ht="13.15">
      <c r="A253" t="str">
        <f>[2]Sheet1!A253</f>
        <v>MCRN11_SEC_DD770_HJ19</v>
      </c>
      <c r="B253" t="str">
        <f>[2]Sheet1!B253</f>
        <v>MCRN11;DC SYS01a</v>
      </c>
      <c r="C253" s="52" t="str">
        <f>[2]Sheet1!C253</f>
        <v>MCRN11</v>
      </c>
      <c r="D253" s="52" t="s">
        <v>1195</v>
      </c>
      <c r="E253">
        <f>[2]Sheet1!D253</f>
        <v>165</v>
      </c>
      <c r="F253">
        <f>[2]Sheet1!E253</f>
        <v>145</v>
      </c>
      <c r="G253" s="64">
        <f>[2]Sheet1!F253</f>
        <v>42948</v>
      </c>
      <c r="H253">
        <f>[2]Sheet1!G253</f>
        <v>300</v>
      </c>
      <c r="I253">
        <f>[2]Sheet1!H253</f>
        <v>300</v>
      </c>
      <c r="J253">
        <f>[2]Sheet1!I253</f>
        <v>2</v>
      </c>
      <c r="K253">
        <f>[2]Sheet1!J253</f>
        <v>5</v>
      </c>
      <c r="L253">
        <f>[2]Sheet1!K253</f>
        <v>0</v>
      </c>
      <c r="M253">
        <f>[2]Sheet1!L253</f>
        <v>7</v>
      </c>
      <c r="N253">
        <f>[2]Sheet1!M253</f>
        <v>10</v>
      </c>
      <c r="O253">
        <f>[2]Sheet1!N253</f>
        <v>0</v>
      </c>
      <c r="P253" s="69">
        <f t="shared" si="42"/>
        <v>83.333333333333329</v>
      </c>
      <c r="Q253" s="105" t="s">
        <v>645</v>
      </c>
      <c r="R253" s="255">
        <v>2</v>
      </c>
      <c r="S253" s="105" t="s">
        <v>646</v>
      </c>
      <c r="T253" s="255">
        <v>2</v>
      </c>
      <c r="U253" s="92"/>
      <c r="V253" s="80"/>
      <c r="W253" s="93"/>
      <c r="X253" s="80"/>
      <c r="Y253" s="92"/>
      <c r="Z253" s="80"/>
      <c r="AA253" s="93"/>
      <c r="AB253" s="80"/>
      <c r="AC253" s="92"/>
      <c r="AD253" s="80"/>
      <c r="AE253" s="93"/>
      <c r="AF253" s="80"/>
      <c r="AG253" s="92"/>
      <c r="AH253" s="80"/>
      <c r="AI253" s="93"/>
      <c r="AJ253" s="80"/>
      <c r="AK253" s="92"/>
      <c r="AL253" s="80"/>
      <c r="AM253" s="93"/>
      <c r="AN253" s="80"/>
      <c r="AO253" s="92"/>
      <c r="AP253" s="80"/>
      <c r="AQ253" s="93"/>
      <c r="AR253" s="80"/>
      <c r="AS253" s="93"/>
      <c r="AT253" s="298"/>
      <c r="AU253" s="93"/>
      <c r="AV253" s="298"/>
      <c r="AW253" s="93"/>
      <c r="AX253" s="66">
        <f t="shared" si="44"/>
        <v>4</v>
      </c>
      <c r="AY253" s="78">
        <f t="shared" si="45"/>
        <v>83.333333333333329</v>
      </c>
      <c r="AZ253" s="67">
        <f>IFERROR(VLOOKUP(A253,'Site check'!$A$14:$O$47,15,0),0)</f>
        <v>0</v>
      </c>
      <c r="BA253" s="68">
        <f t="shared" si="43"/>
        <v>0</v>
      </c>
      <c r="BB253" s="53">
        <f t="shared" ref="BB253:BB315" si="46">SUM(P253/2)+E253</f>
        <v>206.66666666666666</v>
      </c>
      <c r="BC253" s="53">
        <f t="shared" ref="BC253:BC315" si="47">SUM(P253/2)+F253</f>
        <v>186.66666666666666</v>
      </c>
    </row>
    <row r="254" spans="1:55" ht="13.15">
      <c r="A254" t="str">
        <f>[2]Sheet1!A254</f>
        <v>MCRN11_SEC_DD770_PQ01</v>
      </c>
      <c r="B254" t="str">
        <f>[2]Sheet1!B254</f>
        <v>MCRN11;DC SYS01a</v>
      </c>
      <c r="C254" s="52" t="str">
        <f>[2]Sheet1!C254</f>
        <v>MCRN11</v>
      </c>
      <c r="D254" s="52" t="s">
        <v>1195</v>
      </c>
      <c r="E254">
        <f>[2]Sheet1!D254</f>
        <v>95</v>
      </c>
      <c r="F254">
        <f>[2]Sheet1!E254</f>
        <v>95</v>
      </c>
      <c r="G254" s="64" t="str">
        <f>[2]Sheet1!F254</f>
        <v>23.02.2017</v>
      </c>
      <c r="H254">
        <f>[2]Sheet1!G254</f>
        <v>300</v>
      </c>
      <c r="I254">
        <f>[2]Sheet1!H254</f>
        <v>300</v>
      </c>
      <c r="J254">
        <f>[2]Sheet1!I254</f>
        <v>0</v>
      </c>
      <c r="K254">
        <f>[2]Sheet1!J254</f>
        <v>0</v>
      </c>
      <c r="L254">
        <f>[2]Sheet1!K254</f>
        <v>0</v>
      </c>
      <c r="M254">
        <f>[2]Sheet1!L254</f>
        <v>12</v>
      </c>
      <c r="N254">
        <f>[2]Sheet1!M254</f>
        <v>9</v>
      </c>
      <c r="O254">
        <f>[2]Sheet1!N254</f>
        <v>0</v>
      </c>
      <c r="P254" s="69">
        <f t="shared" ref="P254:P316" si="48">SUM(AY254+BA254)</f>
        <v>0</v>
      </c>
      <c r="Q254" s="92"/>
      <c r="R254" s="80"/>
      <c r="S254" s="93"/>
      <c r="T254" s="80"/>
      <c r="U254" s="92"/>
      <c r="V254" s="80"/>
      <c r="W254" s="93"/>
      <c r="X254" s="80"/>
      <c r="Y254" s="92"/>
      <c r="Z254" s="80"/>
      <c r="AA254" s="93"/>
      <c r="AB254" s="80"/>
      <c r="AC254" s="92"/>
      <c r="AD254" s="80"/>
      <c r="AE254" s="93"/>
      <c r="AF254" s="80"/>
      <c r="AG254" s="92"/>
      <c r="AH254" s="80"/>
      <c r="AI254" s="93"/>
      <c r="AJ254" s="80"/>
      <c r="AK254" s="92"/>
      <c r="AL254" s="80"/>
      <c r="AM254" s="93"/>
      <c r="AN254" s="80"/>
      <c r="AO254" s="92"/>
      <c r="AP254" s="80"/>
      <c r="AQ254" s="93"/>
      <c r="AR254" s="80"/>
      <c r="AS254" s="93"/>
      <c r="AT254" s="298"/>
      <c r="AU254" s="93"/>
      <c r="AV254" s="298"/>
      <c r="AW254" s="93"/>
      <c r="AX254" s="66">
        <f t="shared" si="44"/>
        <v>0</v>
      </c>
      <c r="AY254" s="78">
        <f t="shared" si="45"/>
        <v>0</v>
      </c>
      <c r="AZ254" s="67">
        <f>IFERROR(VLOOKUP(A254,'Site check'!$A$14:$O$47,15,0),0)</f>
        <v>0</v>
      </c>
      <c r="BA254" s="68">
        <f t="shared" ref="BA254:BA316" si="49">SUM(AZ254*1000)/48</f>
        <v>0</v>
      </c>
      <c r="BB254" s="53">
        <f t="shared" si="46"/>
        <v>95</v>
      </c>
      <c r="BC254" s="53">
        <f t="shared" si="47"/>
        <v>95</v>
      </c>
    </row>
    <row r="255" spans="1:55" ht="13.15">
      <c r="A255" t="str">
        <f>[2]Sheet1!A255</f>
        <v>MCRN12_PDU1A_B</v>
      </c>
      <c r="B255" t="str">
        <f>[2]Sheet1!B255</f>
        <v>MCRN12;DC SYS01 A</v>
      </c>
      <c r="C255" s="52" t="str">
        <f>[2]Sheet1!C255</f>
        <v>MCRN12</v>
      </c>
      <c r="D255" s="52" t="s">
        <v>1196</v>
      </c>
      <c r="E255">
        <f>[2]Sheet1!D255</f>
        <v>221.6</v>
      </c>
      <c r="F255">
        <f>[2]Sheet1!E255</f>
        <v>248.95</v>
      </c>
      <c r="G255" s="64">
        <f>[2]Sheet1!F255</f>
        <v>45475</v>
      </c>
      <c r="H255">
        <f>[2]Sheet1!G255</f>
        <v>360</v>
      </c>
      <c r="I255">
        <f>[2]Sheet1!H255</f>
        <v>360</v>
      </c>
      <c r="J255">
        <f>[2]Sheet1!I255</f>
        <v>0</v>
      </c>
      <c r="K255">
        <f>[2]Sheet1!J255</f>
        <v>0</v>
      </c>
      <c r="L255">
        <f>[2]Sheet1!K255</f>
        <v>0</v>
      </c>
      <c r="M255">
        <f>[2]Sheet1!L255</f>
        <v>0</v>
      </c>
      <c r="N255">
        <f>[2]Sheet1!M255</f>
        <v>0</v>
      </c>
      <c r="O255">
        <f>[2]Sheet1!N255</f>
        <v>0</v>
      </c>
      <c r="P255" s="69">
        <f t="shared" si="48"/>
        <v>243.75</v>
      </c>
      <c r="Q255" s="85" t="s">
        <v>1436</v>
      </c>
      <c r="R255" s="86">
        <v>4.7</v>
      </c>
      <c r="S255" s="81" t="s">
        <v>648</v>
      </c>
      <c r="T255" s="82">
        <v>1.4</v>
      </c>
      <c r="U255" s="81"/>
      <c r="V255" s="82"/>
      <c r="W255" s="89" t="s">
        <v>1437</v>
      </c>
      <c r="X255" s="90">
        <v>0.8</v>
      </c>
      <c r="Y255" s="92" t="s">
        <v>661</v>
      </c>
      <c r="Z255" s="80">
        <v>1.6</v>
      </c>
      <c r="AA255" s="92" t="s">
        <v>662</v>
      </c>
      <c r="AB255" s="80">
        <v>1.6</v>
      </c>
      <c r="AC255" s="92" t="s">
        <v>663</v>
      </c>
      <c r="AD255" s="80">
        <v>1.6</v>
      </c>
      <c r="AE255" s="87"/>
      <c r="AF255" s="281"/>
      <c r="AG255" s="89"/>
      <c r="AH255" s="282"/>
      <c r="AI255" s="89"/>
      <c r="AJ255" s="282"/>
      <c r="AK255" s="89"/>
      <c r="AL255" s="282"/>
      <c r="AM255" s="89"/>
      <c r="AN255" s="282"/>
      <c r="AO255" s="89"/>
      <c r="AP255" s="282"/>
      <c r="AQ255" s="89"/>
      <c r="AR255" s="279"/>
      <c r="AS255" s="81"/>
      <c r="AT255" s="279"/>
      <c r="AU255" s="89"/>
      <c r="AV255" s="282"/>
      <c r="AW255" s="93"/>
      <c r="AX255" s="66">
        <f t="shared" si="44"/>
        <v>11.7</v>
      </c>
      <c r="AY255" s="78">
        <f t="shared" si="45"/>
        <v>243.75</v>
      </c>
      <c r="AZ255" s="67">
        <f>IFERROR(VLOOKUP(A255,'Site check'!$A$14:$O$47,15,0),0)</f>
        <v>0</v>
      </c>
      <c r="BA255" s="68">
        <f t="shared" si="49"/>
        <v>0</v>
      </c>
      <c r="BB255" s="53">
        <f t="shared" si="46"/>
        <v>343.47500000000002</v>
      </c>
      <c r="BC255" s="53">
        <f t="shared" si="47"/>
        <v>370.82499999999999</v>
      </c>
    </row>
    <row r="256" spans="1:55" ht="13.15">
      <c r="A256" t="str">
        <f>[2]Sheet1!A256</f>
        <v>MCRN12_SEC_CBDB_ Q01_A Feed-Capped</v>
      </c>
      <c r="B256" t="str">
        <f>[2]Sheet1!B256</f>
        <v>MCRN12;DC SYS01 A</v>
      </c>
      <c r="C256" s="52" t="str">
        <f>[2]Sheet1!C256</f>
        <v>MCRN12</v>
      </c>
      <c r="D256" s="52" t="s">
        <v>1196</v>
      </c>
      <c r="E256">
        <f>[2]Sheet1!D256</f>
        <v>55</v>
      </c>
      <c r="F256">
        <f>[2]Sheet1!E256</f>
        <v>55</v>
      </c>
      <c r="G256" s="64">
        <f>[2]Sheet1!F256</f>
        <v>44330</v>
      </c>
      <c r="H256">
        <f>[2]Sheet1!G256</f>
        <v>300</v>
      </c>
      <c r="I256">
        <f>[2]Sheet1!H256</f>
        <v>300</v>
      </c>
      <c r="J256">
        <f>[2]Sheet1!I256</f>
        <v>0</v>
      </c>
      <c r="K256">
        <f>[2]Sheet1!J256</f>
        <v>0</v>
      </c>
      <c r="L256">
        <f>[2]Sheet1!K256</f>
        <v>0</v>
      </c>
      <c r="M256">
        <f>[2]Sheet1!L256</f>
        <v>0</v>
      </c>
      <c r="N256">
        <f>[2]Sheet1!M256</f>
        <v>0</v>
      </c>
      <c r="O256">
        <f>[2]Sheet1!N256</f>
        <v>13</v>
      </c>
      <c r="P256" s="69">
        <f t="shared" si="48"/>
        <v>0</v>
      </c>
      <c r="Q256" s="92"/>
      <c r="R256" s="80"/>
      <c r="S256" s="93"/>
      <c r="T256" s="80"/>
      <c r="U256" s="92"/>
      <c r="V256" s="80"/>
      <c r="W256" s="93"/>
      <c r="X256" s="80"/>
      <c r="Y256" s="92"/>
      <c r="Z256" s="80"/>
      <c r="AA256" s="93"/>
      <c r="AB256" s="80"/>
      <c r="AC256" s="92"/>
      <c r="AD256" s="80"/>
      <c r="AE256" s="93"/>
      <c r="AF256" s="80"/>
      <c r="AG256" s="92"/>
      <c r="AH256" s="80"/>
      <c r="AI256" s="93"/>
      <c r="AJ256" s="80"/>
      <c r="AK256" s="92"/>
      <c r="AL256" s="80"/>
      <c r="AM256" s="93"/>
      <c r="AN256" s="80"/>
      <c r="AO256" s="92"/>
      <c r="AP256" s="80"/>
      <c r="AQ256" s="93"/>
      <c r="AR256" s="80"/>
      <c r="AS256" s="93"/>
      <c r="AT256" s="298"/>
      <c r="AU256" s="93"/>
      <c r="AV256" s="298"/>
      <c r="AW256" s="93"/>
      <c r="AX256" s="66">
        <f t="shared" si="44"/>
        <v>0</v>
      </c>
      <c r="AY256" s="78">
        <f t="shared" si="45"/>
        <v>0</v>
      </c>
      <c r="AZ256" s="67">
        <f>IFERROR(VLOOKUP(A256,'Site check'!$A$14:$O$47,15,0),0)</f>
        <v>0</v>
      </c>
      <c r="BA256" s="68">
        <f t="shared" si="49"/>
        <v>0</v>
      </c>
      <c r="BB256" s="53">
        <f t="shared" si="46"/>
        <v>55</v>
      </c>
      <c r="BC256" s="53">
        <f t="shared" si="47"/>
        <v>55</v>
      </c>
    </row>
    <row r="257" spans="1:55" ht="13.15">
      <c r="A257" t="str">
        <f>[2]Sheet1!A257</f>
        <v>MCRN12_SEC_CBDB_ R01_B Feed-Capped</v>
      </c>
      <c r="B257" t="str">
        <f>[2]Sheet1!B257</f>
        <v>MCRN12;DC SYS01 A</v>
      </c>
      <c r="C257" s="52" t="str">
        <f>[2]Sheet1!C257</f>
        <v>MCRN12</v>
      </c>
      <c r="D257" s="52" t="s">
        <v>1196</v>
      </c>
      <c r="E257">
        <f>[2]Sheet1!D257</f>
        <v>55</v>
      </c>
      <c r="F257">
        <f>[2]Sheet1!E257</f>
        <v>55</v>
      </c>
      <c r="G257" s="64">
        <f>[2]Sheet1!F257</f>
        <v>44331</v>
      </c>
      <c r="H257">
        <f>[2]Sheet1!G257</f>
        <v>300</v>
      </c>
      <c r="I257">
        <f>[2]Sheet1!H257</f>
        <v>300</v>
      </c>
      <c r="J257">
        <f>[2]Sheet1!I257</f>
        <v>0</v>
      </c>
      <c r="K257">
        <f>[2]Sheet1!J257</f>
        <v>0</v>
      </c>
      <c r="L257">
        <f>[2]Sheet1!K257</f>
        <v>0</v>
      </c>
      <c r="M257">
        <f>[2]Sheet1!L257</f>
        <v>0</v>
      </c>
      <c r="N257">
        <f>[2]Sheet1!M257</f>
        <v>0</v>
      </c>
      <c r="O257">
        <f>[2]Sheet1!N257</f>
        <v>13</v>
      </c>
      <c r="P257" s="69">
        <f t="shared" si="48"/>
        <v>0</v>
      </c>
      <c r="Q257" s="92"/>
      <c r="R257" s="80"/>
      <c r="S257" s="93"/>
      <c r="T257" s="80"/>
      <c r="U257" s="92"/>
      <c r="V257" s="80"/>
      <c r="W257" s="93"/>
      <c r="X257" s="80"/>
      <c r="Y257" s="92"/>
      <c r="Z257" s="80"/>
      <c r="AA257" s="93"/>
      <c r="AB257" s="80"/>
      <c r="AC257" s="92"/>
      <c r="AD257" s="80"/>
      <c r="AE257" s="93"/>
      <c r="AF257" s="80"/>
      <c r="AG257" s="92"/>
      <c r="AH257" s="80"/>
      <c r="AI257" s="93"/>
      <c r="AJ257" s="80"/>
      <c r="AK257" s="92"/>
      <c r="AL257" s="80"/>
      <c r="AM257" s="93"/>
      <c r="AN257" s="80"/>
      <c r="AO257" s="92"/>
      <c r="AP257" s="80"/>
      <c r="AQ257" s="93"/>
      <c r="AR257" s="80"/>
      <c r="AS257" s="93"/>
      <c r="AT257" s="298"/>
      <c r="AU257" s="93"/>
      <c r="AV257" s="298"/>
      <c r="AW257" s="93"/>
      <c r="AX257" s="66">
        <f t="shared" si="44"/>
        <v>0</v>
      </c>
      <c r="AY257" s="78">
        <f t="shared" si="45"/>
        <v>0</v>
      </c>
      <c r="AZ257" s="67">
        <f>IFERROR(VLOOKUP(A257,'Site check'!$A$14:$O$47,15,0),0)</f>
        <v>0</v>
      </c>
      <c r="BA257" s="68">
        <f t="shared" si="49"/>
        <v>0</v>
      </c>
      <c r="BB257" s="53">
        <f t="shared" si="46"/>
        <v>55</v>
      </c>
      <c r="BC257" s="53">
        <f t="shared" si="47"/>
        <v>55</v>
      </c>
    </row>
    <row r="258" spans="1:55" ht="13.15">
      <c r="A258" t="str">
        <f>[2]Sheet1!A258</f>
        <v>MCRN12_SEC_CBDB_ALAM01</v>
      </c>
      <c r="B258" t="str">
        <f>[2]Sheet1!B258</f>
        <v>MCRN12;DC SYS01 A</v>
      </c>
      <c r="C258" s="52" t="str">
        <f>[2]Sheet1!C258</f>
        <v>MCRN12</v>
      </c>
      <c r="D258" s="52" t="s">
        <v>1196</v>
      </c>
      <c r="E258">
        <f>[2]Sheet1!D258</f>
        <v>245</v>
      </c>
      <c r="F258">
        <f>[2]Sheet1!E258</f>
        <v>245</v>
      </c>
      <c r="G258" s="64">
        <f>[2]Sheet1!F258</f>
        <v>44330</v>
      </c>
      <c r="H258">
        <f>[2]Sheet1!G258</f>
        <v>300</v>
      </c>
      <c r="I258">
        <f>[2]Sheet1!H258</f>
        <v>300</v>
      </c>
      <c r="J258">
        <f>[2]Sheet1!I258</f>
        <v>0</v>
      </c>
      <c r="K258">
        <f>[2]Sheet1!J258</f>
        <v>0</v>
      </c>
      <c r="L258">
        <f>[2]Sheet1!K258</f>
        <v>0</v>
      </c>
      <c r="M258">
        <f>[2]Sheet1!L258</f>
        <v>0</v>
      </c>
      <c r="N258">
        <f>[2]Sheet1!M258</f>
        <v>0</v>
      </c>
      <c r="O258">
        <f>[2]Sheet1!N258</f>
        <v>1</v>
      </c>
      <c r="P258" s="69">
        <f t="shared" si="48"/>
        <v>0</v>
      </c>
      <c r="Q258" s="92"/>
      <c r="R258" s="80"/>
      <c r="S258" s="93"/>
      <c r="T258" s="80"/>
      <c r="U258" s="92"/>
      <c r="V258" s="80"/>
      <c r="W258" s="93"/>
      <c r="X258" s="80"/>
      <c r="Y258" s="92"/>
      <c r="Z258" s="80"/>
      <c r="AA258" s="93"/>
      <c r="AB258" s="80"/>
      <c r="AC258" s="92"/>
      <c r="AD258" s="80"/>
      <c r="AE258" s="93"/>
      <c r="AF258" s="80"/>
      <c r="AG258" s="92"/>
      <c r="AH258" s="80"/>
      <c r="AI258" s="93"/>
      <c r="AJ258" s="80"/>
      <c r="AK258" s="92"/>
      <c r="AL258" s="80"/>
      <c r="AM258" s="93"/>
      <c r="AN258" s="80"/>
      <c r="AO258" s="92"/>
      <c r="AP258" s="80"/>
      <c r="AQ258" s="93"/>
      <c r="AR258" s="80"/>
      <c r="AS258" s="93"/>
      <c r="AT258" s="298"/>
      <c r="AU258" s="93"/>
      <c r="AV258" s="298"/>
      <c r="AW258" s="93"/>
      <c r="AX258" s="66">
        <f t="shared" si="44"/>
        <v>0</v>
      </c>
      <c r="AY258" s="78">
        <f t="shared" si="45"/>
        <v>0</v>
      </c>
      <c r="AZ258" s="67">
        <f>IFERROR(VLOOKUP(A258,'Site check'!$A$14:$O$47,15,0),0)</f>
        <v>0</v>
      </c>
      <c r="BA258" s="68">
        <f t="shared" si="49"/>
        <v>0</v>
      </c>
      <c r="BB258" s="53">
        <f t="shared" si="46"/>
        <v>245</v>
      </c>
      <c r="BC258" s="53">
        <f t="shared" si="47"/>
        <v>245</v>
      </c>
    </row>
    <row r="259" spans="1:55" ht="13.15">
      <c r="A259" t="str">
        <f>[2]Sheet1!A259</f>
        <v>MCRN12_SEC_DD770_ACAD01</v>
      </c>
      <c r="B259" t="str">
        <f>[2]Sheet1!B259</f>
        <v>MCRN12;DC SYS01 A</v>
      </c>
      <c r="C259" s="52" t="str">
        <f>[2]Sheet1!C259</f>
        <v>MCRN12</v>
      </c>
      <c r="D259" s="52" t="s">
        <v>1196</v>
      </c>
      <c r="E259">
        <f>[2]Sheet1!D259</f>
        <v>135</v>
      </c>
      <c r="F259">
        <f>[2]Sheet1!E259</f>
        <v>145</v>
      </c>
      <c r="G259" s="64">
        <f>[2]Sheet1!F259</f>
        <v>44330</v>
      </c>
      <c r="H259">
        <f>[2]Sheet1!G259</f>
        <v>300</v>
      </c>
      <c r="I259">
        <f>[2]Sheet1!H259</f>
        <v>300</v>
      </c>
      <c r="J259">
        <f>[2]Sheet1!I259</f>
        <v>4</v>
      </c>
      <c r="K259">
        <f>[2]Sheet1!J259</f>
        <v>0</v>
      </c>
      <c r="L259">
        <f>[2]Sheet1!K259</f>
        <v>0</v>
      </c>
      <c r="M259">
        <f>[2]Sheet1!L259</f>
        <v>3</v>
      </c>
      <c r="N259">
        <f>[2]Sheet1!M259</f>
        <v>12</v>
      </c>
      <c r="O259">
        <f>[2]Sheet1!N259</f>
        <v>0</v>
      </c>
      <c r="P259" s="69">
        <f t="shared" si="48"/>
        <v>0</v>
      </c>
      <c r="Q259" s="92"/>
      <c r="R259" s="80"/>
      <c r="S259" s="93"/>
      <c r="T259" s="80"/>
      <c r="U259" s="92"/>
      <c r="V259" s="80"/>
      <c r="W259" s="93"/>
      <c r="X259" s="80"/>
      <c r="Y259" s="92"/>
      <c r="Z259" s="80"/>
      <c r="AA259" s="93"/>
      <c r="AB259" s="80"/>
      <c r="AC259" s="92"/>
      <c r="AD259" s="80"/>
      <c r="AE259" s="93"/>
      <c r="AF259" s="80"/>
      <c r="AG259" s="92"/>
      <c r="AH259" s="80"/>
      <c r="AI259" s="93"/>
      <c r="AJ259" s="80"/>
      <c r="AK259" s="92"/>
      <c r="AL259" s="80"/>
      <c r="AM259" s="93"/>
      <c r="AN259" s="80"/>
      <c r="AO259" s="92"/>
      <c r="AP259" s="80"/>
      <c r="AQ259" s="93"/>
      <c r="AR259" s="80"/>
      <c r="AS259" s="93"/>
      <c r="AT259" s="298"/>
      <c r="AU259" s="93"/>
      <c r="AV259" s="298"/>
      <c r="AW259" s="93"/>
      <c r="AX259" s="66">
        <f t="shared" si="44"/>
        <v>0</v>
      </c>
      <c r="AY259" s="78">
        <f t="shared" si="45"/>
        <v>0</v>
      </c>
      <c r="AZ259" s="67">
        <f>IFERROR(VLOOKUP(A259,'Site check'!$A$14:$O$47,15,0),0)</f>
        <v>0</v>
      </c>
      <c r="BA259" s="68">
        <f t="shared" si="49"/>
        <v>0</v>
      </c>
      <c r="BB259" s="53">
        <f t="shared" si="46"/>
        <v>135</v>
      </c>
      <c r="BC259" s="53">
        <f t="shared" si="47"/>
        <v>145</v>
      </c>
    </row>
    <row r="260" spans="1:55" ht="13.15">
      <c r="A260" t="str">
        <f>[2]Sheet1!A260</f>
        <v>MCRN12_SEC_DD770_AEAF01</v>
      </c>
      <c r="B260" t="str">
        <f>[2]Sheet1!B260</f>
        <v>MCRN12;DC SYS01 A</v>
      </c>
      <c r="C260" s="52" t="str">
        <f>[2]Sheet1!C260</f>
        <v>MCRN12</v>
      </c>
      <c r="D260" s="52" t="s">
        <v>1196</v>
      </c>
      <c r="E260">
        <f>[2]Sheet1!D260</f>
        <v>140</v>
      </c>
      <c r="F260">
        <f>[2]Sheet1!E260</f>
        <v>140</v>
      </c>
      <c r="G260" s="64">
        <f>[2]Sheet1!F260</f>
        <v>44330</v>
      </c>
      <c r="H260">
        <f>[2]Sheet1!G260</f>
        <v>300</v>
      </c>
      <c r="I260">
        <f>[2]Sheet1!H260</f>
        <v>300</v>
      </c>
      <c r="J260">
        <f>[2]Sheet1!I260</f>
        <v>1</v>
      </c>
      <c r="K260">
        <f>[2]Sheet1!J260</f>
        <v>0</v>
      </c>
      <c r="L260">
        <f>[2]Sheet1!K260</f>
        <v>0</v>
      </c>
      <c r="M260">
        <f>[2]Sheet1!L260</f>
        <v>13</v>
      </c>
      <c r="N260">
        <f>[2]Sheet1!M260</f>
        <v>12</v>
      </c>
      <c r="O260">
        <f>[2]Sheet1!N260</f>
        <v>0</v>
      </c>
      <c r="P260" s="69">
        <f t="shared" si="48"/>
        <v>0</v>
      </c>
      <c r="Q260" s="92"/>
      <c r="R260" s="80"/>
      <c r="S260" s="93"/>
      <c r="T260" s="80"/>
      <c r="U260" s="92"/>
      <c r="V260" s="80"/>
      <c r="W260" s="93"/>
      <c r="X260" s="80"/>
      <c r="Y260" s="92"/>
      <c r="Z260" s="80"/>
      <c r="AA260" s="93"/>
      <c r="AB260" s="80"/>
      <c r="AC260" s="92"/>
      <c r="AD260" s="80"/>
      <c r="AE260" s="93"/>
      <c r="AF260" s="80"/>
      <c r="AG260" s="92"/>
      <c r="AH260" s="80"/>
      <c r="AI260" s="93"/>
      <c r="AJ260" s="80"/>
      <c r="AK260" s="92"/>
      <c r="AL260" s="80"/>
      <c r="AM260" s="93"/>
      <c r="AN260" s="80"/>
      <c r="AO260" s="92"/>
      <c r="AP260" s="80"/>
      <c r="AQ260" s="93"/>
      <c r="AR260" s="80"/>
      <c r="AS260" s="93"/>
      <c r="AT260" s="298"/>
      <c r="AU260" s="93"/>
      <c r="AV260" s="298"/>
      <c r="AW260" s="93"/>
      <c r="AX260" s="66">
        <f t="shared" si="44"/>
        <v>0</v>
      </c>
      <c r="AY260" s="78">
        <f t="shared" si="45"/>
        <v>0</v>
      </c>
      <c r="AZ260" s="67">
        <f>IFERROR(VLOOKUP(A260,'Site check'!$A$14:$O$47,15,0),0)</f>
        <v>0</v>
      </c>
      <c r="BA260" s="68">
        <f t="shared" si="49"/>
        <v>0</v>
      </c>
      <c r="BB260" s="53">
        <f t="shared" si="46"/>
        <v>140</v>
      </c>
      <c r="BC260" s="53">
        <f t="shared" si="47"/>
        <v>140</v>
      </c>
    </row>
    <row r="261" spans="1:55" ht="13.15">
      <c r="A261" t="str">
        <f>[2]Sheet1!A261</f>
        <v>MCRN12_SEC_DD770_CD01</v>
      </c>
      <c r="B261" t="str">
        <f>[2]Sheet1!B261</f>
        <v>MCRN12;DC SYS01 A</v>
      </c>
      <c r="C261" s="52" t="str">
        <f>[2]Sheet1!C261</f>
        <v>MCRN12</v>
      </c>
      <c r="D261" s="52" t="s">
        <v>1196</v>
      </c>
      <c r="E261">
        <f>[2]Sheet1!D261</f>
        <v>142</v>
      </c>
      <c r="F261">
        <f>[2]Sheet1!E261</f>
        <v>121</v>
      </c>
      <c r="G261" s="64">
        <f>[2]Sheet1!F261</f>
        <v>44937</v>
      </c>
      <c r="H261">
        <f>[2]Sheet1!G261</f>
        <v>300</v>
      </c>
      <c r="I261">
        <f>[2]Sheet1!H261</f>
        <v>300</v>
      </c>
      <c r="J261">
        <f>[2]Sheet1!I261</f>
        <v>6</v>
      </c>
      <c r="K261">
        <f>[2]Sheet1!J261</f>
        <v>6</v>
      </c>
      <c r="L261">
        <f>[2]Sheet1!K261</f>
        <v>1</v>
      </c>
      <c r="M261">
        <f>[2]Sheet1!L261</f>
        <v>1</v>
      </c>
      <c r="N261">
        <f>[2]Sheet1!M261</f>
        <v>7</v>
      </c>
      <c r="O261">
        <f>[2]Sheet1!N261</f>
        <v>0</v>
      </c>
      <c r="P261" s="69">
        <f t="shared" si="48"/>
        <v>0</v>
      </c>
      <c r="Q261" s="92"/>
      <c r="R261" s="80"/>
      <c r="S261" s="93"/>
      <c r="T261" s="80"/>
      <c r="U261" s="92"/>
      <c r="V261" s="80"/>
      <c r="W261" s="93"/>
      <c r="X261" s="80"/>
      <c r="Y261" s="92"/>
      <c r="Z261" s="80"/>
      <c r="AA261" s="93"/>
      <c r="AB261" s="80"/>
      <c r="AC261" s="92"/>
      <c r="AD261" s="80"/>
      <c r="AE261" s="93"/>
      <c r="AF261" s="80"/>
      <c r="AG261" s="92"/>
      <c r="AH261" s="80"/>
      <c r="AI261" s="93"/>
      <c r="AJ261" s="80"/>
      <c r="AK261" s="92"/>
      <c r="AL261" s="80"/>
      <c r="AM261" s="93"/>
      <c r="AN261" s="80"/>
      <c r="AO261" s="92"/>
      <c r="AP261" s="80"/>
      <c r="AQ261" s="93"/>
      <c r="AR261" s="80"/>
      <c r="AS261" s="93"/>
      <c r="AT261" s="298"/>
      <c r="AU261" s="93"/>
      <c r="AV261" s="298"/>
      <c r="AW261" s="93"/>
      <c r="AX261" s="66">
        <f t="shared" si="44"/>
        <v>0</v>
      </c>
      <c r="AY261" s="78">
        <f t="shared" si="45"/>
        <v>0</v>
      </c>
      <c r="AZ261" s="67">
        <f>IFERROR(VLOOKUP(A261,'Site check'!$A$14:$O$47,15,0),0)</f>
        <v>0</v>
      </c>
      <c r="BA261" s="68">
        <f t="shared" si="49"/>
        <v>0</v>
      </c>
      <c r="BB261" s="53">
        <f t="shared" si="46"/>
        <v>142</v>
      </c>
      <c r="BC261" s="53">
        <f t="shared" si="47"/>
        <v>121</v>
      </c>
    </row>
    <row r="262" spans="1:55" ht="13.15">
      <c r="A262" t="str">
        <f>[2]Sheet1!A262</f>
        <v>MCRN12_SEC_DD770_EF01</v>
      </c>
      <c r="B262" t="str">
        <f>[2]Sheet1!B262</f>
        <v>MCRN12;DC SYS01 A</v>
      </c>
      <c r="C262" s="52" t="str">
        <f>[2]Sheet1!C262</f>
        <v>MCRN12</v>
      </c>
      <c r="D262" s="52" t="s">
        <v>1196</v>
      </c>
      <c r="E262">
        <f>[2]Sheet1!D262</f>
        <v>95</v>
      </c>
      <c r="F262">
        <f>[2]Sheet1!E262</f>
        <v>85</v>
      </c>
      <c r="G262" s="64">
        <f>[2]Sheet1!F262</f>
        <v>44330</v>
      </c>
      <c r="H262">
        <f>[2]Sheet1!G262</f>
        <v>300</v>
      </c>
      <c r="I262">
        <f>[2]Sheet1!H262</f>
        <v>300</v>
      </c>
      <c r="J262">
        <f>[2]Sheet1!I262</f>
        <v>6</v>
      </c>
      <c r="K262">
        <f>[2]Sheet1!J262</f>
        <v>1</v>
      </c>
      <c r="L262">
        <f>[2]Sheet1!K262</f>
        <v>6</v>
      </c>
      <c r="M262">
        <f>[2]Sheet1!L262</f>
        <v>13</v>
      </c>
      <c r="N262">
        <f>[2]Sheet1!M262</f>
        <v>10</v>
      </c>
      <c r="O262">
        <f>[2]Sheet1!N262</f>
        <v>0</v>
      </c>
      <c r="P262" s="69">
        <f t="shared" si="48"/>
        <v>0</v>
      </c>
      <c r="Q262" s="92"/>
      <c r="R262" s="80"/>
      <c r="S262" s="93"/>
      <c r="T262" s="80"/>
      <c r="U262" s="92"/>
      <c r="V262" s="80"/>
      <c r="W262" s="93"/>
      <c r="X262" s="80"/>
      <c r="Y262" s="92"/>
      <c r="Z262" s="80"/>
      <c r="AA262" s="93"/>
      <c r="AB262" s="80"/>
      <c r="AC262" s="92"/>
      <c r="AD262" s="80"/>
      <c r="AE262" s="93"/>
      <c r="AF262" s="80"/>
      <c r="AG262" s="92"/>
      <c r="AH262" s="80"/>
      <c r="AI262" s="93"/>
      <c r="AJ262" s="80"/>
      <c r="AK262" s="92"/>
      <c r="AL262" s="80"/>
      <c r="AM262" s="93"/>
      <c r="AN262" s="80"/>
      <c r="AO262" s="92"/>
      <c r="AP262" s="80"/>
      <c r="AQ262" s="93"/>
      <c r="AR262" s="80"/>
      <c r="AS262" s="93"/>
      <c r="AT262" s="298"/>
      <c r="AU262" s="93"/>
      <c r="AV262" s="298"/>
      <c r="AW262" s="93"/>
      <c r="AX262" s="66">
        <f t="shared" si="44"/>
        <v>0</v>
      </c>
      <c r="AY262" s="78">
        <f t="shared" si="45"/>
        <v>0</v>
      </c>
      <c r="AZ262" s="67">
        <f>IFERROR(VLOOKUP(A262,'Site check'!$A$14:$O$47,15,0),0)</f>
        <v>0</v>
      </c>
      <c r="BA262" s="68">
        <f t="shared" si="49"/>
        <v>0</v>
      </c>
      <c r="BB262" s="53">
        <f t="shared" si="46"/>
        <v>95</v>
      </c>
      <c r="BC262" s="53">
        <f t="shared" si="47"/>
        <v>85</v>
      </c>
    </row>
    <row r="263" spans="1:55" ht="13.15">
      <c r="A263" t="str">
        <f>[2]Sheet1!A263</f>
        <v>MCRN12_SEC_DD770_GH01</v>
      </c>
      <c r="B263" t="str">
        <f>[2]Sheet1!B263</f>
        <v>MCRN12;DC SYS01 A</v>
      </c>
      <c r="C263" s="52" t="str">
        <f>[2]Sheet1!C263</f>
        <v>MCRN12</v>
      </c>
      <c r="D263" s="52" t="s">
        <v>1196</v>
      </c>
      <c r="E263">
        <f>[2]Sheet1!D263</f>
        <v>105</v>
      </c>
      <c r="F263">
        <f>[2]Sheet1!E263</f>
        <v>95</v>
      </c>
      <c r="G263" s="64">
        <f>[2]Sheet1!F263</f>
        <v>44330</v>
      </c>
      <c r="H263">
        <f>[2]Sheet1!G263</f>
        <v>300</v>
      </c>
      <c r="I263">
        <f>[2]Sheet1!H263</f>
        <v>300</v>
      </c>
      <c r="J263">
        <f>[2]Sheet1!I263</f>
        <v>5</v>
      </c>
      <c r="K263">
        <f>[2]Sheet1!J263</f>
        <v>0</v>
      </c>
      <c r="L263">
        <f>[2]Sheet1!K263</f>
        <v>0</v>
      </c>
      <c r="M263">
        <f>[2]Sheet1!L263</f>
        <v>16</v>
      </c>
      <c r="N263">
        <f>[2]Sheet1!M263</f>
        <v>5</v>
      </c>
      <c r="O263">
        <f>[2]Sheet1!N263</f>
        <v>0</v>
      </c>
      <c r="P263" s="69">
        <f t="shared" si="48"/>
        <v>0</v>
      </c>
      <c r="Q263" s="92"/>
      <c r="R263" s="80"/>
      <c r="S263" s="93"/>
      <c r="T263" s="80"/>
      <c r="U263" s="92"/>
      <c r="V263" s="80"/>
      <c r="W263" s="93"/>
      <c r="X263" s="80"/>
      <c r="Y263" s="92"/>
      <c r="Z263" s="80"/>
      <c r="AA263" s="93"/>
      <c r="AB263" s="80"/>
      <c r="AC263" s="92"/>
      <c r="AD263" s="80"/>
      <c r="AE263" s="93"/>
      <c r="AF263" s="80"/>
      <c r="AG263" s="92"/>
      <c r="AH263" s="80"/>
      <c r="AI263" s="93"/>
      <c r="AJ263" s="80"/>
      <c r="AK263" s="92"/>
      <c r="AL263" s="80"/>
      <c r="AM263" s="93"/>
      <c r="AN263" s="80"/>
      <c r="AO263" s="92"/>
      <c r="AP263" s="80"/>
      <c r="AQ263" s="93"/>
      <c r="AR263" s="80"/>
      <c r="AS263" s="93"/>
      <c r="AT263" s="298"/>
      <c r="AU263" s="93"/>
      <c r="AV263" s="298"/>
      <c r="AW263" s="93"/>
      <c r="AX263" s="66">
        <f t="shared" si="44"/>
        <v>0</v>
      </c>
      <c r="AY263" s="78">
        <f t="shared" si="45"/>
        <v>0</v>
      </c>
      <c r="AZ263" s="67">
        <f>IFERROR(VLOOKUP(A263,'Site check'!$A$14:$O$47,15,0),0)</f>
        <v>0</v>
      </c>
      <c r="BA263" s="68">
        <f t="shared" si="49"/>
        <v>0</v>
      </c>
      <c r="BB263" s="53">
        <f t="shared" si="46"/>
        <v>105</v>
      </c>
      <c r="BC263" s="53">
        <f t="shared" si="47"/>
        <v>95</v>
      </c>
    </row>
    <row r="264" spans="1:55" ht="13.15">
      <c r="A264" t="str">
        <f>[2]Sheet1!A264</f>
        <v>MCRN12_SEC_DD770_JK01</v>
      </c>
      <c r="B264" t="str">
        <f>[2]Sheet1!B264</f>
        <v>MCRN12;DC SYS01 A</v>
      </c>
      <c r="C264" s="52" t="str">
        <f>[2]Sheet1!C264</f>
        <v>MCRN12</v>
      </c>
      <c r="D264" s="52" t="s">
        <v>1196</v>
      </c>
      <c r="E264">
        <f>[2]Sheet1!D264</f>
        <v>90</v>
      </c>
      <c r="F264">
        <f>[2]Sheet1!E264</f>
        <v>90</v>
      </c>
      <c r="G264" s="64">
        <f>[2]Sheet1!F264</f>
        <v>44330</v>
      </c>
      <c r="H264">
        <f>[2]Sheet1!G264</f>
        <v>300</v>
      </c>
      <c r="I264">
        <f>[2]Sheet1!H264</f>
        <v>300</v>
      </c>
      <c r="J264">
        <f>[2]Sheet1!I264</f>
        <v>2</v>
      </c>
      <c r="K264">
        <f>[2]Sheet1!J264</f>
        <v>0</v>
      </c>
      <c r="L264">
        <f>[2]Sheet1!K264</f>
        <v>2</v>
      </c>
      <c r="M264">
        <f>[2]Sheet1!L264</f>
        <v>17</v>
      </c>
      <c r="N264">
        <f>[2]Sheet1!M264</f>
        <v>11</v>
      </c>
      <c r="O264">
        <f>[2]Sheet1!N264</f>
        <v>0</v>
      </c>
      <c r="P264" s="69">
        <f t="shared" si="48"/>
        <v>72.916666666666671</v>
      </c>
      <c r="Q264" s="101" t="s">
        <v>649</v>
      </c>
      <c r="R264" s="100">
        <v>3.5</v>
      </c>
      <c r="S264" s="93"/>
      <c r="T264" s="80"/>
      <c r="U264" s="92"/>
      <c r="V264" s="80"/>
      <c r="W264" s="93"/>
      <c r="X264" s="80"/>
      <c r="Y264" s="92"/>
      <c r="Z264" s="80"/>
      <c r="AA264" s="93"/>
      <c r="AB264" s="80"/>
      <c r="AC264" s="92"/>
      <c r="AD264" s="80"/>
      <c r="AE264" s="93"/>
      <c r="AF264" s="80"/>
      <c r="AG264" s="92"/>
      <c r="AH264" s="80"/>
      <c r="AI264" s="93"/>
      <c r="AJ264" s="80"/>
      <c r="AK264" s="92"/>
      <c r="AL264" s="80"/>
      <c r="AM264" s="93"/>
      <c r="AN264" s="80"/>
      <c r="AO264" s="92"/>
      <c r="AP264" s="80"/>
      <c r="AQ264" s="93"/>
      <c r="AR264" s="80"/>
      <c r="AS264" s="93"/>
      <c r="AT264" s="298"/>
      <c r="AU264" s="93"/>
      <c r="AV264" s="298"/>
      <c r="AW264" s="93"/>
      <c r="AX264" s="66">
        <f t="shared" si="44"/>
        <v>3.5</v>
      </c>
      <c r="AY264" s="78">
        <f t="shared" si="45"/>
        <v>72.916666666666671</v>
      </c>
      <c r="AZ264" s="67">
        <f>IFERROR(VLOOKUP(A264,'Site check'!$A$14:$O$47,15,0),0)</f>
        <v>0</v>
      </c>
      <c r="BA264" s="68">
        <f t="shared" si="49"/>
        <v>0</v>
      </c>
      <c r="BB264" s="53">
        <f t="shared" si="46"/>
        <v>126.45833333333334</v>
      </c>
      <c r="BC264" s="53">
        <f t="shared" si="47"/>
        <v>126.45833333333334</v>
      </c>
    </row>
    <row r="265" spans="1:55" ht="13.15">
      <c r="A265" t="str">
        <f>[2]Sheet1!A265</f>
        <v>MCRN12_SEC_Eaton_ BG01_A Feed-Capped</v>
      </c>
      <c r="B265" t="str">
        <f>[2]Sheet1!B265</f>
        <v>MCRN12;DC SYS01 A</v>
      </c>
      <c r="C265" s="52" t="str">
        <f>[2]Sheet1!C265</f>
        <v>MCRN12</v>
      </c>
      <c r="D265" s="52" t="s">
        <v>1196</v>
      </c>
      <c r="E265">
        <f>[2]Sheet1!D265</f>
        <v>250</v>
      </c>
      <c r="F265" t="str">
        <f>[2]Sheet1!E265</f>
        <v>NA</v>
      </c>
      <c r="G265" s="64">
        <f>[2]Sheet1!F265</f>
        <v>44330</v>
      </c>
      <c r="H265">
        <f>[2]Sheet1!G265</f>
        <v>300</v>
      </c>
      <c r="I265">
        <f>[2]Sheet1!H265</f>
        <v>300</v>
      </c>
      <c r="J265">
        <f>[2]Sheet1!I265</f>
        <v>1</v>
      </c>
      <c r="K265">
        <f>[2]Sheet1!J265</f>
        <v>7</v>
      </c>
      <c r="L265">
        <f>[2]Sheet1!K265</f>
        <v>0</v>
      </c>
      <c r="M265">
        <f>[2]Sheet1!L265</f>
        <v>0</v>
      </c>
      <c r="N265">
        <f>[2]Sheet1!M265</f>
        <v>0</v>
      </c>
      <c r="O265">
        <f>[2]Sheet1!N265</f>
        <v>15</v>
      </c>
      <c r="P265" s="69">
        <f t="shared" si="48"/>
        <v>93.75</v>
      </c>
      <c r="Q265" s="101" t="s">
        <v>1438</v>
      </c>
      <c r="R265" s="116">
        <v>4.5</v>
      </c>
      <c r="S265" s="93"/>
      <c r="T265" s="80"/>
      <c r="U265" s="92"/>
      <c r="V265" s="80"/>
      <c r="W265" s="93"/>
      <c r="X265" s="80"/>
      <c r="Y265" s="92"/>
      <c r="Z265" s="80"/>
      <c r="AA265" s="93"/>
      <c r="AB265" s="80"/>
      <c r="AC265" s="92"/>
      <c r="AD265" s="80"/>
      <c r="AE265" s="93"/>
      <c r="AF265" s="80"/>
      <c r="AG265" s="92"/>
      <c r="AH265" s="80"/>
      <c r="AI265" s="93"/>
      <c r="AJ265" s="80"/>
      <c r="AK265" s="92"/>
      <c r="AL265" s="80"/>
      <c r="AM265" s="93"/>
      <c r="AN265" s="80"/>
      <c r="AO265" s="92"/>
      <c r="AP265" s="80"/>
      <c r="AQ265" s="93"/>
      <c r="AR265" s="80"/>
      <c r="AS265" s="93"/>
      <c r="AT265" s="298"/>
      <c r="AU265" s="93"/>
      <c r="AV265" s="298"/>
      <c r="AW265" s="93"/>
      <c r="AX265" s="66">
        <f t="shared" si="44"/>
        <v>4.5</v>
      </c>
      <c r="AY265" s="78">
        <f t="shared" si="45"/>
        <v>93.75</v>
      </c>
      <c r="AZ265" s="67">
        <f>IFERROR(VLOOKUP(A265,'Site check'!$A$14:$O$47,15,0),0)</f>
        <v>0</v>
      </c>
      <c r="BA265" s="68">
        <f t="shared" si="49"/>
        <v>0</v>
      </c>
      <c r="BB265" s="53">
        <f t="shared" si="46"/>
        <v>296.875</v>
      </c>
      <c r="BC265" s="53" t="e">
        <f t="shared" si="47"/>
        <v>#VALUE!</v>
      </c>
    </row>
    <row r="266" spans="1:55" ht="13.15">
      <c r="A266" t="str">
        <f>[2]Sheet1!A266</f>
        <v>MCRN12_SEC_Eaton_ BH01_B Feed-Capped</v>
      </c>
      <c r="B266" t="str">
        <f>[2]Sheet1!B266</f>
        <v>MCRN12;DC SYS01 A</v>
      </c>
      <c r="C266" s="52" t="str">
        <f>[2]Sheet1!C266</f>
        <v>MCRN12</v>
      </c>
      <c r="D266" s="52" t="s">
        <v>1196</v>
      </c>
      <c r="E266" t="str">
        <f>[2]Sheet1!D266</f>
        <v>NA</v>
      </c>
      <c r="F266">
        <f>[2]Sheet1!E266</f>
        <v>255</v>
      </c>
      <c r="G266" s="64">
        <f>[2]Sheet1!F266</f>
        <v>43980</v>
      </c>
      <c r="H266">
        <f>[2]Sheet1!G266</f>
        <v>300</v>
      </c>
      <c r="I266">
        <f>[2]Sheet1!H266</f>
        <v>300</v>
      </c>
      <c r="J266">
        <f>[2]Sheet1!I266</f>
        <v>0</v>
      </c>
      <c r="K266">
        <f>[2]Sheet1!J266</f>
        <v>5</v>
      </c>
      <c r="L266">
        <f>[2]Sheet1!K266</f>
        <v>0</v>
      </c>
      <c r="M266">
        <f>[2]Sheet1!L266</f>
        <v>0</v>
      </c>
      <c r="N266">
        <f>[2]Sheet1!M266</f>
        <v>0</v>
      </c>
      <c r="O266">
        <f>[2]Sheet1!N266</f>
        <v>17</v>
      </c>
      <c r="P266" s="69">
        <f t="shared" si="48"/>
        <v>93.75</v>
      </c>
      <c r="Q266" s="101" t="s">
        <v>1438</v>
      </c>
      <c r="R266" s="116">
        <v>4.5</v>
      </c>
      <c r="S266" s="93"/>
      <c r="T266" s="80"/>
      <c r="U266" s="92"/>
      <c r="V266" s="80"/>
      <c r="W266" s="93"/>
      <c r="X266" s="80"/>
      <c r="Y266" s="92"/>
      <c r="Z266" s="80"/>
      <c r="AA266" s="93"/>
      <c r="AB266" s="80"/>
      <c r="AC266" s="92"/>
      <c r="AD266" s="80"/>
      <c r="AE266" s="93"/>
      <c r="AF266" s="80"/>
      <c r="AG266" s="92"/>
      <c r="AH266" s="80"/>
      <c r="AI266" s="93"/>
      <c r="AJ266" s="80"/>
      <c r="AK266" s="92"/>
      <c r="AL266" s="80"/>
      <c r="AM266" s="93"/>
      <c r="AN266" s="80"/>
      <c r="AO266" s="92"/>
      <c r="AP266" s="80"/>
      <c r="AQ266" s="93"/>
      <c r="AR266" s="80"/>
      <c r="AS266" s="93"/>
      <c r="AT266" s="298"/>
      <c r="AU266" s="93"/>
      <c r="AV266" s="298"/>
      <c r="AW266" s="93"/>
      <c r="AX266" s="66">
        <f t="shared" si="44"/>
        <v>4.5</v>
      </c>
      <c r="AY266" s="78">
        <f t="shared" si="45"/>
        <v>93.75</v>
      </c>
      <c r="AZ266" s="67">
        <f>IFERROR(VLOOKUP(A266,'Site check'!$A$14:$O$47,15,0),0)</f>
        <v>0</v>
      </c>
      <c r="BA266" s="68">
        <f t="shared" si="49"/>
        <v>0</v>
      </c>
      <c r="BB266" s="53" t="e">
        <f t="shared" si="46"/>
        <v>#VALUE!</v>
      </c>
      <c r="BC266" s="53">
        <f t="shared" si="47"/>
        <v>301.875</v>
      </c>
    </row>
    <row r="267" spans="1:55" ht="13.15">
      <c r="A267" t="str">
        <f>[2]Sheet1!A267</f>
        <v>MCRN12_PDU2A_B</v>
      </c>
      <c r="B267" t="str">
        <f>[2]Sheet1!B267</f>
        <v>MCRN12;DC SYS01 A</v>
      </c>
      <c r="C267" s="52" t="str">
        <f>[2]Sheet1!C267</f>
        <v>MCRN12</v>
      </c>
      <c r="D267" s="52" t="s">
        <v>1196</v>
      </c>
      <c r="E267">
        <f>[2]Sheet1!D267</f>
        <v>169.95999999999998</v>
      </c>
      <c r="F267">
        <f>[2]Sheet1!E267</f>
        <v>171.56</v>
      </c>
      <c r="G267" s="64">
        <f>[2]Sheet1!F267</f>
        <v>45475</v>
      </c>
      <c r="H267">
        <f>[2]Sheet1!G267</f>
        <v>360</v>
      </c>
      <c r="I267">
        <f>[2]Sheet1!H267</f>
        <v>360</v>
      </c>
      <c r="J267">
        <f>[2]Sheet1!I267</f>
        <v>0</v>
      </c>
      <c r="K267">
        <f>[2]Sheet1!J267</f>
        <v>0</v>
      </c>
      <c r="L267">
        <f>[2]Sheet1!K267</f>
        <v>0</v>
      </c>
      <c r="M267">
        <f>[2]Sheet1!L267</f>
        <v>0</v>
      </c>
      <c r="N267">
        <f>[2]Sheet1!M267</f>
        <v>0</v>
      </c>
      <c r="O267">
        <f>[2]Sheet1!N267</f>
        <v>0</v>
      </c>
      <c r="P267" s="69">
        <f t="shared" si="48"/>
        <v>512.49999999999989</v>
      </c>
      <c r="Q267" s="89" t="s">
        <v>651</v>
      </c>
      <c r="R267" s="282">
        <v>1.2</v>
      </c>
      <c r="S267" s="89" t="s">
        <v>652</v>
      </c>
      <c r="T267" s="282">
        <v>1.6</v>
      </c>
      <c r="U267" s="89" t="s">
        <v>653</v>
      </c>
      <c r="V267" s="282">
        <v>1.8</v>
      </c>
      <c r="W267" s="89" t="s">
        <v>654</v>
      </c>
      <c r="X267" s="282">
        <v>1.6</v>
      </c>
      <c r="Y267" s="89" t="s">
        <v>655</v>
      </c>
      <c r="Z267" s="282">
        <v>0.9</v>
      </c>
      <c r="AA267" s="89" t="s">
        <v>657</v>
      </c>
      <c r="AB267" s="282">
        <v>2.9</v>
      </c>
      <c r="AC267" s="89" t="s">
        <v>1439</v>
      </c>
      <c r="AD267" s="90">
        <v>3.6</v>
      </c>
      <c r="AE267" s="87" t="s">
        <v>666</v>
      </c>
      <c r="AF267" s="281">
        <v>2.2999999999999998</v>
      </c>
      <c r="AG267" s="81" t="s">
        <v>664</v>
      </c>
      <c r="AH267" s="279">
        <v>2.9</v>
      </c>
      <c r="AI267" s="89" t="s">
        <v>665</v>
      </c>
      <c r="AJ267" s="279">
        <v>1.7</v>
      </c>
      <c r="AK267" s="89" t="s">
        <v>659</v>
      </c>
      <c r="AL267" s="252">
        <v>4.0999999999999996</v>
      </c>
      <c r="AM267" s="99"/>
      <c r="AN267" s="100"/>
      <c r="AO267" s="92"/>
      <c r="AP267" s="80"/>
      <c r="AQ267" s="93"/>
      <c r="AR267" s="80"/>
      <c r="AS267" s="93"/>
      <c r="AT267" s="298"/>
      <c r="AU267" s="93"/>
      <c r="AV267" s="298"/>
      <c r="AW267" s="93"/>
      <c r="AX267" s="66">
        <f t="shared" si="44"/>
        <v>24.599999999999994</v>
      </c>
      <c r="AY267" s="78">
        <f t="shared" si="45"/>
        <v>512.49999999999989</v>
      </c>
      <c r="AZ267" s="67">
        <f>IFERROR(VLOOKUP(A267,'Site check'!$A$14:$O$47,15,0),0)</f>
        <v>0</v>
      </c>
      <c r="BA267" s="68">
        <f t="shared" si="49"/>
        <v>0</v>
      </c>
      <c r="BB267" s="53">
        <f t="shared" si="46"/>
        <v>426.20999999999992</v>
      </c>
      <c r="BC267" s="53">
        <f t="shared" si="47"/>
        <v>427.80999999999995</v>
      </c>
    </row>
    <row r="268" spans="1:55" ht="13.15">
      <c r="A268" t="str">
        <f>[2]Sheet1!A268</f>
        <v>MCRCD2_PDU1A_B</v>
      </c>
      <c r="B268" t="str">
        <f>[2]Sheet1!B268</f>
        <v>MCRCD2;DC SYS02 [Rect 3&amp;4]</v>
      </c>
      <c r="C268" s="52" t="str">
        <f>[2]Sheet1!C268</f>
        <v>MCRCD2</v>
      </c>
      <c r="D268" s="52" t="s">
        <v>1192</v>
      </c>
      <c r="E268">
        <f>[2]Sheet1!D268</f>
        <v>178.64999999999998</v>
      </c>
      <c r="F268">
        <f>[2]Sheet1!E268</f>
        <v>175.20000000000002</v>
      </c>
      <c r="G268" s="64">
        <f>[2]Sheet1!F268</f>
        <v>45510</v>
      </c>
      <c r="H268">
        <f>[2]Sheet1!G268</f>
        <v>360</v>
      </c>
      <c r="I268">
        <f>[2]Sheet1!H268</f>
        <v>360</v>
      </c>
      <c r="J268">
        <f>[2]Sheet1!I268</f>
        <v>0</v>
      </c>
      <c r="K268">
        <f>[2]Sheet1!J268</f>
        <v>0</v>
      </c>
      <c r="L268">
        <f>[2]Sheet1!K268</f>
        <v>0</v>
      </c>
      <c r="M268">
        <f>[2]Sheet1!L268</f>
        <v>0</v>
      </c>
      <c r="N268">
        <f>[2]Sheet1!M268</f>
        <v>0</v>
      </c>
      <c r="O268">
        <f>[2]Sheet1!N268</f>
        <v>0</v>
      </c>
      <c r="P268" s="69">
        <f t="shared" si="48"/>
        <v>235.41666666666666</v>
      </c>
      <c r="Q268" s="81" t="s">
        <v>638</v>
      </c>
      <c r="R268" s="279">
        <v>1.8</v>
      </c>
      <c r="S268" s="81"/>
      <c r="T268" s="279"/>
      <c r="U268" s="81" t="s">
        <v>639</v>
      </c>
      <c r="V268" s="82">
        <v>2.2000000000000002</v>
      </c>
      <c r="W268" s="81" t="s">
        <v>640</v>
      </c>
      <c r="X268" s="82">
        <v>2</v>
      </c>
      <c r="Y268" s="81" t="s">
        <v>641</v>
      </c>
      <c r="Z268" s="82">
        <v>2.2000000000000002</v>
      </c>
      <c r="AA268" s="81" t="s">
        <v>643</v>
      </c>
      <c r="AB268" s="279">
        <v>0.8</v>
      </c>
      <c r="AC268" s="81" t="s">
        <v>642</v>
      </c>
      <c r="AD268" s="279">
        <v>2.2999999999999998</v>
      </c>
      <c r="AE268" s="83"/>
      <c r="AF268" s="284"/>
      <c r="AG268" s="92"/>
      <c r="AH268" s="80"/>
      <c r="AI268" s="93"/>
      <c r="AJ268" s="80"/>
      <c r="AK268" s="92"/>
      <c r="AL268" s="80"/>
      <c r="AM268" s="93"/>
      <c r="AN268" s="80"/>
      <c r="AO268" s="92"/>
      <c r="AP268" s="80"/>
      <c r="AQ268" s="93"/>
      <c r="AR268" s="80"/>
      <c r="AS268" s="93"/>
      <c r="AT268" s="298"/>
      <c r="AU268" s="93"/>
      <c r="AV268" s="298"/>
      <c r="AW268" s="93"/>
      <c r="AX268" s="66">
        <f t="shared" si="44"/>
        <v>11.3</v>
      </c>
      <c r="AY268" s="78">
        <f t="shared" si="45"/>
        <v>235.41666666666666</v>
      </c>
      <c r="AZ268" s="67">
        <f>IFERROR(VLOOKUP(A268,'Site check'!$A$14:$O$47,15,0),0)</f>
        <v>0</v>
      </c>
      <c r="BA268" s="68">
        <f t="shared" si="49"/>
        <v>0</v>
      </c>
      <c r="BB268" s="53">
        <f t="shared" si="46"/>
        <v>296.35833333333329</v>
      </c>
      <c r="BC268" s="53">
        <f t="shared" si="47"/>
        <v>292.90833333333336</v>
      </c>
    </row>
    <row r="269" spans="1:55" ht="13.15">
      <c r="A269" t="str">
        <f>[2]Sheet1!A269</f>
        <v>SWY_SEC_CBDB_1</v>
      </c>
      <c r="B269" t="str">
        <f>[2]Sheet1!B269</f>
        <v>SWY;DC SYS01</v>
      </c>
      <c r="C269" s="52" t="str">
        <f>[2]Sheet1!C269</f>
        <v>SWY</v>
      </c>
      <c r="D269" s="52" t="s">
        <v>1309</v>
      </c>
      <c r="E269">
        <f>[2]Sheet1!D269</f>
        <v>25</v>
      </c>
      <c r="F269">
        <f>[2]Sheet1!E269</f>
        <v>25</v>
      </c>
      <c r="G269" s="64">
        <f>[2]Sheet1!F269</f>
        <v>45082</v>
      </c>
      <c r="H269">
        <f>[2]Sheet1!G269</f>
        <v>300</v>
      </c>
      <c r="I269">
        <f>[2]Sheet1!H269</f>
        <v>300</v>
      </c>
      <c r="J269">
        <f>[2]Sheet1!I269</f>
        <v>0</v>
      </c>
      <c r="K269">
        <f>[2]Sheet1!J269</f>
        <v>9</v>
      </c>
      <c r="L269">
        <f>[2]Sheet1!K269</f>
        <v>0</v>
      </c>
      <c r="M269">
        <f>[2]Sheet1!L269</f>
        <v>0</v>
      </c>
      <c r="N269">
        <f>[2]Sheet1!M269</f>
        <v>11</v>
      </c>
      <c r="O269">
        <f>[2]Sheet1!N269</f>
        <v>0</v>
      </c>
      <c r="P269" s="69">
        <f t="shared" si="48"/>
        <v>0</v>
      </c>
      <c r="Q269" s="92"/>
      <c r="R269" s="80"/>
      <c r="S269" s="93"/>
      <c r="T269" s="80"/>
      <c r="U269" s="92"/>
      <c r="V269" s="80"/>
      <c r="W269" s="93"/>
      <c r="X269" s="80"/>
      <c r="Y269" s="92"/>
      <c r="Z269" s="80"/>
      <c r="AA269" s="93"/>
      <c r="AB269" s="80"/>
      <c r="AC269" s="92"/>
      <c r="AD269" s="80"/>
      <c r="AE269" s="93"/>
      <c r="AF269" s="80"/>
      <c r="AG269" s="92"/>
      <c r="AH269" s="80"/>
      <c r="AI269" s="93"/>
      <c r="AJ269" s="80"/>
      <c r="AK269" s="92"/>
      <c r="AL269" s="80"/>
      <c r="AM269" s="93"/>
      <c r="AN269" s="80"/>
      <c r="AO269" s="92"/>
      <c r="AP269" s="80"/>
      <c r="AQ269" s="93"/>
      <c r="AR269" s="80"/>
      <c r="AS269" s="93"/>
      <c r="AT269" s="298"/>
      <c r="AU269" s="93"/>
      <c r="AV269" s="298"/>
      <c r="AW269" s="93"/>
      <c r="AX269" s="66">
        <f t="shared" si="44"/>
        <v>0</v>
      </c>
      <c r="AY269" s="78">
        <f t="shared" si="45"/>
        <v>0</v>
      </c>
      <c r="AZ269" s="67">
        <f>IFERROR(VLOOKUP(A269,'Site check'!$A$14:$O$47,15,0),0)</f>
        <v>0</v>
      </c>
      <c r="BA269" s="68">
        <f t="shared" si="49"/>
        <v>0</v>
      </c>
      <c r="BB269" s="53">
        <f t="shared" si="46"/>
        <v>25</v>
      </c>
      <c r="BC269" s="53">
        <f t="shared" si="47"/>
        <v>25</v>
      </c>
    </row>
    <row r="270" spans="1:55" ht="13.15">
      <c r="A270" t="str">
        <f>[2]Sheet1!A270</f>
        <v>SWY_SEC_CBDB_2</v>
      </c>
      <c r="B270" t="str">
        <f>[2]Sheet1!B270</f>
        <v>SWY;DC SYS01</v>
      </c>
      <c r="C270" s="52" t="str">
        <f>[2]Sheet1!C270</f>
        <v>SWY</v>
      </c>
      <c r="D270" s="52" t="s">
        <v>1309</v>
      </c>
      <c r="E270">
        <f>[2]Sheet1!D270</f>
        <v>25</v>
      </c>
      <c r="F270">
        <f>[2]Sheet1!E270</f>
        <v>25</v>
      </c>
      <c r="G270" s="64">
        <f>[2]Sheet1!F270</f>
        <v>45082</v>
      </c>
      <c r="H270">
        <f>[2]Sheet1!G270</f>
        <v>300</v>
      </c>
      <c r="I270">
        <f>[2]Sheet1!H270</f>
        <v>300</v>
      </c>
      <c r="J270">
        <f>[2]Sheet1!I270</f>
        <v>0</v>
      </c>
      <c r="K270">
        <f>[2]Sheet1!J270</f>
        <v>9</v>
      </c>
      <c r="L270">
        <f>[2]Sheet1!K270</f>
        <v>0</v>
      </c>
      <c r="M270">
        <f>[2]Sheet1!L270</f>
        <v>0</v>
      </c>
      <c r="N270">
        <f>[2]Sheet1!M270</f>
        <v>11</v>
      </c>
      <c r="O270">
        <f>[2]Sheet1!N270</f>
        <v>0</v>
      </c>
      <c r="P270" s="69">
        <f t="shared" si="48"/>
        <v>0</v>
      </c>
      <c r="Q270" s="92"/>
      <c r="R270" s="80"/>
      <c r="S270" s="93"/>
      <c r="T270" s="80"/>
      <c r="U270" s="92"/>
      <c r="V270" s="80"/>
      <c r="W270" s="93"/>
      <c r="X270" s="80"/>
      <c r="Y270" s="92"/>
      <c r="Z270" s="80"/>
      <c r="AA270" s="93"/>
      <c r="AB270" s="80"/>
      <c r="AC270" s="92"/>
      <c r="AD270" s="80"/>
      <c r="AE270" s="93"/>
      <c r="AF270" s="80"/>
      <c r="AG270" s="92"/>
      <c r="AH270" s="80"/>
      <c r="AI270" s="93"/>
      <c r="AJ270" s="80"/>
      <c r="AK270" s="92"/>
      <c r="AL270" s="80"/>
      <c r="AM270" s="93"/>
      <c r="AN270" s="80"/>
      <c r="AO270" s="92"/>
      <c r="AP270" s="80"/>
      <c r="AQ270" s="93"/>
      <c r="AR270" s="80"/>
      <c r="AS270" s="93"/>
      <c r="AT270" s="298"/>
      <c r="AU270" s="93"/>
      <c r="AV270" s="298"/>
      <c r="AW270" s="93"/>
      <c r="AX270" s="66">
        <f t="shared" si="44"/>
        <v>0</v>
      </c>
      <c r="AY270" s="78">
        <f t="shared" si="45"/>
        <v>0</v>
      </c>
      <c r="AZ270" s="67">
        <f>IFERROR(VLOOKUP(A270,'Site check'!$A$14:$O$47,15,0),0)</f>
        <v>0</v>
      </c>
      <c r="BA270" s="68">
        <f t="shared" si="49"/>
        <v>0</v>
      </c>
      <c r="BB270" s="53">
        <f t="shared" si="46"/>
        <v>25</v>
      </c>
      <c r="BC270" s="53">
        <f t="shared" si="47"/>
        <v>25</v>
      </c>
    </row>
    <row r="271" spans="1:55" ht="13.15">
      <c r="A271" t="str">
        <f>[2]Sheet1!A271</f>
        <v>SWY_SEC_CBDB_4_Suite AH - Rack 5</v>
      </c>
      <c r="B271" t="str">
        <f>[2]Sheet1!B271</f>
        <v>SWY;DC SYS01</v>
      </c>
      <c r="C271" s="52" t="str">
        <f>[2]Sheet1!C271</f>
        <v>SWY</v>
      </c>
      <c r="D271" s="52" t="s">
        <v>1309</v>
      </c>
      <c r="E271">
        <f>[2]Sheet1!D271</f>
        <v>60</v>
      </c>
      <c r="F271">
        <f>[2]Sheet1!E271</f>
        <v>60</v>
      </c>
      <c r="G271" s="64">
        <f>[2]Sheet1!F271</f>
        <v>45082</v>
      </c>
      <c r="H271">
        <f>[2]Sheet1!G271</f>
        <v>300</v>
      </c>
      <c r="I271">
        <f>[2]Sheet1!H271</f>
        <v>300</v>
      </c>
      <c r="J271">
        <f>[2]Sheet1!I271</f>
        <v>4</v>
      </c>
      <c r="K271">
        <f>[2]Sheet1!J271</f>
        <v>7</v>
      </c>
      <c r="L271">
        <f>[2]Sheet1!K271</f>
        <v>0</v>
      </c>
      <c r="M271">
        <f>[2]Sheet1!L271</f>
        <v>11</v>
      </c>
      <c r="N271">
        <f>[2]Sheet1!M271</f>
        <v>10</v>
      </c>
      <c r="O271">
        <f>[2]Sheet1!N271</f>
        <v>0</v>
      </c>
      <c r="P271" s="69">
        <f t="shared" si="48"/>
        <v>0</v>
      </c>
      <c r="Q271" s="92"/>
      <c r="R271" s="80"/>
      <c r="S271" s="93"/>
      <c r="T271" s="80"/>
      <c r="U271" s="92"/>
      <c r="V271" s="80"/>
      <c r="W271" s="93"/>
      <c r="X271" s="80"/>
      <c r="Y271" s="92"/>
      <c r="Z271" s="80"/>
      <c r="AA271" s="93"/>
      <c r="AB271" s="80"/>
      <c r="AC271" s="92"/>
      <c r="AD271" s="80"/>
      <c r="AE271" s="93"/>
      <c r="AF271" s="80"/>
      <c r="AG271" s="92"/>
      <c r="AH271" s="80"/>
      <c r="AI271" s="93"/>
      <c r="AJ271" s="80"/>
      <c r="AK271" s="92"/>
      <c r="AL271" s="80"/>
      <c r="AM271" s="93"/>
      <c r="AN271" s="80"/>
      <c r="AO271" s="92"/>
      <c r="AP271" s="80"/>
      <c r="AQ271" s="93"/>
      <c r="AR271" s="80"/>
      <c r="AS271" s="93"/>
      <c r="AT271" s="298"/>
      <c r="AU271" s="93"/>
      <c r="AV271" s="298"/>
      <c r="AW271" s="93"/>
      <c r="AX271" s="66">
        <f t="shared" si="44"/>
        <v>0</v>
      </c>
      <c r="AY271" s="78">
        <f t="shared" si="45"/>
        <v>0</v>
      </c>
      <c r="AZ271" s="67">
        <f>IFERROR(VLOOKUP(A271,'Site check'!$A$14:$O$47,15,0),0)</f>
        <v>0</v>
      </c>
      <c r="BA271" s="68">
        <f t="shared" si="49"/>
        <v>0</v>
      </c>
      <c r="BB271" s="53">
        <f t="shared" si="46"/>
        <v>60</v>
      </c>
      <c r="BC271" s="53">
        <f t="shared" si="47"/>
        <v>60</v>
      </c>
    </row>
    <row r="272" spans="1:55" ht="13.15">
      <c r="A272" t="str">
        <f>[2]Sheet1!A272</f>
        <v>SWY_SEC_DD770_3_Suite AA - Rack 5</v>
      </c>
      <c r="B272" t="str">
        <f>[2]Sheet1!B272</f>
        <v>SWY;DC SYS01</v>
      </c>
      <c r="C272" s="52" t="str">
        <f>[2]Sheet1!C272</f>
        <v>SWY</v>
      </c>
      <c r="D272" s="52" t="s">
        <v>1309</v>
      </c>
      <c r="E272">
        <f>[2]Sheet1!D272</f>
        <v>15</v>
      </c>
      <c r="F272">
        <f>[2]Sheet1!E272</f>
        <v>15</v>
      </c>
      <c r="G272" s="64">
        <f>[2]Sheet1!F272</f>
        <v>45082</v>
      </c>
      <c r="H272">
        <f>[2]Sheet1!G272</f>
        <v>300</v>
      </c>
      <c r="I272">
        <f>[2]Sheet1!H272</f>
        <v>300</v>
      </c>
      <c r="J272">
        <f>[2]Sheet1!I272</f>
        <v>6</v>
      </c>
      <c r="K272">
        <f>[2]Sheet1!J272</f>
        <v>10</v>
      </c>
      <c r="L272">
        <f>[2]Sheet1!K272</f>
        <v>0</v>
      </c>
      <c r="M272">
        <f>[2]Sheet1!L272</f>
        <v>22</v>
      </c>
      <c r="N272">
        <f>[2]Sheet1!M272</f>
        <v>7</v>
      </c>
      <c r="O272">
        <f>[2]Sheet1!N272</f>
        <v>0</v>
      </c>
      <c r="P272" s="69">
        <f t="shared" si="48"/>
        <v>0</v>
      </c>
      <c r="Q272" s="92"/>
      <c r="R272" s="80"/>
      <c r="S272" s="93"/>
      <c r="T272" s="80"/>
      <c r="U272" s="92"/>
      <c r="V272" s="80"/>
      <c r="W272" s="93"/>
      <c r="X272" s="80"/>
      <c r="Y272" s="92"/>
      <c r="Z272" s="80"/>
      <c r="AA272" s="93"/>
      <c r="AB272" s="80"/>
      <c r="AC272" s="92"/>
      <c r="AD272" s="80"/>
      <c r="AE272" s="93"/>
      <c r="AF272" s="80"/>
      <c r="AG272" s="92"/>
      <c r="AH272" s="80"/>
      <c r="AI272" s="93"/>
      <c r="AJ272" s="80"/>
      <c r="AK272" s="92"/>
      <c r="AL272" s="80"/>
      <c r="AM272" s="93"/>
      <c r="AN272" s="80"/>
      <c r="AO272" s="92"/>
      <c r="AP272" s="80"/>
      <c r="AQ272" s="93"/>
      <c r="AR272" s="80"/>
      <c r="AS272" s="93"/>
      <c r="AT272" s="298"/>
      <c r="AU272" s="93"/>
      <c r="AV272" s="298"/>
      <c r="AW272" s="93"/>
      <c r="AX272" s="66">
        <f t="shared" si="44"/>
        <v>0</v>
      </c>
      <c r="AY272" s="78">
        <f t="shared" si="45"/>
        <v>0</v>
      </c>
      <c r="AZ272" s="67">
        <f>IFERROR(VLOOKUP(A272,'Site check'!$A$14:$O$47,15,0),0)</f>
        <v>0</v>
      </c>
      <c r="BA272" s="68">
        <f t="shared" si="49"/>
        <v>0</v>
      </c>
      <c r="BB272" s="53">
        <f t="shared" si="46"/>
        <v>15</v>
      </c>
      <c r="BC272" s="53">
        <f t="shared" si="47"/>
        <v>15</v>
      </c>
    </row>
    <row r="273" spans="1:55" ht="13.15">
      <c r="A273" t="str">
        <f>[2]Sheet1!A273</f>
        <v>SWY_SEC_DD770_5_Suite AB-AC - Rack 01</v>
      </c>
      <c r="B273" t="str">
        <f>[2]Sheet1!B273</f>
        <v>SWY;DC SYS01</v>
      </c>
      <c r="C273" s="52" t="str">
        <f>[2]Sheet1!C273</f>
        <v>SWY</v>
      </c>
      <c r="D273" s="52" t="s">
        <v>1309</v>
      </c>
      <c r="E273">
        <f>[2]Sheet1!D273</f>
        <v>50</v>
      </c>
      <c r="F273">
        <f>[2]Sheet1!E273</f>
        <v>45</v>
      </c>
      <c r="G273" s="64">
        <f>[2]Sheet1!F273</f>
        <v>45082</v>
      </c>
      <c r="H273">
        <f>[2]Sheet1!G273</f>
        <v>300</v>
      </c>
      <c r="I273">
        <f>[2]Sheet1!H273</f>
        <v>300</v>
      </c>
      <c r="J273">
        <f>[2]Sheet1!I273</f>
        <v>0</v>
      </c>
      <c r="K273">
        <f>[2]Sheet1!J273</f>
        <v>1</v>
      </c>
      <c r="L273">
        <f>[2]Sheet1!K273</f>
        <v>0</v>
      </c>
      <c r="M273">
        <f>[2]Sheet1!L273</f>
        <v>14</v>
      </c>
      <c r="N273">
        <f>[2]Sheet1!M273</f>
        <v>0</v>
      </c>
      <c r="O273">
        <f>[2]Sheet1!N273</f>
        <v>0</v>
      </c>
      <c r="P273" s="69">
        <f t="shared" si="48"/>
        <v>20.833333333333332</v>
      </c>
      <c r="Q273" s="101" t="s">
        <v>758</v>
      </c>
      <c r="R273" s="100">
        <v>1</v>
      </c>
      <c r="S273" s="93"/>
      <c r="T273" s="80"/>
      <c r="U273" s="92"/>
      <c r="V273" s="80"/>
      <c r="W273" s="93"/>
      <c r="X273" s="80"/>
      <c r="Y273" s="92"/>
      <c r="Z273" s="80"/>
      <c r="AA273" s="93"/>
      <c r="AB273" s="80"/>
      <c r="AC273" s="92"/>
      <c r="AD273" s="80"/>
      <c r="AE273" s="93"/>
      <c r="AF273" s="80"/>
      <c r="AG273" s="92"/>
      <c r="AH273" s="80"/>
      <c r="AI273" s="93"/>
      <c r="AJ273" s="80"/>
      <c r="AK273" s="92"/>
      <c r="AL273" s="80"/>
      <c r="AM273" s="93"/>
      <c r="AN273" s="80"/>
      <c r="AO273" s="92"/>
      <c r="AP273" s="80"/>
      <c r="AQ273" s="93"/>
      <c r="AR273" s="80"/>
      <c r="AS273" s="93"/>
      <c r="AT273" s="298"/>
      <c r="AU273" s="93"/>
      <c r="AV273" s="298"/>
      <c r="AW273" s="93"/>
      <c r="AX273" s="66">
        <f t="shared" si="44"/>
        <v>1</v>
      </c>
      <c r="AY273" s="78">
        <f t="shared" si="45"/>
        <v>20.833333333333332</v>
      </c>
      <c r="AZ273" s="67">
        <f>IFERROR(VLOOKUP(A273,'Site check'!$A$14:$O$47,15,0),0)</f>
        <v>0</v>
      </c>
      <c r="BA273" s="68">
        <f t="shared" si="49"/>
        <v>0</v>
      </c>
      <c r="BB273" s="53">
        <f t="shared" si="46"/>
        <v>60.416666666666664</v>
      </c>
      <c r="BC273" s="53">
        <f t="shared" si="47"/>
        <v>55.416666666666664</v>
      </c>
    </row>
    <row r="274" spans="1:55" ht="13.15">
      <c r="A274" t="str">
        <f>[2]Sheet1!A274</f>
        <v>WTNTK1_SEC_CBDB_J33</v>
      </c>
      <c r="B274" t="str">
        <f>[2]Sheet1!B274</f>
        <v>WTNTK1;DC SYS01</v>
      </c>
      <c r="C274" s="52" t="str">
        <f>[2]Sheet1!C274</f>
        <v>WTNTK1</v>
      </c>
      <c r="D274" s="52" t="s">
        <v>1352</v>
      </c>
      <c r="E274">
        <f>[2]Sheet1!D274</f>
        <v>100</v>
      </c>
      <c r="F274">
        <f>[2]Sheet1!E274</f>
        <v>100</v>
      </c>
      <c r="G274" s="64">
        <f>[2]Sheet1!F274</f>
        <v>44984</v>
      </c>
      <c r="H274">
        <f>[2]Sheet1!G274</f>
        <v>300</v>
      </c>
      <c r="I274">
        <f>[2]Sheet1!H274</f>
        <v>300</v>
      </c>
      <c r="J274">
        <f>[2]Sheet1!I274</f>
        <v>0</v>
      </c>
      <c r="K274">
        <f>[2]Sheet1!J274</f>
        <v>0</v>
      </c>
      <c r="L274">
        <f>[2]Sheet1!K274</f>
        <v>5</v>
      </c>
      <c r="M274">
        <f>[2]Sheet1!L274</f>
        <v>0</v>
      </c>
      <c r="N274">
        <f>[2]Sheet1!M274</f>
        <v>0</v>
      </c>
      <c r="O274">
        <f>[2]Sheet1!N274</f>
        <v>37</v>
      </c>
      <c r="P274" s="69">
        <f t="shared" si="48"/>
        <v>212.5</v>
      </c>
      <c r="Q274" s="81" t="s">
        <v>792</v>
      </c>
      <c r="R274" s="82">
        <v>5</v>
      </c>
      <c r="S274" s="303" t="s">
        <v>793</v>
      </c>
      <c r="T274" s="302">
        <v>1</v>
      </c>
      <c r="U274" s="101" t="s">
        <v>794</v>
      </c>
      <c r="V274" s="100">
        <v>4.2</v>
      </c>
      <c r="W274" s="93"/>
      <c r="X274" s="80"/>
      <c r="Y274" s="92"/>
      <c r="Z274" s="80"/>
      <c r="AA274" s="93"/>
      <c r="AB274" s="80"/>
      <c r="AC274" s="92"/>
      <c r="AD274" s="80"/>
      <c r="AE274" s="93"/>
      <c r="AF274" s="80"/>
      <c r="AG274" s="92"/>
      <c r="AH274" s="80"/>
      <c r="AI274" s="93"/>
      <c r="AJ274" s="80"/>
      <c r="AK274" s="92"/>
      <c r="AL274" s="80"/>
      <c r="AM274" s="93"/>
      <c r="AN274" s="80"/>
      <c r="AO274" s="92"/>
      <c r="AP274" s="80"/>
      <c r="AQ274" s="93"/>
      <c r="AR274" s="80"/>
      <c r="AS274" s="93"/>
      <c r="AT274" s="298"/>
      <c r="AU274" s="93"/>
      <c r="AV274" s="298"/>
      <c r="AW274" s="93"/>
      <c r="AX274" s="66">
        <f t="shared" si="44"/>
        <v>10.199999999999999</v>
      </c>
      <c r="AY274" s="78">
        <f t="shared" si="45"/>
        <v>212.5</v>
      </c>
      <c r="AZ274" s="67">
        <f>IFERROR(VLOOKUP(A274,'Site check'!$A$14:$O$47,15,0),0)</f>
        <v>0</v>
      </c>
      <c r="BA274" s="68">
        <f t="shared" si="49"/>
        <v>0</v>
      </c>
      <c r="BB274" s="53">
        <f t="shared" si="46"/>
        <v>206.25</v>
      </c>
      <c r="BC274" s="53">
        <f t="shared" si="47"/>
        <v>206.25</v>
      </c>
    </row>
    <row r="275" spans="1:55" ht="13.15">
      <c r="A275" t="str">
        <f>[2]Sheet1!A275</f>
        <v>BDFN02_PDU1A_B</v>
      </c>
      <c r="B275" t="str">
        <f>[2]Sheet1!B275</f>
        <v>BDFN02;DC SYS01</v>
      </c>
      <c r="C275" s="52" t="str">
        <f>[2]Sheet1!C275</f>
        <v>BDFN02</v>
      </c>
      <c r="D275" s="52" t="s">
        <v>919</v>
      </c>
      <c r="E275">
        <f>[2]Sheet1!D275</f>
        <v>148.94</v>
      </c>
      <c r="F275">
        <f>[2]Sheet1!E275</f>
        <v>168.79000000000002</v>
      </c>
      <c r="G275" s="64">
        <f>[2]Sheet1!F275</f>
        <v>45510</v>
      </c>
      <c r="H275">
        <f>[2]Sheet1!G275</f>
        <v>360</v>
      </c>
      <c r="I275">
        <f>[2]Sheet1!H275</f>
        <v>360</v>
      </c>
      <c r="J275">
        <f>[2]Sheet1!I275</f>
        <v>0</v>
      </c>
      <c r="K275">
        <f>[2]Sheet1!J275</f>
        <v>0</v>
      </c>
      <c r="L275">
        <f>[2]Sheet1!K275</f>
        <v>0</v>
      </c>
      <c r="M275">
        <f>[2]Sheet1!L275</f>
        <v>0</v>
      </c>
      <c r="N275">
        <f>[2]Sheet1!M275</f>
        <v>0</v>
      </c>
      <c r="O275">
        <f>[2]Sheet1!N275</f>
        <v>0</v>
      </c>
      <c r="P275" s="69">
        <f t="shared" si="48"/>
        <v>416.66666666666657</v>
      </c>
      <c r="Q275" s="81" t="s">
        <v>1440</v>
      </c>
      <c r="R275" s="82">
        <v>1.7</v>
      </c>
      <c r="S275" s="81" t="s">
        <v>341</v>
      </c>
      <c r="T275" s="82">
        <v>1.6</v>
      </c>
      <c r="U275" s="81" t="s">
        <v>1441</v>
      </c>
      <c r="V275" s="82">
        <v>3</v>
      </c>
      <c r="W275" s="81" t="s">
        <v>1442</v>
      </c>
      <c r="X275" s="82">
        <v>2.1</v>
      </c>
      <c r="Y275" s="81" t="s">
        <v>1443</v>
      </c>
      <c r="Z275" s="82">
        <v>3.5</v>
      </c>
      <c r="AA275" s="81" t="s">
        <v>1444</v>
      </c>
      <c r="AB275" s="82">
        <v>4.5</v>
      </c>
      <c r="AC275" s="92" t="s">
        <v>347</v>
      </c>
      <c r="AD275" s="82">
        <v>2.9</v>
      </c>
      <c r="AE275" s="93" t="s">
        <v>340</v>
      </c>
      <c r="AF275" s="80">
        <v>0.7</v>
      </c>
      <c r="AG275" s="92"/>
      <c r="AH275" s="80"/>
      <c r="AI275" s="93"/>
      <c r="AJ275" s="80"/>
      <c r="AK275" s="92"/>
      <c r="AL275" s="80"/>
      <c r="AM275" s="93"/>
      <c r="AN275" s="80"/>
      <c r="AO275" s="92"/>
      <c r="AP275" s="80"/>
      <c r="AQ275" s="93"/>
      <c r="AR275" s="80"/>
      <c r="AS275" s="93"/>
      <c r="AT275" s="298"/>
      <c r="AU275" s="93"/>
      <c r="AV275" s="298"/>
      <c r="AW275" s="93"/>
      <c r="AX275" s="66">
        <f t="shared" si="44"/>
        <v>19.999999999999996</v>
      </c>
      <c r="AY275" s="78">
        <f t="shared" si="45"/>
        <v>416.66666666666657</v>
      </c>
      <c r="AZ275" s="67">
        <f>IFERROR(VLOOKUP(A275,'Site check'!$A$14:$O$47,15,0),0)</f>
        <v>0</v>
      </c>
      <c r="BA275" s="68">
        <f t="shared" si="49"/>
        <v>0</v>
      </c>
      <c r="BB275" s="53">
        <f t="shared" si="46"/>
        <v>357.27333333333331</v>
      </c>
      <c r="BC275" s="53">
        <f t="shared" si="47"/>
        <v>377.12333333333333</v>
      </c>
    </row>
    <row r="276" spans="1:55" ht="13.15">
      <c r="A276" t="str">
        <f>[2]Sheet1!A276</f>
        <v>BDFN02_SEC_DCDB_AJ01</v>
      </c>
      <c r="B276" t="str">
        <f>[2]Sheet1!B276</f>
        <v>BDFN02;DC SYS01</v>
      </c>
      <c r="C276" s="52" t="str">
        <f>[2]Sheet1!C276</f>
        <v>BDFN02</v>
      </c>
      <c r="D276" s="52" t="s">
        <v>919</v>
      </c>
      <c r="E276">
        <f>[2]Sheet1!D276</f>
        <v>100</v>
      </c>
      <c r="F276">
        <f>[2]Sheet1!E276</f>
        <v>100</v>
      </c>
      <c r="G276" s="64">
        <f>[2]Sheet1!F276</f>
        <v>44679</v>
      </c>
      <c r="H276">
        <f>[2]Sheet1!G276</f>
        <v>300</v>
      </c>
      <c r="I276">
        <f>[2]Sheet1!H276</f>
        <v>300</v>
      </c>
      <c r="J276">
        <f>[2]Sheet1!I276</f>
        <v>12</v>
      </c>
      <c r="K276">
        <f>[2]Sheet1!J276</f>
        <v>0</v>
      </c>
      <c r="L276">
        <f>[2]Sheet1!K276</f>
        <v>4</v>
      </c>
      <c r="M276">
        <f>[2]Sheet1!L276</f>
        <v>1</v>
      </c>
      <c r="N276">
        <f>[2]Sheet1!M276</f>
        <v>0</v>
      </c>
      <c r="O276">
        <f>[2]Sheet1!N276</f>
        <v>4</v>
      </c>
      <c r="P276" s="69">
        <f t="shared" si="48"/>
        <v>62.5</v>
      </c>
      <c r="Q276" s="114" t="s">
        <v>1445</v>
      </c>
      <c r="R276" s="115">
        <v>1</v>
      </c>
      <c r="S276" s="114" t="s">
        <v>1445</v>
      </c>
      <c r="T276" s="115">
        <v>1</v>
      </c>
      <c r="U276" s="114" t="s">
        <v>345</v>
      </c>
      <c r="V276" s="115">
        <v>1</v>
      </c>
      <c r="W276" s="93"/>
      <c r="X276" s="80"/>
      <c r="Y276" s="92"/>
      <c r="Z276" s="80"/>
      <c r="AA276" s="93"/>
      <c r="AB276" s="80"/>
      <c r="AC276" s="92"/>
      <c r="AD276" s="80"/>
      <c r="AE276" s="93"/>
      <c r="AF276" s="80"/>
      <c r="AG276" s="92"/>
      <c r="AH276" s="80"/>
      <c r="AI276" s="93"/>
      <c r="AJ276" s="80"/>
      <c r="AK276" s="92"/>
      <c r="AL276" s="80"/>
      <c r="AM276" s="93"/>
      <c r="AN276" s="80"/>
      <c r="AO276" s="92"/>
      <c r="AP276" s="80"/>
      <c r="AQ276" s="93"/>
      <c r="AR276" s="80"/>
      <c r="AS276" s="93"/>
      <c r="AT276" s="298"/>
      <c r="AU276" s="93"/>
      <c r="AV276" s="298"/>
      <c r="AW276" s="93"/>
      <c r="AX276" s="66">
        <f t="shared" si="44"/>
        <v>3</v>
      </c>
      <c r="AY276" s="78">
        <f t="shared" si="45"/>
        <v>62.5</v>
      </c>
      <c r="AZ276" s="67">
        <f>IFERROR(VLOOKUP(A276,'Site check'!$A$14:$O$47,15,0),0)</f>
        <v>0</v>
      </c>
      <c r="BA276" s="68">
        <f t="shared" si="49"/>
        <v>0</v>
      </c>
      <c r="BB276" s="53">
        <f t="shared" si="46"/>
        <v>131.25</v>
      </c>
      <c r="BC276" s="53">
        <f t="shared" si="47"/>
        <v>131.25</v>
      </c>
    </row>
    <row r="277" spans="1:55" ht="13.15">
      <c r="A277" t="str">
        <f>[2]Sheet1!A277</f>
        <v>BDFN02_SEC_DCDB_BD01</v>
      </c>
      <c r="B277" t="str">
        <f>[2]Sheet1!B277</f>
        <v>BDFN02;DC SYS01</v>
      </c>
      <c r="C277" s="52" t="str">
        <f>[2]Sheet1!C277</f>
        <v>BDFN02</v>
      </c>
      <c r="D277" s="52" t="s">
        <v>919</v>
      </c>
      <c r="E277">
        <f>[2]Sheet1!D277</f>
        <v>325</v>
      </c>
      <c r="F277">
        <f>[2]Sheet1!E277</f>
        <v>300</v>
      </c>
      <c r="G277" s="64">
        <f>[2]Sheet1!F277</f>
        <v>44679</v>
      </c>
      <c r="H277">
        <f>[2]Sheet1!G277</f>
        <v>300</v>
      </c>
      <c r="I277">
        <f>[2]Sheet1!H277</f>
        <v>300</v>
      </c>
      <c r="J277">
        <f>[2]Sheet1!I277</f>
        <v>0</v>
      </c>
      <c r="K277">
        <f>[2]Sheet1!J277</f>
        <v>4</v>
      </c>
      <c r="L277">
        <f>[2]Sheet1!K277</f>
        <v>0</v>
      </c>
      <c r="M277">
        <f>[2]Sheet1!L277</f>
        <v>0</v>
      </c>
      <c r="N277">
        <f>[2]Sheet1!M277</f>
        <v>0</v>
      </c>
      <c r="O277">
        <f>[2]Sheet1!N277</f>
        <v>17</v>
      </c>
      <c r="P277" s="69">
        <f t="shared" si="48"/>
        <v>83.333333333333329</v>
      </c>
      <c r="Q277" s="81" t="s">
        <v>339</v>
      </c>
      <c r="R277" s="82">
        <v>4</v>
      </c>
      <c r="S277" s="93"/>
      <c r="T277" s="80"/>
      <c r="U277" s="92"/>
      <c r="V277" s="80"/>
      <c r="W277" s="93"/>
      <c r="X277" s="80"/>
      <c r="Y277" s="92"/>
      <c r="Z277" s="80"/>
      <c r="AA277" s="93"/>
      <c r="AB277" s="80"/>
      <c r="AC277" s="92"/>
      <c r="AD277" s="80"/>
      <c r="AE277" s="93"/>
      <c r="AF277" s="80"/>
      <c r="AG277" s="92"/>
      <c r="AH277" s="80"/>
      <c r="AI277" s="93"/>
      <c r="AJ277" s="80"/>
      <c r="AK277" s="92"/>
      <c r="AL277" s="80"/>
      <c r="AM277" s="93"/>
      <c r="AN277" s="80"/>
      <c r="AO277" s="92"/>
      <c r="AP277" s="80"/>
      <c r="AQ277" s="93"/>
      <c r="AR277" s="80"/>
      <c r="AS277" s="93"/>
      <c r="AT277" s="298"/>
      <c r="AU277" s="93"/>
      <c r="AV277" s="298"/>
      <c r="AW277" s="93"/>
      <c r="AX277" s="66">
        <f t="shared" si="44"/>
        <v>4</v>
      </c>
      <c r="AY277" s="78">
        <f t="shared" si="45"/>
        <v>83.333333333333329</v>
      </c>
      <c r="AZ277" s="67">
        <f>IFERROR(VLOOKUP(A277,'Site check'!$A$14:$O$47,15,0),0)</f>
        <v>0</v>
      </c>
      <c r="BA277" s="68">
        <f t="shared" si="49"/>
        <v>0</v>
      </c>
      <c r="BB277" s="53">
        <f t="shared" si="46"/>
        <v>366.66666666666669</v>
      </c>
      <c r="BC277" s="53">
        <f t="shared" si="47"/>
        <v>341.66666666666669</v>
      </c>
    </row>
    <row r="278" spans="1:55" ht="13.15">
      <c r="A278" t="str">
        <f>[2]Sheet1!A278</f>
        <v>BDFN02_SEC_DD770_AB01</v>
      </c>
      <c r="B278" t="str">
        <f>[2]Sheet1!B278</f>
        <v>BDFN02;DC SYS01</v>
      </c>
      <c r="C278" s="52" t="str">
        <f>[2]Sheet1!C278</f>
        <v>BDFN02</v>
      </c>
      <c r="D278" s="52" t="s">
        <v>919</v>
      </c>
      <c r="E278">
        <f>[2]Sheet1!D278</f>
        <v>100</v>
      </c>
      <c r="F278">
        <f>[2]Sheet1!E278</f>
        <v>140</v>
      </c>
      <c r="G278" s="64">
        <f>[2]Sheet1!F278</f>
        <v>44685</v>
      </c>
      <c r="H278">
        <f>[2]Sheet1!G278</f>
        <v>300</v>
      </c>
      <c r="I278">
        <f>[2]Sheet1!H278</f>
        <v>300</v>
      </c>
      <c r="J278">
        <f>[2]Sheet1!I278</f>
        <v>4</v>
      </c>
      <c r="K278">
        <f>[2]Sheet1!J278</f>
        <v>2</v>
      </c>
      <c r="L278">
        <f>[2]Sheet1!K278</f>
        <v>0</v>
      </c>
      <c r="M278">
        <f>[2]Sheet1!L278</f>
        <v>11</v>
      </c>
      <c r="N278">
        <f>[2]Sheet1!M278</f>
        <v>11</v>
      </c>
      <c r="O278">
        <f>[2]Sheet1!N278</f>
        <v>0</v>
      </c>
      <c r="P278" s="69">
        <f t="shared" si="48"/>
        <v>0</v>
      </c>
      <c r="Q278" s="92"/>
      <c r="R278" s="80"/>
      <c r="S278" s="93"/>
      <c r="T278" s="80"/>
      <c r="U278" s="92"/>
      <c r="V278" s="80"/>
      <c r="W278" s="93"/>
      <c r="X278" s="80"/>
      <c r="Y278" s="92"/>
      <c r="Z278" s="80"/>
      <c r="AA278" s="93"/>
      <c r="AB278" s="80"/>
      <c r="AC278" s="92"/>
      <c r="AD278" s="80"/>
      <c r="AE278" s="93"/>
      <c r="AF278" s="80"/>
      <c r="AG278" s="92"/>
      <c r="AH278" s="80"/>
      <c r="AI278" s="93"/>
      <c r="AJ278" s="80"/>
      <c r="AK278" s="92"/>
      <c r="AL278" s="80"/>
      <c r="AM278" s="93"/>
      <c r="AN278" s="80"/>
      <c r="AO278" s="92"/>
      <c r="AP278" s="80"/>
      <c r="AQ278" s="93"/>
      <c r="AR278" s="80"/>
      <c r="AS278" s="93"/>
      <c r="AT278" s="298"/>
      <c r="AU278" s="93"/>
      <c r="AV278" s="298"/>
      <c r="AW278" s="93"/>
      <c r="AX278" s="66">
        <f t="shared" si="44"/>
        <v>0</v>
      </c>
      <c r="AY278" s="78">
        <f t="shared" si="45"/>
        <v>0</v>
      </c>
      <c r="AZ278" s="67">
        <f>IFERROR(VLOOKUP(A278,'Site check'!$A$14:$O$47,15,0),0)</f>
        <v>0</v>
      </c>
      <c r="BA278" s="68">
        <f t="shared" si="49"/>
        <v>0</v>
      </c>
      <c r="BB278" s="53">
        <f t="shared" si="46"/>
        <v>100</v>
      </c>
      <c r="BC278" s="53">
        <f t="shared" si="47"/>
        <v>140</v>
      </c>
    </row>
    <row r="279" spans="1:55" ht="13.15">
      <c r="A279" t="str">
        <f>[2]Sheet1!A279</f>
        <v>BDFN02_SEC_DD770_AV01</v>
      </c>
      <c r="B279" t="str">
        <f>[2]Sheet1!B279</f>
        <v>BDFN02;DC SYS01</v>
      </c>
      <c r="C279" s="52" t="str">
        <f>[2]Sheet1!C279</f>
        <v>BDFN02</v>
      </c>
      <c r="D279" s="52" t="s">
        <v>919</v>
      </c>
      <c r="E279">
        <f>[2]Sheet1!D279</f>
        <v>120</v>
      </c>
      <c r="F279">
        <f>[2]Sheet1!E279</f>
        <v>170</v>
      </c>
      <c r="G279" s="64">
        <f>[2]Sheet1!F279</f>
        <v>44679</v>
      </c>
      <c r="H279">
        <f>[2]Sheet1!G279</f>
        <v>300</v>
      </c>
      <c r="I279">
        <f>[2]Sheet1!H279</f>
        <v>300</v>
      </c>
      <c r="J279">
        <f>[2]Sheet1!I279</f>
        <v>1</v>
      </c>
      <c r="K279">
        <f>[2]Sheet1!J279</f>
        <v>4</v>
      </c>
      <c r="L279">
        <f>[2]Sheet1!K279</f>
        <v>0</v>
      </c>
      <c r="M279">
        <f>[2]Sheet1!L279</f>
        <v>3</v>
      </c>
      <c r="N279">
        <f>[2]Sheet1!M279</f>
        <v>7</v>
      </c>
      <c r="O279">
        <f>[2]Sheet1!N279</f>
        <v>0</v>
      </c>
      <c r="P279" s="69">
        <f t="shared" si="48"/>
        <v>0</v>
      </c>
      <c r="Q279" s="92"/>
      <c r="R279" s="80"/>
      <c r="S279" s="93"/>
      <c r="T279" s="80"/>
      <c r="U279" s="92"/>
      <c r="V279" s="80"/>
      <c r="W279" s="93"/>
      <c r="X279" s="80"/>
      <c r="Y279" s="92"/>
      <c r="Z279" s="80"/>
      <c r="AA279" s="93"/>
      <c r="AB279" s="80"/>
      <c r="AC279" s="92"/>
      <c r="AD279" s="80"/>
      <c r="AE279" s="93"/>
      <c r="AF279" s="80"/>
      <c r="AG279" s="92"/>
      <c r="AH279" s="80"/>
      <c r="AI279" s="93"/>
      <c r="AJ279" s="80"/>
      <c r="AK279" s="92"/>
      <c r="AL279" s="80"/>
      <c r="AM279" s="93"/>
      <c r="AN279" s="80"/>
      <c r="AO279" s="92"/>
      <c r="AP279" s="80"/>
      <c r="AQ279" s="93"/>
      <c r="AR279" s="80"/>
      <c r="AS279" s="93"/>
      <c r="AT279" s="298"/>
      <c r="AU279" s="93"/>
      <c r="AV279" s="298"/>
      <c r="AW279" s="93"/>
      <c r="AX279" s="66">
        <f t="shared" si="44"/>
        <v>0</v>
      </c>
      <c r="AY279" s="78">
        <f t="shared" si="45"/>
        <v>0</v>
      </c>
      <c r="AZ279" s="67">
        <f>IFERROR(VLOOKUP(A279,'Site check'!$A$14:$O$47,15,0),0)</f>
        <v>0</v>
      </c>
      <c r="BA279" s="68">
        <f t="shared" si="49"/>
        <v>0</v>
      </c>
      <c r="BB279" s="53">
        <f t="shared" si="46"/>
        <v>120</v>
      </c>
      <c r="BC279" s="53">
        <f t="shared" si="47"/>
        <v>170</v>
      </c>
    </row>
    <row r="280" spans="1:55" ht="13.15">
      <c r="A280" t="str">
        <f>[2]Sheet1!A280</f>
        <v>MKSTN1_DCDB_QR7.</v>
      </c>
      <c r="B280" t="str">
        <f>[2]Sheet1!B280</f>
        <v>MKSTN1;DC SYS01</v>
      </c>
      <c r="C280" s="52" t="str">
        <f>[2]Sheet1!C280</f>
        <v>MKSTN1</v>
      </c>
      <c r="D280" s="52" t="s">
        <v>1206</v>
      </c>
      <c r="E280">
        <f>[2]Sheet1!D280</f>
        <v>65</v>
      </c>
      <c r="F280">
        <f>[2]Sheet1!E280</f>
        <v>65</v>
      </c>
      <c r="G280" s="64">
        <f>[2]Sheet1!F280</f>
        <v>44998</v>
      </c>
      <c r="H280">
        <f>[2]Sheet1!G280</f>
        <v>300</v>
      </c>
      <c r="I280">
        <f>[2]Sheet1!H280</f>
        <v>300</v>
      </c>
      <c r="J280">
        <f>[2]Sheet1!I280</f>
        <v>5</v>
      </c>
      <c r="K280">
        <f>[2]Sheet1!J280</f>
        <v>5</v>
      </c>
      <c r="L280">
        <f>[2]Sheet1!K280</f>
        <v>0</v>
      </c>
      <c r="M280">
        <f>[2]Sheet1!L280</f>
        <v>22</v>
      </c>
      <c r="N280">
        <f>[2]Sheet1!M280</f>
        <v>9</v>
      </c>
      <c r="O280">
        <f>[2]Sheet1!N280</f>
        <v>0</v>
      </c>
      <c r="P280" s="69">
        <f t="shared" si="48"/>
        <v>20.833333333333332</v>
      </c>
      <c r="Q280" s="101" t="s">
        <v>670</v>
      </c>
      <c r="R280" s="100">
        <v>1</v>
      </c>
      <c r="S280" s="93"/>
      <c r="T280" s="80"/>
      <c r="U280" s="92"/>
      <c r="V280" s="80"/>
      <c r="W280" s="93"/>
      <c r="X280" s="80"/>
      <c r="Y280" s="92"/>
      <c r="Z280" s="80"/>
      <c r="AA280" s="93"/>
      <c r="AB280" s="80"/>
      <c r="AC280" s="92"/>
      <c r="AD280" s="80"/>
      <c r="AE280" s="93"/>
      <c r="AF280" s="80"/>
      <c r="AG280" s="92"/>
      <c r="AH280" s="80"/>
      <c r="AI280" s="93"/>
      <c r="AJ280" s="80"/>
      <c r="AK280" s="92"/>
      <c r="AL280" s="80"/>
      <c r="AM280" s="93"/>
      <c r="AN280" s="80"/>
      <c r="AO280" s="92"/>
      <c r="AP280" s="80"/>
      <c r="AQ280" s="93"/>
      <c r="AR280" s="80"/>
      <c r="AS280" s="93"/>
      <c r="AT280" s="298"/>
      <c r="AU280" s="93"/>
      <c r="AV280" s="298"/>
      <c r="AW280" s="93"/>
      <c r="AX280" s="66">
        <f t="shared" si="44"/>
        <v>1</v>
      </c>
      <c r="AY280" s="78">
        <f t="shared" si="45"/>
        <v>20.833333333333332</v>
      </c>
      <c r="AZ280" s="67">
        <f>IFERROR(VLOOKUP(A280,'Site check'!$A$14:$O$47,15,0),0)</f>
        <v>0</v>
      </c>
      <c r="BA280" s="68">
        <f t="shared" si="49"/>
        <v>0</v>
      </c>
      <c r="BB280" s="53">
        <f t="shared" si="46"/>
        <v>75.416666666666671</v>
      </c>
      <c r="BC280" s="53">
        <f t="shared" si="47"/>
        <v>75.416666666666671</v>
      </c>
    </row>
    <row r="281" spans="1:55" ht="13.15">
      <c r="A281" t="str">
        <f>[2]Sheet1!A281</f>
        <v>MKSTN1_SEC_DD770_GH10</v>
      </c>
      <c r="B281" t="str">
        <f>[2]Sheet1!B281</f>
        <v>MKSTN1;DC SYS01</v>
      </c>
      <c r="C281" s="52" t="str">
        <f>[2]Sheet1!C281</f>
        <v>MKSTN1</v>
      </c>
      <c r="D281" s="52" t="s">
        <v>1206</v>
      </c>
      <c r="E281">
        <f>[2]Sheet1!D281</f>
        <v>125</v>
      </c>
      <c r="F281">
        <f>[2]Sheet1!E281</f>
        <v>125</v>
      </c>
      <c r="G281" s="64">
        <f>[2]Sheet1!F281</f>
        <v>44998</v>
      </c>
      <c r="H281">
        <f>[2]Sheet1!G281</f>
        <v>300</v>
      </c>
      <c r="I281">
        <f>[2]Sheet1!H281</f>
        <v>300</v>
      </c>
      <c r="J281">
        <f>[2]Sheet1!I281</f>
        <v>5</v>
      </c>
      <c r="K281">
        <f>[2]Sheet1!J281</f>
        <v>3</v>
      </c>
      <c r="L281">
        <f>[2]Sheet1!K281</f>
        <v>0</v>
      </c>
      <c r="M281">
        <f>[2]Sheet1!L281</f>
        <v>0</v>
      </c>
      <c r="N281">
        <f>[2]Sheet1!M281</f>
        <v>11</v>
      </c>
      <c r="O281">
        <f>[2]Sheet1!N281</f>
        <v>0</v>
      </c>
      <c r="P281" s="69">
        <f t="shared" si="48"/>
        <v>0</v>
      </c>
      <c r="Q281" s="92"/>
      <c r="R281" s="80"/>
      <c r="S281" s="93"/>
      <c r="T281" s="80"/>
      <c r="U281" s="92"/>
      <c r="V281" s="80"/>
      <c r="W281" s="93"/>
      <c r="X281" s="80"/>
      <c r="Y281" s="92"/>
      <c r="Z281" s="80"/>
      <c r="AA281" s="93"/>
      <c r="AB281" s="80"/>
      <c r="AC281" s="92"/>
      <c r="AD281" s="80"/>
      <c r="AE281" s="93"/>
      <c r="AF281" s="80"/>
      <c r="AG281" s="92"/>
      <c r="AH281" s="80"/>
      <c r="AI281" s="93"/>
      <c r="AJ281" s="80"/>
      <c r="AK281" s="92"/>
      <c r="AL281" s="80"/>
      <c r="AM281" s="93"/>
      <c r="AN281" s="80"/>
      <c r="AO281" s="92"/>
      <c r="AP281" s="80"/>
      <c r="AQ281" s="93"/>
      <c r="AR281" s="80"/>
      <c r="AS281" s="93"/>
      <c r="AT281" s="298"/>
      <c r="AU281" s="93"/>
      <c r="AV281" s="298"/>
      <c r="AW281" s="93"/>
      <c r="AX281" s="66">
        <f t="shared" si="44"/>
        <v>0</v>
      </c>
      <c r="AY281" s="78">
        <f t="shared" si="45"/>
        <v>0</v>
      </c>
      <c r="AZ281" s="67">
        <f>IFERROR(VLOOKUP(A281,'Site check'!$A$14:$O$47,15,0),0)</f>
        <v>0</v>
      </c>
      <c r="BA281" s="68">
        <f t="shared" si="49"/>
        <v>0</v>
      </c>
      <c r="BB281" s="53">
        <f t="shared" si="46"/>
        <v>125</v>
      </c>
      <c r="BC281" s="53">
        <f t="shared" si="47"/>
        <v>125</v>
      </c>
    </row>
    <row r="282" spans="1:55" ht="13.15">
      <c r="A282" t="str">
        <f>[2]Sheet1!A282</f>
        <v>STEDN1_Duvine Power Rack.</v>
      </c>
      <c r="B282" t="str">
        <f>[2]Sheet1!B282</f>
        <v>STEDN1;DC SYS01</v>
      </c>
      <c r="C282" s="52" t="str">
        <f>[2]Sheet1!C282</f>
        <v>STEDN1</v>
      </c>
      <c r="D282" s="52" t="s">
        <v>1303</v>
      </c>
      <c r="E282">
        <f>[2]Sheet1!D282</f>
        <v>120</v>
      </c>
      <c r="F282">
        <f>[2]Sheet1!E282</f>
        <v>0</v>
      </c>
      <c r="G282" s="64">
        <f>[2]Sheet1!F282</f>
        <v>44239</v>
      </c>
      <c r="H282">
        <f>[2]Sheet1!G282</f>
        <v>300</v>
      </c>
      <c r="I282">
        <f>[2]Sheet1!H282</f>
        <v>300</v>
      </c>
      <c r="J282">
        <f>[2]Sheet1!I282</f>
        <v>0</v>
      </c>
      <c r="K282">
        <f>[2]Sheet1!J282</f>
        <v>0</v>
      </c>
      <c r="L282">
        <f>[2]Sheet1!K282</f>
        <v>0</v>
      </c>
      <c r="M282">
        <f>[2]Sheet1!L282</f>
        <v>2</v>
      </c>
      <c r="N282">
        <f>[2]Sheet1!M282</f>
        <v>0</v>
      </c>
      <c r="O282">
        <f>[2]Sheet1!N282</f>
        <v>0</v>
      </c>
      <c r="P282" s="69">
        <f t="shared" si="48"/>
        <v>0</v>
      </c>
      <c r="Q282" s="92"/>
      <c r="R282" s="80"/>
      <c r="S282" s="93"/>
      <c r="T282" s="80"/>
      <c r="U282" s="92"/>
      <c r="V282" s="80"/>
      <c r="W282" s="93"/>
      <c r="X282" s="80"/>
      <c r="Y282" s="92"/>
      <c r="Z282" s="80"/>
      <c r="AA282" s="93"/>
      <c r="AB282" s="80"/>
      <c r="AC282" s="92"/>
      <c r="AD282" s="80"/>
      <c r="AE282" s="93"/>
      <c r="AF282" s="80"/>
      <c r="AG282" s="92"/>
      <c r="AH282" s="80"/>
      <c r="AI282" s="93"/>
      <c r="AJ282" s="80"/>
      <c r="AK282" s="92"/>
      <c r="AL282" s="80"/>
      <c r="AM282" s="93"/>
      <c r="AN282" s="80"/>
      <c r="AO282" s="92"/>
      <c r="AP282" s="80"/>
      <c r="AQ282" s="93"/>
      <c r="AR282" s="80"/>
      <c r="AS282" s="93"/>
      <c r="AT282" s="298"/>
      <c r="AU282" s="93"/>
      <c r="AV282" s="298"/>
      <c r="AW282" s="93"/>
      <c r="AX282" s="66">
        <f t="shared" si="44"/>
        <v>0</v>
      </c>
      <c r="AY282" s="78">
        <f t="shared" si="45"/>
        <v>0</v>
      </c>
      <c r="AZ282" s="67">
        <f>IFERROR(VLOOKUP(A282,'Site check'!$A$14:$O$47,15,0),0)</f>
        <v>0</v>
      </c>
      <c r="BA282" s="68">
        <f t="shared" si="49"/>
        <v>0</v>
      </c>
      <c r="BB282" s="53">
        <f t="shared" si="46"/>
        <v>120</v>
      </c>
      <c r="BC282" s="53">
        <f t="shared" si="47"/>
        <v>0</v>
      </c>
    </row>
    <row r="283" spans="1:55" ht="13.15">
      <c r="A283" t="str">
        <f>[2]Sheet1!A283</f>
        <v>BFEC01_SEC_DB00_DCDIST_8A</v>
      </c>
      <c r="B283" t="str">
        <f>[2]Sheet1!B283</f>
        <v>BFEC01;DC SYS01</v>
      </c>
      <c r="C283" s="52" t="str">
        <f>[2]Sheet1!C283</f>
        <v>BFEC01</v>
      </c>
      <c r="D283" s="52" t="s">
        <v>930</v>
      </c>
      <c r="E283">
        <f>[2]Sheet1!D283</f>
        <v>50</v>
      </c>
      <c r="F283">
        <f>[2]Sheet1!E283</f>
        <v>0</v>
      </c>
      <c r="G283" s="64">
        <f>[2]Sheet1!F283</f>
        <v>42422</v>
      </c>
      <c r="H283">
        <f>[2]Sheet1!G283</f>
        <v>300</v>
      </c>
      <c r="I283">
        <f>[2]Sheet1!H283</f>
        <v>0</v>
      </c>
      <c r="J283">
        <f>[2]Sheet1!I283</f>
        <v>0</v>
      </c>
      <c r="K283">
        <f>[2]Sheet1!J283</f>
        <v>0</v>
      </c>
      <c r="L283">
        <f>[2]Sheet1!K283</f>
        <v>38</v>
      </c>
      <c r="M283">
        <f>[2]Sheet1!L283</f>
        <v>0</v>
      </c>
      <c r="N283">
        <f>[2]Sheet1!M283</f>
        <v>0</v>
      </c>
      <c r="O283">
        <f>[2]Sheet1!N283</f>
        <v>0</v>
      </c>
      <c r="P283" s="69">
        <f t="shared" si="48"/>
        <v>0</v>
      </c>
      <c r="Q283" s="92"/>
      <c r="R283" s="80"/>
      <c r="S283" s="93"/>
      <c r="T283" s="80"/>
      <c r="U283" s="92"/>
      <c r="V283" s="80"/>
      <c r="W283" s="93"/>
      <c r="X283" s="80"/>
      <c r="Y283" s="92"/>
      <c r="Z283" s="80"/>
      <c r="AA283" s="93"/>
      <c r="AB283" s="80"/>
      <c r="AC283" s="92"/>
      <c r="AD283" s="80"/>
      <c r="AE283" s="93"/>
      <c r="AF283" s="80"/>
      <c r="AG283" s="92"/>
      <c r="AH283" s="80"/>
      <c r="AI283" s="93"/>
      <c r="AJ283" s="80"/>
      <c r="AK283" s="92"/>
      <c r="AL283" s="80"/>
      <c r="AM283" s="93"/>
      <c r="AN283" s="80"/>
      <c r="AO283" s="92"/>
      <c r="AP283" s="80"/>
      <c r="AQ283" s="93"/>
      <c r="AR283" s="80"/>
      <c r="AS283" s="93"/>
      <c r="AT283" s="298"/>
      <c r="AU283" s="93"/>
      <c r="AV283" s="298"/>
      <c r="AW283" s="93"/>
      <c r="AX283" s="66">
        <f t="shared" si="44"/>
        <v>0</v>
      </c>
      <c r="AY283" s="78">
        <f t="shared" si="45"/>
        <v>0</v>
      </c>
      <c r="AZ283" s="67">
        <f>IFERROR(VLOOKUP(A283,'Site check'!$A$14:$O$47,15,0),0)</f>
        <v>0</v>
      </c>
      <c r="BA283" s="68">
        <f t="shared" si="49"/>
        <v>0</v>
      </c>
      <c r="BB283" s="53">
        <f t="shared" si="46"/>
        <v>50</v>
      </c>
      <c r="BC283" s="53">
        <f t="shared" si="47"/>
        <v>0</v>
      </c>
    </row>
    <row r="284" spans="1:55" ht="13.15">
      <c r="A284" t="str">
        <f>[2]Sheet1!A284</f>
        <v>BFEC01_SEC_DB00_DCDIST_8B</v>
      </c>
      <c r="B284" t="str">
        <f>[2]Sheet1!B284</f>
        <v>BFEC01;DC SYS01</v>
      </c>
      <c r="C284" s="52" t="str">
        <f>[2]Sheet1!C284</f>
        <v>BFEC01</v>
      </c>
      <c r="D284" s="52" t="s">
        <v>930</v>
      </c>
      <c r="E284">
        <f>[2]Sheet1!D284</f>
        <v>50</v>
      </c>
      <c r="F284">
        <f>[2]Sheet1!E284</f>
        <v>50</v>
      </c>
      <c r="G284" s="64">
        <f>[2]Sheet1!F284</f>
        <v>42422</v>
      </c>
      <c r="H284">
        <f>[2]Sheet1!G284</f>
        <v>300</v>
      </c>
      <c r="I284">
        <f>[2]Sheet1!H284</f>
        <v>300</v>
      </c>
      <c r="J284">
        <f>[2]Sheet1!I284</f>
        <v>0</v>
      </c>
      <c r="K284">
        <f>[2]Sheet1!J284</f>
        <v>0</v>
      </c>
      <c r="L284">
        <f>[2]Sheet1!K284</f>
        <v>42</v>
      </c>
      <c r="M284">
        <f>[2]Sheet1!L284</f>
        <v>1</v>
      </c>
      <c r="N284">
        <f>[2]Sheet1!M284</f>
        <v>3</v>
      </c>
      <c r="O284">
        <f>[2]Sheet1!N284</f>
        <v>0</v>
      </c>
      <c r="P284" s="69">
        <f t="shared" si="48"/>
        <v>0</v>
      </c>
      <c r="Q284" s="81"/>
      <c r="R284" s="82"/>
      <c r="S284" s="105"/>
      <c r="T284" s="268"/>
      <c r="U284" s="101"/>
      <c r="V284" s="100"/>
      <c r="W284" s="83"/>
      <c r="X284" s="100"/>
      <c r="Y284" s="83"/>
      <c r="Z284" s="100"/>
      <c r="AA284" s="93"/>
      <c r="AB284" s="80"/>
      <c r="AC284" s="92"/>
      <c r="AD284" s="80"/>
      <c r="AE284" s="93"/>
      <c r="AF284" s="80"/>
      <c r="AG284" s="92"/>
      <c r="AH284" s="80"/>
      <c r="AI284" s="93"/>
      <c r="AJ284" s="80"/>
      <c r="AK284" s="92"/>
      <c r="AL284" s="80"/>
      <c r="AM284" s="93"/>
      <c r="AN284" s="80"/>
      <c r="AO284" s="92"/>
      <c r="AP284" s="80"/>
      <c r="AQ284" s="93"/>
      <c r="AR284" s="80"/>
      <c r="AS284" s="93"/>
      <c r="AT284" s="298"/>
      <c r="AU284" s="93"/>
      <c r="AV284" s="298"/>
      <c r="AW284" s="93"/>
      <c r="AX284" s="66">
        <f t="shared" si="44"/>
        <v>0</v>
      </c>
      <c r="AY284" s="78">
        <f t="shared" si="45"/>
        <v>0</v>
      </c>
      <c r="AZ284" s="67">
        <f>IFERROR(VLOOKUP(A284,'Site check'!$A$14:$O$47,15,0),0)</f>
        <v>0</v>
      </c>
      <c r="BA284" s="68">
        <f t="shared" si="49"/>
        <v>0</v>
      </c>
      <c r="BB284" s="53">
        <f t="shared" si="46"/>
        <v>50</v>
      </c>
      <c r="BC284" s="53">
        <f t="shared" si="47"/>
        <v>50</v>
      </c>
    </row>
    <row r="285" spans="1:55" ht="13.15">
      <c r="A285" t="str">
        <f>[2]Sheet1!A285</f>
        <v>BFEC01_SEC_EATON_C10</v>
      </c>
      <c r="B285" t="str">
        <f>[2]Sheet1!B285</f>
        <v>BFEC01;DC SYS01</v>
      </c>
      <c r="C285" s="52" t="str">
        <f>[2]Sheet1!C285</f>
        <v>BFEC01</v>
      </c>
      <c r="D285" s="52" t="s">
        <v>930</v>
      </c>
      <c r="E285">
        <f>[2]Sheet1!D285</f>
        <v>70</v>
      </c>
      <c r="F285">
        <f>[2]Sheet1!E285</f>
        <v>70</v>
      </c>
      <c r="G285" s="64">
        <f>[2]Sheet1!F285</f>
        <v>45357</v>
      </c>
      <c r="H285">
        <f>[2]Sheet1!G285</f>
        <v>300</v>
      </c>
      <c r="I285">
        <f>[2]Sheet1!H285</f>
        <v>300</v>
      </c>
      <c r="J285">
        <f>[2]Sheet1!I285</f>
        <v>0</v>
      </c>
      <c r="K285">
        <f>[2]Sheet1!J285</f>
        <v>0</v>
      </c>
      <c r="L285">
        <f>[2]Sheet1!K285</f>
        <v>0</v>
      </c>
      <c r="M285">
        <f>[2]Sheet1!L285</f>
        <v>0</v>
      </c>
      <c r="N285">
        <f>[2]Sheet1!M285</f>
        <v>0</v>
      </c>
      <c r="O285">
        <f>[2]Sheet1!N285</f>
        <v>0</v>
      </c>
      <c r="P285" s="69">
        <f t="shared" si="48"/>
        <v>525</v>
      </c>
      <c r="Q285" s="81" t="s">
        <v>349</v>
      </c>
      <c r="R285" s="82">
        <v>5</v>
      </c>
      <c r="S285" s="105" t="s">
        <v>350</v>
      </c>
      <c r="T285" s="268">
        <v>1</v>
      </c>
      <c r="U285" s="105" t="s">
        <v>351</v>
      </c>
      <c r="V285" s="255">
        <v>5</v>
      </c>
      <c r="W285" s="321" t="s">
        <v>352</v>
      </c>
      <c r="X285" s="323">
        <v>5</v>
      </c>
      <c r="Y285" s="321" t="s">
        <v>353</v>
      </c>
      <c r="Z285" s="323">
        <v>5</v>
      </c>
      <c r="AA285" s="83" t="s">
        <v>354</v>
      </c>
      <c r="AB285" s="284">
        <v>4.2</v>
      </c>
      <c r="AC285" s="92"/>
      <c r="AD285" s="80"/>
      <c r="AE285" s="93"/>
      <c r="AF285" s="80"/>
      <c r="AG285" s="92"/>
      <c r="AH285" s="80"/>
      <c r="AI285" s="93"/>
      <c r="AJ285" s="80"/>
      <c r="AK285" s="92"/>
      <c r="AL285" s="80"/>
      <c r="AM285" s="93"/>
      <c r="AN285" s="80"/>
      <c r="AO285" s="92"/>
      <c r="AP285" s="80"/>
      <c r="AQ285" s="93"/>
      <c r="AR285" s="80"/>
      <c r="AS285" s="93"/>
      <c r="AT285" s="298"/>
      <c r="AU285" s="93"/>
      <c r="AV285" s="298"/>
      <c r="AW285" s="93"/>
      <c r="AX285" s="66">
        <f t="shared" si="44"/>
        <v>25.2</v>
      </c>
      <c r="AY285" s="78">
        <f t="shared" si="45"/>
        <v>525</v>
      </c>
      <c r="AZ285" s="67">
        <f>IFERROR(VLOOKUP(A285,'Site check'!$A$14:$O$47,15,0),0)</f>
        <v>0</v>
      </c>
      <c r="BA285" s="68">
        <f t="shared" si="49"/>
        <v>0</v>
      </c>
      <c r="BB285" s="53">
        <f t="shared" si="46"/>
        <v>332.5</v>
      </c>
      <c r="BC285" s="53">
        <f t="shared" si="47"/>
        <v>332.5</v>
      </c>
    </row>
    <row r="286" spans="1:55" ht="13.15">
      <c r="A286" t="str">
        <f>[2]Sheet1!A286</f>
        <v>DD770_1_BC01</v>
      </c>
      <c r="B286" t="str">
        <f>[2]Sheet1!B286</f>
        <v>BFTN03;DC SYS01</v>
      </c>
      <c r="C286" s="52" t="str">
        <f>[2]Sheet1!C286</f>
        <v>BFTN03</v>
      </c>
      <c r="D286" s="52" t="s">
        <v>933</v>
      </c>
      <c r="E286">
        <f>[2]Sheet1!D286</f>
        <v>90</v>
      </c>
      <c r="F286">
        <f>[2]Sheet1!E286</f>
        <v>90</v>
      </c>
      <c r="G286" s="64">
        <f>[2]Sheet1!F286</f>
        <v>44160</v>
      </c>
      <c r="H286">
        <f>[2]Sheet1!G286</f>
        <v>300</v>
      </c>
      <c r="I286">
        <f>[2]Sheet1!H286</f>
        <v>300</v>
      </c>
      <c r="J286">
        <f>[2]Sheet1!I286</f>
        <v>0</v>
      </c>
      <c r="K286">
        <f>[2]Sheet1!J286</f>
        <v>0</v>
      </c>
      <c r="L286">
        <f>[2]Sheet1!K286</f>
        <v>0</v>
      </c>
      <c r="M286">
        <f>[2]Sheet1!L286</f>
        <v>9</v>
      </c>
      <c r="N286">
        <f>[2]Sheet1!M286</f>
        <v>8</v>
      </c>
      <c r="O286">
        <f>[2]Sheet1!N286</f>
        <v>0</v>
      </c>
      <c r="P286" s="69">
        <f t="shared" si="48"/>
        <v>197.91666666666666</v>
      </c>
      <c r="Q286" s="81" t="s">
        <v>355</v>
      </c>
      <c r="R286" s="82">
        <v>5</v>
      </c>
      <c r="S286" s="81" t="s">
        <v>1395</v>
      </c>
      <c r="T286" s="82">
        <v>3.5</v>
      </c>
      <c r="U286" s="105" t="s">
        <v>358</v>
      </c>
      <c r="V286" s="255">
        <v>1</v>
      </c>
      <c r="W286" s="93"/>
      <c r="X286" s="80"/>
      <c r="Y286" s="92"/>
      <c r="Z286" s="80"/>
      <c r="AA286" s="93"/>
      <c r="AB286" s="80"/>
      <c r="AC286" s="92"/>
      <c r="AD286" s="80"/>
      <c r="AE286" s="93"/>
      <c r="AF286" s="80"/>
      <c r="AG286" s="92"/>
      <c r="AH286" s="80"/>
      <c r="AI286" s="93"/>
      <c r="AJ286" s="80"/>
      <c r="AK286" s="92"/>
      <c r="AL286" s="80"/>
      <c r="AM286" s="93"/>
      <c r="AN286" s="80"/>
      <c r="AO286" s="92"/>
      <c r="AP286" s="80"/>
      <c r="AQ286" s="93"/>
      <c r="AR286" s="80"/>
      <c r="AS286" s="93"/>
      <c r="AT286" s="298"/>
      <c r="AU286" s="93"/>
      <c r="AV286" s="298"/>
      <c r="AW286" s="93"/>
      <c r="AX286" s="66">
        <f t="shared" si="44"/>
        <v>9.5</v>
      </c>
      <c r="AY286" s="78">
        <f t="shared" si="45"/>
        <v>197.91666666666666</v>
      </c>
      <c r="AZ286" s="67">
        <f>IFERROR(VLOOKUP(A286,'Site check'!$A$14:$O$47,15,0),0)</f>
        <v>0</v>
      </c>
      <c r="BA286" s="68">
        <f t="shared" si="49"/>
        <v>0</v>
      </c>
      <c r="BB286" s="53">
        <f t="shared" si="46"/>
        <v>188.95833333333331</v>
      </c>
      <c r="BC286" s="53">
        <f t="shared" si="47"/>
        <v>188.95833333333331</v>
      </c>
    </row>
    <row r="287" spans="1:55" ht="13.15">
      <c r="A287" t="str">
        <f>[2]Sheet1!A287</f>
        <v>DD770_2_DE01</v>
      </c>
      <c r="B287" t="str">
        <f>[2]Sheet1!B287</f>
        <v>BFTN03;DC SYS01</v>
      </c>
      <c r="C287" s="52" t="str">
        <f>[2]Sheet1!C287</f>
        <v>BFTN03</v>
      </c>
      <c r="D287" s="52" t="s">
        <v>933</v>
      </c>
      <c r="E287">
        <f>[2]Sheet1!D287</f>
        <v>45</v>
      </c>
      <c r="F287">
        <f>[2]Sheet1!E287</f>
        <v>40</v>
      </c>
      <c r="G287" s="64">
        <f>[2]Sheet1!F287</f>
        <v>45350</v>
      </c>
      <c r="H287">
        <f>[2]Sheet1!G287</f>
        <v>300</v>
      </c>
      <c r="I287">
        <f>[2]Sheet1!H287</f>
        <v>300</v>
      </c>
      <c r="J287">
        <f>[2]Sheet1!I287</f>
        <v>0</v>
      </c>
      <c r="K287">
        <f>[2]Sheet1!J287</f>
        <v>3</v>
      </c>
      <c r="L287">
        <f>[2]Sheet1!K287</f>
        <v>2</v>
      </c>
      <c r="M287">
        <f>[2]Sheet1!L287</f>
        <v>0</v>
      </c>
      <c r="N287">
        <f>[2]Sheet1!M287</f>
        <v>0</v>
      </c>
      <c r="O287">
        <f>[2]Sheet1!N287</f>
        <v>0</v>
      </c>
      <c r="P287" s="69">
        <f t="shared" si="48"/>
        <v>441.66666666666669</v>
      </c>
      <c r="Q287" s="81" t="s">
        <v>356</v>
      </c>
      <c r="R287" s="82">
        <v>3.5</v>
      </c>
      <c r="S287" s="85" t="s">
        <v>359</v>
      </c>
      <c r="T287" s="255">
        <v>5</v>
      </c>
      <c r="U287" s="85" t="s">
        <v>360</v>
      </c>
      <c r="V287" s="255">
        <v>5</v>
      </c>
      <c r="W287" s="85" t="s">
        <v>361</v>
      </c>
      <c r="X287" s="280">
        <v>3.5</v>
      </c>
      <c r="Y287" s="83" t="s">
        <v>362</v>
      </c>
      <c r="Z287" s="284">
        <v>4.2</v>
      </c>
      <c r="AA287" s="93"/>
      <c r="AB287" s="80"/>
      <c r="AC287" s="92"/>
      <c r="AD287" s="80"/>
      <c r="AE287" s="93"/>
      <c r="AF287" s="80"/>
      <c r="AG287" s="92"/>
      <c r="AH287" s="80"/>
      <c r="AI287" s="93"/>
      <c r="AJ287" s="80"/>
      <c r="AK287" s="92"/>
      <c r="AL287" s="80"/>
      <c r="AM287" s="93"/>
      <c r="AN287" s="80"/>
      <c r="AO287" s="92"/>
      <c r="AP287" s="80"/>
      <c r="AQ287" s="93"/>
      <c r="AR287" s="80"/>
      <c r="AS287" s="93"/>
      <c r="AT287" s="298"/>
      <c r="AU287" s="93"/>
      <c r="AV287" s="298"/>
      <c r="AW287" s="93"/>
      <c r="AX287" s="66">
        <f t="shared" si="44"/>
        <v>21.2</v>
      </c>
      <c r="AY287" s="78">
        <f t="shared" si="45"/>
        <v>441.66666666666669</v>
      </c>
      <c r="AZ287" s="67">
        <f>IFERROR(VLOOKUP(A287,'Site check'!$A$14:$O$47,15,0),0)</f>
        <v>0</v>
      </c>
      <c r="BA287" s="68">
        <f t="shared" si="49"/>
        <v>0</v>
      </c>
      <c r="BB287" s="53">
        <f t="shared" si="46"/>
        <v>265.83333333333337</v>
      </c>
      <c r="BC287" s="53">
        <f t="shared" si="47"/>
        <v>260.83333333333337</v>
      </c>
    </row>
    <row r="288" spans="1:55" ht="13.15">
      <c r="A288" t="str">
        <f>[2]Sheet1!A288</f>
        <v>DD770_3_FG01</v>
      </c>
      <c r="B288" t="str">
        <f>[2]Sheet1!B288</f>
        <v>BFTN03;DC SYS01</v>
      </c>
      <c r="C288" s="52" t="str">
        <f>[2]Sheet1!C288</f>
        <v>BFTN03</v>
      </c>
      <c r="D288" s="52" t="s">
        <v>933</v>
      </c>
      <c r="E288" t="str">
        <f>[2]Sheet1!D288</f>
        <v>Not correct form</v>
      </c>
      <c r="F288">
        <f>[2]Sheet1!E288</f>
        <v>0</v>
      </c>
      <c r="G288" s="64">
        <f>[2]Sheet1!F288</f>
        <v>0</v>
      </c>
      <c r="H288">
        <f>[2]Sheet1!G288</f>
        <v>0</v>
      </c>
      <c r="I288">
        <f>[2]Sheet1!H288</f>
        <v>0</v>
      </c>
      <c r="J288">
        <f>[2]Sheet1!I288</f>
        <v>0</v>
      </c>
      <c r="K288">
        <f>[2]Sheet1!J288</f>
        <v>0</v>
      </c>
      <c r="L288">
        <f>[2]Sheet1!K288</f>
        <v>0</v>
      </c>
      <c r="M288">
        <f>[2]Sheet1!L288</f>
        <v>0</v>
      </c>
      <c r="N288">
        <f>[2]Sheet1!M288</f>
        <v>0</v>
      </c>
      <c r="O288">
        <f>[2]Sheet1!N288</f>
        <v>0</v>
      </c>
      <c r="P288" s="69">
        <f t="shared" si="48"/>
        <v>0</v>
      </c>
      <c r="Q288" s="92"/>
      <c r="R288" s="80"/>
      <c r="S288" s="93"/>
      <c r="T288" s="80"/>
      <c r="U288" s="92"/>
      <c r="V288" s="80"/>
      <c r="W288" s="93"/>
      <c r="X288" s="80"/>
      <c r="Y288" s="92"/>
      <c r="Z288" s="80"/>
      <c r="AA288" s="93"/>
      <c r="AB288" s="80"/>
      <c r="AC288" s="92"/>
      <c r="AD288" s="80"/>
      <c r="AE288" s="93"/>
      <c r="AF288" s="80"/>
      <c r="AG288" s="92"/>
      <c r="AH288" s="80"/>
      <c r="AI288" s="93"/>
      <c r="AJ288" s="80"/>
      <c r="AK288" s="92"/>
      <c r="AL288" s="80"/>
      <c r="AM288" s="93"/>
      <c r="AN288" s="80"/>
      <c r="AO288" s="92"/>
      <c r="AP288" s="80"/>
      <c r="AQ288" s="93"/>
      <c r="AR288" s="80"/>
      <c r="AS288" s="93"/>
      <c r="AT288" s="298"/>
      <c r="AU288" s="93"/>
      <c r="AV288" s="298"/>
      <c r="AW288" s="93"/>
      <c r="AX288" s="66">
        <f t="shared" si="44"/>
        <v>0</v>
      </c>
      <c r="AY288" s="78">
        <f t="shared" si="45"/>
        <v>0</v>
      </c>
      <c r="AZ288" s="67">
        <f>IFERROR(VLOOKUP(A288,'Site check'!$A$14:$O$47,15,0),0)</f>
        <v>0</v>
      </c>
      <c r="BA288" s="68">
        <f t="shared" si="49"/>
        <v>0</v>
      </c>
      <c r="BB288" s="53" t="e">
        <f t="shared" si="46"/>
        <v>#VALUE!</v>
      </c>
      <c r="BC288" s="53">
        <f t="shared" si="47"/>
        <v>0</v>
      </c>
    </row>
    <row r="289" spans="1:55" ht="13.15">
      <c r="A289" t="str">
        <f>[2]Sheet1!A289</f>
        <v>DD770_4_FG03</v>
      </c>
      <c r="B289" t="str">
        <f>[2]Sheet1!B289</f>
        <v>BFTN03;DC SYS01</v>
      </c>
      <c r="C289" s="52" t="str">
        <f>[2]Sheet1!C289</f>
        <v>BFTN03</v>
      </c>
      <c r="D289" s="52" t="s">
        <v>933</v>
      </c>
      <c r="E289" t="str">
        <f>[2]Sheet1!D289</f>
        <v>Not correct form</v>
      </c>
      <c r="F289">
        <f>[2]Sheet1!E289</f>
        <v>0</v>
      </c>
      <c r="G289" s="64">
        <f>[2]Sheet1!F289</f>
        <v>0</v>
      </c>
      <c r="H289">
        <f>[2]Sheet1!G289</f>
        <v>0</v>
      </c>
      <c r="I289">
        <f>[2]Sheet1!H289</f>
        <v>0</v>
      </c>
      <c r="J289">
        <f>[2]Sheet1!I289</f>
        <v>0</v>
      </c>
      <c r="K289">
        <f>[2]Sheet1!J289</f>
        <v>0</v>
      </c>
      <c r="L289">
        <f>[2]Sheet1!K289</f>
        <v>0</v>
      </c>
      <c r="M289">
        <f>[2]Sheet1!L289</f>
        <v>0</v>
      </c>
      <c r="N289">
        <f>[2]Sheet1!M289</f>
        <v>0</v>
      </c>
      <c r="O289">
        <f>[2]Sheet1!N289</f>
        <v>0</v>
      </c>
      <c r="P289" s="69">
        <f t="shared" si="48"/>
        <v>0</v>
      </c>
      <c r="Q289" s="92"/>
      <c r="R289" s="80"/>
      <c r="S289" s="93"/>
      <c r="T289" s="80"/>
      <c r="U289" s="92"/>
      <c r="V289" s="80"/>
      <c r="W289" s="93"/>
      <c r="X289" s="80"/>
      <c r="Y289" s="92"/>
      <c r="Z289" s="80"/>
      <c r="AA289" s="93"/>
      <c r="AB289" s="80"/>
      <c r="AC289" s="92"/>
      <c r="AD289" s="80"/>
      <c r="AE289" s="93"/>
      <c r="AF289" s="80"/>
      <c r="AG289" s="92"/>
      <c r="AH289" s="80"/>
      <c r="AI289" s="93"/>
      <c r="AJ289" s="80"/>
      <c r="AK289" s="92"/>
      <c r="AL289" s="80"/>
      <c r="AM289" s="93"/>
      <c r="AN289" s="80"/>
      <c r="AO289" s="92"/>
      <c r="AP289" s="80"/>
      <c r="AQ289" s="93"/>
      <c r="AR289" s="80"/>
      <c r="AS289" s="93"/>
      <c r="AT289" s="298"/>
      <c r="AU289" s="93"/>
      <c r="AV289" s="298"/>
      <c r="AW289" s="93"/>
      <c r="AX289" s="66">
        <f t="shared" si="44"/>
        <v>0</v>
      </c>
      <c r="AY289" s="78">
        <f t="shared" si="45"/>
        <v>0</v>
      </c>
      <c r="AZ289" s="67">
        <f>IFERROR(VLOOKUP(A289,'Site check'!$A$14:$O$47,15,0),0)</f>
        <v>0</v>
      </c>
      <c r="BA289" s="68">
        <f t="shared" si="49"/>
        <v>0</v>
      </c>
      <c r="BB289" s="53" t="e">
        <f t="shared" si="46"/>
        <v>#VALUE!</v>
      </c>
      <c r="BC289" s="53">
        <f t="shared" si="47"/>
        <v>0</v>
      </c>
    </row>
    <row r="290" spans="1:55" ht="13.15">
      <c r="A290" t="str">
        <f>[2]Sheet1!A290</f>
        <v>ABN_SEC_DD770_GH02</v>
      </c>
      <c r="B290" t="str">
        <f>[2]Sheet1!B290</f>
        <v>ABN;DC SYS01</v>
      </c>
      <c r="C290" s="52" t="str">
        <f>[2]Sheet1!C290</f>
        <v>ABN</v>
      </c>
      <c r="D290" s="52" t="s">
        <v>857</v>
      </c>
      <c r="E290">
        <f>[2]Sheet1!D290</f>
        <v>30</v>
      </c>
      <c r="F290">
        <f>[2]Sheet1!E290</f>
        <v>30</v>
      </c>
      <c r="G290" s="64">
        <f>[2]Sheet1!F290</f>
        <v>42422</v>
      </c>
      <c r="H290">
        <f>[2]Sheet1!G290</f>
        <v>300</v>
      </c>
      <c r="I290">
        <f>[2]Sheet1!H290</f>
        <v>300</v>
      </c>
      <c r="J290">
        <f>[2]Sheet1!I290</f>
        <v>6</v>
      </c>
      <c r="K290">
        <f>[2]Sheet1!J290</f>
        <v>4</v>
      </c>
      <c r="L290">
        <f>[2]Sheet1!K290</f>
        <v>3</v>
      </c>
      <c r="M290">
        <f>[2]Sheet1!L290</f>
        <v>12</v>
      </c>
      <c r="N290">
        <f>[2]Sheet1!M290</f>
        <v>0</v>
      </c>
      <c r="O290">
        <f>[2]Sheet1!N290</f>
        <v>17</v>
      </c>
      <c r="P290" s="69">
        <f t="shared" si="48"/>
        <v>135.41666666666666</v>
      </c>
      <c r="Q290" s="81" t="s">
        <v>313</v>
      </c>
      <c r="R290" s="82">
        <v>0.5</v>
      </c>
      <c r="S290" s="83" t="s">
        <v>1446</v>
      </c>
      <c r="T290" s="84">
        <v>6</v>
      </c>
      <c r="U290" s="92"/>
      <c r="V290" s="80"/>
      <c r="W290" s="93"/>
      <c r="X290" s="80"/>
      <c r="Y290" s="92"/>
      <c r="Z290" s="80"/>
      <c r="AA290" s="93"/>
      <c r="AB290" s="80"/>
      <c r="AC290" s="92"/>
      <c r="AD290" s="80"/>
      <c r="AE290" s="93"/>
      <c r="AF290" s="80"/>
      <c r="AG290" s="92"/>
      <c r="AH290" s="80"/>
      <c r="AI290" s="93"/>
      <c r="AJ290" s="80"/>
      <c r="AK290" s="92"/>
      <c r="AL290" s="80"/>
      <c r="AM290" s="93"/>
      <c r="AN290" s="80"/>
      <c r="AO290" s="92"/>
      <c r="AP290" s="80"/>
      <c r="AQ290" s="93"/>
      <c r="AR290" s="80"/>
      <c r="AS290" s="93"/>
      <c r="AT290" s="298"/>
      <c r="AU290" s="93"/>
      <c r="AV290" s="298"/>
      <c r="AW290" s="93"/>
      <c r="AX290" s="66">
        <f t="shared" si="44"/>
        <v>6.5</v>
      </c>
      <c r="AY290" s="78">
        <f t="shared" si="45"/>
        <v>135.41666666666666</v>
      </c>
      <c r="AZ290" s="67">
        <f>IFERROR(VLOOKUP(A290,'Site check'!$A$14:$O$47,15,0),0)</f>
        <v>0</v>
      </c>
      <c r="BA290" s="68">
        <f t="shared" si="49"/>
        <v>0</v>
      </c>
      <c r="BB290" s="53">
        <f t="shared" si="46"/>
        <v>97.708333333333329</v>
      </c>
      <c r="BC290" s="53">
        <f t="shared" si="47"/>
        <v>97.708333333333329</v>
      </c>
    </row>
    <row r="291" spans="1:55" ht="13.15">
      <c r="A291" t="str">
        <f>[2]Sheet1!A291</f>
        <v>ABNTB1_DCDB _CD11</v>
      </c>
      <c r="B291" t="str">
        <f>[2]Sheet1!B291</f>
        <v>ABNTB1;DC SYS01</v>
      </c>
      <c r="C291" s="52" t="str">
        <f>[2]Sheet1!C291</f>
        <v>ABNTB1</v>
      </c>
      <c r="D291" s="52" t="s">
        <v>863</v>
      </c>
      <c r="E291">
        <f>[2]Sheet1!D291</f>
        <v>0</v>
      </c>
      <c r="F291">
        <f>[2]Sheet1!E291</f>
        <v>0</v>
      </c>
      <c r="G291" s="64">
        <f>[2]Sheet1!F291</f>
        <v>45015</v>
      </c>
      <c r="H291">
        <f>[2]Sheet1!G291</f>
        <v>300</v>
      </c>
      <c r="I291">
        <f>[2]Sheet1!H291</f>
        <v>300</v>
      </c>
      <c r="J291">
        <f>[2]Sheet1!I291</f>
        <v>0</v>
      </c>
      <c r="K291">
        <f>[2]Sheet1!J291</f>
        <v>0</v>
      </c>
      <c r="L291">
        <f>[2]Sheet1!K291</f>
        <v>1</v>
      </c>
      <c r="M291">
        <f>[2]Sheet1!L291</f>
        <v>35</v>
      </c>
      <c r="N291">
        <f>[2]Sheet1!M291</f>
        <v>0</v>
      </c>
      <c r="O291">
        <f>[2]Sheet1!N291</f>
        <v>0</v>
      </c>
      <c r="P291" s="69">
        <f t="shared" si="48"/>
        <v>104.16666666666667</v>
      </c>
      <c r="Q291" s="83" t="s">
        <v>317</v>
      </c>
      <c r="R291" s="84">
        <v>4</v>
      </c>
      <c r="S291" s="304" t="s">
        <v>318</v>
      </c>
      <c r="T291" s="305">
        <v>1</v>
      </c>
      <c r="U291" s="92"/>
      <c r="V291" s="80"/>
      <c r="W291" s="93"/>
      <c r="X291" s="80"/>
      <c r="Y291" s="92"/>
      <c r="Z291" s="80"/>
      <c r="AA291" s="93"/>
      <c r="AB291" s="80"/>
      <c r="AC291" s="92"/>
      <c r="AD291" s="80"/>
      <c r="AE291" s="93"/>
      <c r="AF291" s="80"/>
      <c r="AG291" s="92"/>
      <c r="AH291" s="80"/>
      <c r="AI291" s="93"/>
      <c r="AJ291" s="80"/>
      <c r="AK291" s="92"/>
      <c r="AL291" s="80"/>
      <c r="AM291" s="93"/>
      <c r="AN291" s="80"/>
      <c r="AO291" s="92"/>
      <c r="AP291" s="80"/>
      <c r="AQ291" s="93"/>
      <c r="AR291" s="80"/>
      <c r="AS291" s="93"/>
      <c r="AT291" s="298"/>
      <c r="AU291" s="93"/>
      <c r="AV291" s="298"/>
      <c r="AW291" s="93"/>
      <c r="AX291" s="66">
        <f t="shared" si="44"/>
        <v>5</v>
      </c>
      <c r="AY291" s="78">
        <f t="shared" si="45"/>
        <v>104.16666666666667</v>
      </c>
      <c r="AZ291" s="67">
        <f>IFERROR(VLOOKUP(A291,'Site check'!$A$14:$O$47,15,0),0)</f>
        <v>0</v>
      </c>
      <c r="BA291" s="68">
        <f t="shared" si="49"/>
        <v>0</v>
      </c>
      <c r="BB291" s="53">
        <f t="shared" si="46"/>
        <v>52.083333333333336</v>
      </c>
      <c r="BC291" s="53">
        <f t="shared" si="47"/>
        <v>52.083333333333336</v>
      </c>
    </row>
    <row r="292" spans="1:55" ht="13.15">
      <c r="A292" t="str">
        <f>[2]Sheet1!A292</f>
        <v>ABNTB1_SYS_RACK2_PANEL A_01 - IGNORE</v>
      </c>
      <c r="B292" t="str">
        <f>[2]Sheet1!B292</f>
        <v>ABNTB1;DC SYS01</v>
      </c>
      <c r="C292" s="52" t="str">
        <f>[2]Sheet1!C292</f>
        <v>ABNTB1</v>
      </c>
      <c r="D292" s="52" t="s">
        <v>863</v>
      </c>
      <c r="E292">
        <f>[2]Sheet1!D292</f>
        <v>0</v>
      </c>
      <c r="F292">
        <f>[2]Sheet1!E292</f>
        <v>0</v>
      </c>
      <c r="G292" s="64">
        <f>[2]Sheet1!F292</f>
        <v>0</v>
      </c>
      <c r="H292">
        <f>[2]Sheet1!G292</f>
        <v>0</v>
      </c>
      <c r="I292">
        <f>[2]Sheet1!H292</f>
        <v>0</v>
      </c>
      <c r="J292">
        <f>[2]Sheet1!I292</f>
        <v>0</v>
      </c>
      <c r="K292">
        <f>[2]Sheet1!J292</f>
        <v>10</v>
      </c>
      <c r="L292">
        <f>[2]Sheet1!K292</f>
        <v>0</v>
      </c>
      <c r="M292">
        <f>[2]Sheet1!L292</f>
        <v>0</v>
      </c>
      <c r="N292">
        <f>[2]Sheet1!M292</f>
        <v>0</v>
      </c>
      <c r="O292">
        <f>[2]Sheet1!N292</f>
        <v>0</v>
      </c>
      <c r="P292" s="69">
        <f t="shared" si="48"/>
        <v>0</v>
      </c>
      <c r="Q292" s="92"/>
      <c r="R292" s="80"/>
      <c r="S292" s="93"/>
      <c r="T292" s="80"/>
      <c r="U292" s="92"/>
      <c r="V292" s="80"/>
      <c r="W292" s="93"/>
      <c r="X292" s="80"/>
      <c r="Y292" s="92"/>
      <c r="Z292" s="80"/>
      <c r="AA292" s="93"/>
      <c r="AB292" s="80"/>
      <c r="AC292" s="92"/>
      <c r="AD292" s="80"/>
      <c r="AE292" s="93"/>
      <c r="AF292" s="80"/>
      <c r="AG292" s="92"/>
      <c r="AH292" s="80"/>
      <c r="AI292" s="93"/>
      <c r="AJ292" s="80"/>
      <c r="AK292" s="92"/>
      <c r="AL292" s="80"/>
      <c r="AM292" s="93"/>
      <c r="AN292" s="80"/>
      <c r="AO292" s="92"/>
      <c r="AP292" s="80"/>
      <c r="AQ292" s="93"/>
      <c r="AR292" s="80"/>
      <c r="AS292" s="93"/>
      <c r="AT292" s="298"/>
      <c r="AU292" s="93"/>
      <c r="AV292" s="298"/>
      <c r="AW292" s="93"/>
      <c r="AX292" s="66">
        <f t="shared" si="44"/>
        <v>0</v>
      </c>
      <c r="AY292" s="78">
        <f t="shared" si="45"/>
        <v>0</v>
      </c>
      <c r="AZ292" s="67">
        <f>IFERROR(VLOOKUP(A292,'Site check'!$A$14:$O$47,15,0),0)</f>
        <v>0</v>
      </c>
      <c r="BA292" s="68">
        <f t="shared" si="49"/>
        <v>0</v>
      </c>
      <c r="BB292" s="53">
        <f t="shared" si="46"/>
        <v>0</v>
      </c>
      <c r="BC292" s="53">
        <f t="shared" si="47"/>
        <v>0</v>
      </c>
    </row>
    <row r="293" spans="1:55" ht="13.15">
      <c r="A293" t="str">
        <f>[2]Sheet1!A293</f>
        <v>ABNTB1_SYS_RACK2_PANEL A_02- IGNORE</v>
      </c>
      <c r="B293" t="str">
        <f>[2]Sheet1!B293</f>
        <v>ABNTB1;DC SYS01</v>
      </c>
      <c r="C293" s="52" t="str">
        <f>[2]Sheet1!C293</f>
        <v>ABNTB1</v>
      </c>
      <c r="D293" s="52" t="s">
        <v>863</v>
      </c>
      <c r="E293">
        <f>[2]Sheet1!D293</f>
        <v>0</v>
      </c>
      <c r="F293">
        <f>[2]Sheet1!E293</f>
        <v>0</v>
      </c>
      <c r="G293" s="64">
        <f>[2]Sheet1!F293</f>
        <v>0</v>
      </c>
      <c r="H293">
        <f>[2]Sheet1!G293</f>
        <v>300</v>
      </c>
      <c r="I293">
        <f>[2]Sheet1!H293</f>
        <v>300</v>
      </c>
      <c r="J293">
        <f>[2]Sheet1!I293</f>
        <v>0</v>
      </c>
      <c r="K293">
        <f>[2]Sheet1!J293</f>
        <v>0</v>
      </c>
      <c r="L293">
        <f>[2]Sheet1!K293</f>
        <v>0</v>
      </c>
      <c r="M293">
        <f>[2]Sheet1!L293</f>
        <v>0</v>
      </c>
      <c r="N293">
        <f>[2]Sheet1!M293</f>
        <v>0</v>
      </c>
      <c r="O293">
        <f>[2]Sheet1!N293</f>
        <v>0</v>
      </c>
      <c r="P293" s="69">
        <f t="shared" si="48"/>
        <v>0</v>
      </c>
      <c r="Q293" s="92"/>
      <c r="R293" s="80"/>
      <c r="S293" s="93"/>
      <c r="T293" s="80"/>
      <c r="U293" s="92"/>
      <c r="V293" s="80"/>
      <c r="W293" s="93"/>
      <c r="X293" s="80"/>
      <c r="Y293" s="92"/>
      <c r="Z293" s="80"/>
      <c r="AA293" s="93"/>
      <c r="AB293" s="80"/>
      <c r="AC293" s="92"/>
      <c r="AD293" s="80"/>
      <c r="AE293" s="93"/>
      <c r="AF293" s="80"/>
      <c r="AG293" s="92"/>
      <c r="AH293" s="80"/>
      <c r="AI293" s="93"/>
      <c r="AJ293" s="80"/>
      <c r="AK293" s="92"/>
      <c r="AL293" s="80"/>
      <c r="AM293" s="93"/>
      <c r="AN293" s="80"/>
      <c r="AO293" s="92"/>
      <c r="AP293" s="80"/>
      <c r="AQ293" s="93"/>
      <c r="AR293" s="80"/>
      <c r="AS293" s="93"/>
      <c r="AT293" s="298"/>
      <c r="AU293" s="93"/>
      <c r="AV293" s="298"/>
      <c r="AW293" s="93"/>
      <c r="AX293" s="66">
        <f t="shared" si="44"/>
        <v>0</v>
      </c>
      <c r="AY293" s="78">
        <f t="shared" si="45"/>
        <v>0</v>
      </c>
      <c r="AZ293" s="67">
        <f>IFERROR(VLOOKUP(A293,'Site check'!$A$14:$O$47,15,0),0)</f>
        <v>0</v>
      </c>
      <c r="BA293" s="68">
        <f t="shared" si="49"/>
        <v>0</v>
      </c>
      <c r="BB293" s="53">
        <f t="shared" si="46"/>
        <v>0</v>
      </c>
      <c r="BC293" s="53">
        <f t="shared" si="47"/>
        <v>0</v>
      </c>
    </row>
    <row r="294" spans="1:55" ht="13.15">
      <c r="A294" t="str">
        <f>[2]Sheet1!A294</f>
        <v>ABNTB1_SYS_RACK3_PANEL B_01- IGNORE</v>
      </c>
      <c r="B294" t="str">
        <f>[2]Sheet1!B294</f>
        <v>ABNTB1;DC SYS01</v>
      </c>
      <c r="C294" s="52" t="str">
        <f>[2]Sheet1!C294</f>
        <v>ABNTB1</v>
      </c>
      <c r="D294" s="52" t="s">
        <v>863</v>
      </c>
      <c r="E294">
        <f>[2]Sheet1!D294</f>
        <v>0</v>
      </c>
      <c r="F294">
        <f>[2]Sheet1!E294</f>
        <v>0</v>
      </c>
      <c r="G294" s="64">
        <f>[2]Sheet1!F294</f>
        <v>0</v>
      </c>
      <c r="H294">
        <f>[2]Sheet1!G294</f>
        <v>0</v>
      </c>
      <c r="I294">
        <f>[2]Sheet1!H294</f>
        <v>0</v>
      </c>
      <c r="J294">
        <f>[2]Sheet1!I294</f>
        <v>0</v>
      </c>
      <c r="K294">
        <f>[2]Sheet1!J294</f>
        <v>0</v>
      </c>
      <c r="L294">
        <f>[2]Sheet1!K294</f>
        <v>0</v>
      </c>
      <c r="M294">
        <f>[2]Sheet1!L294</f>
        <v>0</v>
      </c>
      <c r="N294">
        <f>[2]Sheet1!M294</f>
        <v>0</v>
      </c>
      <c r="O294">
        <f>[2]Sheet1!N294</f>
        <v>0</v>
      </c>
      <c r="P294" s="69">
        <f t="shared" si="48"/>
        <v>0</v>
      </c>
      <c r="Q294" s="92"/>
      <c r="R294" s="80"/>
      <c r="S294" s="93"/>
      <c r="T294" s="80"/>
      <c r="U294" s="92"/>
      <c r="V294" s="80"/>
      <c r="W294" s="93"/>
      <c r="X294" s="80"/>
      <c r="Y294" s="92"/>
      <c r="Z294" s="80"/>
      <c r="AA294" s="93"/>
      <c r="AB294" s="80"/>
      <c r="AC294" s="92"/>
      <c r="AD294" s="80"/>
      <c r="AE294" s="93"/>
      <c r="AF294" s="80"/>
      <c r="AG294" s="92"/>
      <c r="AH294" s="80"/>
      <c r="AI294" s="93"/>
      <c r="AJ294" s="80"/>
      <c r="AK294" s="92"/>
      <c r="AL294" s="80"/>
      <c r="AM294" s="93"/>
      <c r="AN294" s="80"/>
      <c r="AO294" s="92"/>
      <c r="AP294" s="80"/>
      <c r="AQ294" s="93"/>
      <c r="AR294" s="80"/>
      <c r="AS294" s="93"/>
      <c r="AT294" s="298"/>
      <c r="AU294" s="93"/>
      <c r="AV294" s="298"/>
      <c r="AW294" s="93"/>
      <c r="AX294" s="66">
        <f t="shared" si="44"/>
        <v>0</v>
      </c>
      <c r="AY294" s="78">
        <f t="shared" si="45"/>
        <v>0</v>
      </c>
      <c r="AZ294" s="67">
        <f>IFERROR(VLOOKUP(A294,'Site check'!$A$14:$O$47,15,0),0)</f>
        <v>0</v>
      </c>
      <c r="BA294" s="68">
        <f t="shared" si="49"/>
        <v>0</v>
      </c>
      <c r="BB294" s="53">
        <f t="shared" si="46"/>
        <v>0</v>
      </c>
      <c r="BC294" s="53">
        <f t="shared" si="47"/>
        <v>0</v>
      </c>
    </row>
    <row r="295" spans="1:55" ht="13.15">
      <c r="A295" t="str">
        <f>[2]Sheet1!A295</f>
        <v>ABNTB1_SYS_RACK3_PANEL B_02- IGNORE</v>
      </c>
      <c r="B295" t="str">
        <f>[2]Sheet1!B295</f>
        <v>ABNTB1;DC SYS01</v>
      </c>
      <c r="C295" s="52" t="str">
        <f>[2]Sheet1!C295</f>
        <v>ABNTB1</v>
      </c>
      <c r="D295" s="52" t="s">
        <v>863</v>
      </c>
      <c r="E295">
        <f>[2]Sheet1!D295</f>
        <v>0</v>
      </c>
      <c r="F295">
        <f>[2]Sheet1!E295</f>
        <v>0</v>
      </c>
      <c r="G295" s="64">
        <f>[2]Sheet1!F295</f>
        <v>0</v>
      </c>
      <c r="H295">
        <f>[2]Sheet1!G295</f>
        <v>0</v>
      </c>
      <c r="I295">
        <f>[2]Sheet1!H295</f>
        <v>0</v>
      </c>
      <c r="J295">
        <f>[2]Sheet1!I295</f>
        <v>0</v>
      </c>
      <c r="K295">
        <f>[2]Sheet1!J295</f>
        <v>0</v>
      </c>
      <c r="L295">
        <f>[2]Sheet1!K295</f>
        <v>0</v>
      </c>
      <c r="M295">
        <f>[2]Sheet1!L295</f>
        <v>0</v>
      </c>
      <c r="N295">
        <f>[2]Sheet1!M295</f>
        <v>0</v>
      </c>
      <c r="O295">
        <f>[2]Sheet1!N295</f>
        <v>0</v>
      </c>
      <c r="P295" s="69">
        <f t="shared" si="48"/>
        <v>0</v>
      </c>
      <c r="Q295" s="92"/>
      <c r="R295" s="80"/>
      <c r="S295" s="93"/>
      <c r="T295" s="80"/>
      <c r="U295" s="92"/>
      <c r="V295" s="80"/>
      <c r="W295" s="93"/>
      <c r="X295" s="80"/>
      <c r="Y295" s="92"/>
      <c r="Z295" s="80"/>
      <c r="AA295" s="93"/>
      <c r="AB295" s="80"/>
      <c r="AC295" s="92"/>
      <c r="AD295" s="80"/>
      <c r="AE295" s="93"/>
      <c r="AF295" s="80"/>
      <c r="AG295" s="92"/>
      <c r="AH295" s="80"/>
      <c r="AI295" s="93"/>
      <c r="AJ295" s="80"/>
      <c r="AK295" s="92"/>
      <c r="AL295" s="80"/>
      <c r="AM295" s="93"/>
      <c r="AN295" s="80"/>
      <c r="AO295" s="92"/>
      <c r="AP295" s="80"/>
      <c r="AQ295" s="93"/>
      <c r="AR295" s="80"/>
      <c r="AS295" s="93"/>
      <c r="AT295" s="298"/>
      <c r="AU295" s="93"/>
      <c r="AV295" s="298"/>
      <c r="AW295" s="93"/>
      <c r="AX295" s="66">
        <f t="shared" si="44"/>
        <v>0</v>
      </c>
      <c r="AY295" s="78">
        <f t="shared" si="45"/>
        <v>0</v>
      </c>
      <c r="AZ295" s="67">
        <f>IFERROR(VLOOKUP(A295,'Site check'!$A$14:$O$47,15,0),0)</f>
        <v>0</v>
      </c>
      <c r="BA295" s="68">
        <f t="shared" si="49"/>
        <v>0</v>
      </c>
      <c r="BB295" s="53">
        <f t="shared" si="46"/>
        <v>0</v>
      </c>
      <c r="BC295" s="53">
        <f t="shared" si="47"/>
        <v>0</v>
      </c>
    </row>
    <row r="296" spans="1:55" ht="13.15">
      <c r="A296" t="str">
        <f>[2]Sheet1!A296</f>
        <v>ABNTD1 DC DB</v>
      </c>
      <c r="B296" t="str">
        <f>[2]Sheet1!B296</f>
        <v>ABNTD1;DCSYS01</v>
      </c>
      <c r="C296" s="52" t="str">
        <f>[2]Sheet1!C296</f>
        <v>ABNTD1</v>
      </c>
      <c r="D296" s="52" t="s">
        <v>868</v>
      </c>
      <c r="E296">
        <f>[2]Sheet1!D296</f>
        <v>90</v>
      </c>
      <c r="F296">
        <f>[2]Sheet1!E296</f>
        <v>83</v>
      </c>
      <c r="G296" s="64">
        <f>[2]Sheet1!F296</f>
        <v>44971</v>
      </c>
      <c r="H296">
        <f>[2]Sheet1!G296</f>
        <v>300</v>
      </c>
      <c r="I296">
        <f>[2]Sheet1!H296</f>
        <v>300</v>
      </c>
      <c r="J296">
        <f>[2]Sheet1!I296</f>
        <v>0</v>
      </c>
      <c r="K296">
        <f>[2]Sheet1!J296</f>
        <v>0</v>
      </c>
      <c r="L296">
        <f>[2]Sheet1!K296</f>
        <v>0</v>
      </c>
      <c r="M296">
        <f>[2]Sheet1!L296</f>
        <v>0</v>
      </c>
      <c r="N296">
        <f>[2]Sheet1!M296</f>
        <v>0</v>
      </c>
      <c r="O296">
        <f>[2]Sheet1!N296</f>
        <v>32</v>
      </c>
      <c r="P296" s="69">
        <f t="shared" si="48"/>
        <v>104.16666666666667</v>
      </c>
      <c r="Q296" s="92" t="s">
        <v>319</v>
      </c>
      <c r="R296" s="80">
        <v>4</v>
      </c>
      <c r="S296" s="303" t="s">
        <v>320</v>
      </c>
      <c r="T296" s="302">
        <v>1</v>
      </c>
      <c r="U296" s="92"/>
      <c r="V296" s="80"/>
      <c r="W296" s="93"/>
      <c r="X296" s="80"/>
      <c r="Y296" s="92"/>
      <c r="Z296" s="80"/>
      <c r="AA296" s="93"/>
      <c r="AB296" s="80"/>
      <c r="AC296" s="92"/>
      <c r="AD296" s="80"/>
      <c r="AE296" s="93"/>
      <c r="AF296" s="80"/>
      <c r="AG296" s="92"/>
      <c r="AH296" s="80"/>
      <c r="AI296" s="93"/>
      <c r="AJ296" s="80"/>
      <c r="AK296" s="92"/>
      <c r="AL296" s="80"/>
      <c r="AM296" s="93"/>
      <c r="AN296" s="80"/>
      <c r="AO296" s="92"/>
      <c r="AP296" s="80"/>
      <c r="AQ296" s="93"/>
      <c r="AR296" s="80"/>
      <c r="AS296" s="93"/>
      <c r="AT296" s="298"/>
      <c r="AU296" s="93"/>
      <c r="AV296" s="298"/>
      <c r="AW296" s="93"/>
      <c r="AX296" s="66">
        <f t="shared" si="44"/>
        <v>5</v>
      </c>
      <c r="AY296" s="78">
        <f t="shared" si="45"/>
        <v>104.16666666666667</v>
      </c>
      <c r="AZ296" s="67">
        <f>IFERROR(VLOOKUP(A296,'Site check'!$A$14:$O$47,15,0),0)</f>
        <v>0</v>
      </c>
      <c r="BA296" s="68">
        <f t="shared" si="49"/>
        <v>0</v>
      </c>
      <c r="BB296" s="53">
        <f t="shared" si="46"/>
        <v>142.08333333333334</v>
      </c>
      <c r="BC296" s="53">
        <f t="shared" si="47"/>
        <v>135.08333333333334</v>
      </c>
    </row>
    <row r="297" spans="1:55" ht="13.15">
      <c r="A297" t="str">
        <f>[2]Sheet1!A297</f>
        <v>AYRN01_DCDB_A PPS10_DB1</v>
      </c>
      <c r="B297" t="str">
        <f>[2]Sheet1!B297</f>
        <v>AYRN01; DC SYS01</v>
      </c>
      <c r="C297" s="52" t="str">
        <f>[2]Sheet1!C297</f>
        <v>AYRN01</v>
      </c>
      <c r="D297" s="52" t="s">
        <v>896</v>
      </c>
      <c r="E297">
        <f>[2]Sheet1!D297</f>
        <v>16</v>
      </c>
      <c r="F297">
        <f>[2]Sheet1!E297</f>
        <v>0</v>
      </c>
      <c r="G297" s="64">
        <f>[2]Sheet1!F297</f>
        <v>44264</v>
      </c>
      <c r="H297">
        <f>[2]Sheet1!G297</f>
        <v>0</v>
      </c>
      <c r="I297">
        <f>[2]Sheet1!H297</f>
        <v>0</v>
      </c>
      <c r="J297">
        <f>[2]Sheet1!I297</f>
        <v>0</v>
      </c>
      <c r="K297">
        <f>[2]Sheet1!J297</f>
        <v>0</v>
      </c>
      <c r="L297">
        <f>[2]Sheet1!K297</f>
        <v>0</v>
      </c>
      <c r="M297">
        <f>[2]Sheet1!L297</f>
        <v>0</v>
      </c>
      <c r="N297">
        <f>[2]Sheet1!M297</f>
        <v>0</v>
      </c>
      <c r="O297">
        <f>[2]Sheet1!N297</f>
        <v>0</v>
      </c>
      <c r="P297" s="69">
        <f t="shared" si="48"/>
        <v>0</v>
      </c>
      <c r="Q297" s="92"/>
      <c r="R297" s="80"/>
      <c r="S297" s="93"/>
      <c r="T297" s="80"/>
      <c r="U297" s="92"/>
      <c r="V297" s="80"/>
      <c r="W297" s="93"/>
      <c r="X297" s="80"/>
      <c r="Y297" s="92"/>
      <c r="Z297" s="80"/>
      <c r="AA297" s="93"/>
      <c r="AB297" s="80"/>
      <c r="AC297" s="92"/>
      <c r="AD297" s="80"/>
      <c r="AE297" s="93"/>
      <c r="AF297" s="80"/>
      <c r="AG297" s="92"/>
      <c r="AH297" s="80"/>
      <c r="AI297" s="93"/>
      <c r="AJ297" s="80"/>
      <c r="AK297" s="92"/>
      <c r="AL297" s="80"/>
      <c r="AM297" s="93"/>
      <c r="AN297" s="80"/>
      <c r="AO297" s="92"/>
      <c r="AP297" s="80"/>
      <c r="AQ297" s="93"/>
      <c r="AR297" s="80"/>
      <c r="AS297" s="93"/>
      <c r="AT297" s="298"/>
      <c r="AU297" s="93"/>
      <c r="AV297" s="298"/>
      <c r="AW297" s="93"/>
      <c r="AX297" s="66">
        <f t="shared" si="44"/>
        <v>0</v>
      </c>
      <c r="AY297" s="78">
        <f t="shared" si="45"/>
        <v>0</v>
      </c>
      <c r="AZ297" s="67">
        <f>IFERROR(VLOOKUP(A297,'Site check'!$A$14:$O$47,15,0),0)</f>
        <v>0</v>
      </c>
      <c r="BA297" s="68">
        <f t="shared" si="49"/>
        <v>0</v>
      </c>
      <c r="BB297" s="53">
        <f t="shared" si="46"/>
        <v>16</v>
      </c>
      <c r="BC297" s="53">
        <f t="shared" si="47"/>
        <v>0</v>
      </c>
    </row>
    <row r="298" spans="1:55" ht="13.15">
      <c r="A298" t="str">
        <f>[2]Sheet1!A298</f>
        <v>AYRN01_DCDB_A PPS10_DB2</v>
      </c>
      <c r="B298" t="str">
        <f>[2]Sheet1!B298</f>
        <v>AYRN01; DC SYS01</v>
      </c>
      <c r="C298" s="52" t="str">
        <f>[2]Sheet1!C298</f>
        <v>AYRN01</v>
      </c>
      <c r="D298" s="52" t="s">
        <v>896</v>
      </c>
      <c r="E298">
        <f>[2]Sheet1!D298</f>
        <v>0</v>
      </c>
      <c r="F298">
        <f>[2]Sheet1!E298</f>
        <v>16</v>
      </c>
      <c r="G298" s="64">
        <f>[2]Sheet1!F298</f>
        <v>44264</v>
      </c>
      <c r="H298">
        <f>[2]Sheet1!G298</f>
        <v>0</v>
      </c>
      <c r="I298">
        <f>[2]Sheet1!H298</f>
        <v>0</v>
      </c>
      <c r="J298">
        <f>[2]Sheet1!I298</f>
        <v>0</v>
      </c>
      <c r="K298">
        <f>[2]Sheet1!J298</f>
        <v>0</v>
      </c>
      <c r="L298">
        <f>[2]Sheet1!K298</f>
        <v>0</v>
      </c>
      <c r="M298">
        <f>[2]Sheet1!L298</f>
        <v>0</v>
      </c>
      <c r="N298">
        <f>[2]Sheet1!M298</f>
        <v>0</v>
      </c>
      <c r="O298">
        <f>[2]Sheet1!N298</f>
        <v>0</v>
      </c>
      <c r="P298" s="69">
        <f t="shared" si="48"/>
        <v>0</v>
      </c>
      <c r="Q298" s="92"/>
      <c r="R298" s="80"/>
      <c r="S298" s="93"/>
      <c r="T298" s="80"/>
      <c r="U298" s="92"/>
      <c r="V298" s="80"/>
      <c r="W298" s="93"/>
      <c r="X298" s="80"/>
      <c r="Y298" s="92"/>
      <c r="Z298" s="80"/>
      <c r="AA298" s="93"/>
      <c r="AB298" s="80"/>
      <c r="AC298" s="92"/>
      <c r="AD298" s="80"/>
      <c r="AE298" s="93"/>
      <c r="AF298" s="80"/>
      <c r="AG298" s="92"/>
      <c r="AH298" s="80"/>
      <c r="AI298" s="93"/>
      <c r="AJ298" s="80"/>
      <c r="AK298" s="92"/>
      <c r="AL298" s="80"/>
      <c r="AM298" s="93"/>
      <c r="AN298" s="80"/>
      <c r="AO298" s="92"/>
      <c r="AP298" s="80"/>
      <c r="AQ298" s="93"/>
      <c r="AR298" s="80"/>
      <c r="AS298" s="93"/>
      <c r="AT298" s="298"/>
      <c r="AU298" s="93"/>
      <c r="AV298" s="298"/>
      <c r="AW298" s="93"/>
      <c r="AX298" s="66">
        <f t="shared" si="44"/>
        <v>0</v>
      </c>
      <c r="AY298" s="78">
        <f t="shared" si="45"/>
        <v>0</v>
      </c>
      <c r="AZ298" s="67">
        <f>IFERROR(VLOOKUP(A298,'Site check'!$A$14:$O$47,15,0),0)</f>
        <v>0</v>
      </c>
      <c r="BA298" s="68">
        <f t="shared" si="49"/>
        <v>0</v>
      </c>
      <c r="BB298" s="53">
        <f t="shared" si="46"/>
        <v>0</v>
      </c>
      <c r="BC298" s="53">
        <f t="shared" si="47"/>
        <v>16</v>
      </c>
    </row>
    <row r="299" spans="1:55" ht="13.15">
      <c r="A299" t="str">
        <f>[2]Sheet1!A299</f>
        <v>DNDN71_SEC_EATON_BC01</v>
      </c>
      <c r="B299" t="str">
        <f>[2]Sheet1!B299</f>
        <v>DNDN71; SYS 01</v>
      </c>
      <c r="C299" s="52" t="str">
        <f>[2]Sheet1!C299</f>
        <v>DNDN71</v>
      </c>
      <c r="D299" s="52" t="s">
        <v>1075</v>
      </c>
      <c r="E299">
        <f>[2]Sheet1!D299</f>
        <v>90</v>
      </c>
      <c r="F299">
        <f>[2]Sheet1!E299</f>
        <v>90</v>
      </c>
      <c r="G299" s="64">
        <f>[2]Sheet1!F299</f>
        <v>45273</v>
      </c>
      <c r="H299">
        <f>[2]Sheet1!G299</f>
        <v>300</v>
      </c>
      <c r="I299">
        <f>[2]Sheet1!H299</f>
        <v>300</v>
      </c>
      <c r="J299">
        <f>[2]Sheet1!I299</f>
        <v>0</v>
      </c>
      <c r="K299">
        <f>[2]Sheet1!J299</f>
        <v>0</v>
      </c>
      <c r="L299">
        <f>[2]Sheet1!K299</f>
        <v>4</v>
      </c>
      <c r="M299">
        <f>[2]Sheet1!L299</f>
        <v>0</v>
      </c>
      <c r="N299">
        <f>[2]Sheet1!M299</f>
        <v>0</v>
      </c>
      <c r="O299">
        <f>[2]Sheet1!N299</f>
        <v>9</v>
      </c>
      <c r="P299" s="69">
        <f t="shared" si="48"/>
        <v>208.33333333333334</v>
      </c>
      <c r="Q299" s="81" t="s">
        <v>513</v>
      </c>
      <c r="R299" s="82">
        <v>5</v>
      </c>
      <c r="S299" s="81" t="s">
        <v>1447</v>
      </c>
      <c r="T299" s="82">
        <v>4</v>
      </c>
      <c r="U299" s="92"/>
      <c r="V299" s="80"/>
      <c r="W299" s="92"/>
      <c r="X299" s="302"/>
      <c r="Y299" s="89" t="s">
        <v>514</v>
      </c>
      <c r="Z299" s="302">
        <v>1</v>
      </c>
      <c r="AA299" s="93"/>
      <c r="AB299" s="80"/>
      <c r="AC299" s="92"/>
      <c r="AD299" s="80"/>
      <c r="AE299" s="93"/>
      <c r="AF299" s="80"/>
      <c r="AG299" s="92"/>
      <c r="AH299" s="80"/>
      <c r="AI299" s="93"/>
      <c r="AJ299" s="80"/>
      <c r="AK299" s="92"/>
      <c r="AL299" s="80"/>
      <c r="AM299" s="93"/>
      <c r="AN299" s="80"/>
      <c r="AO299" s="92"/>
      <c r="AP299" s="80"/>
      <c r="AQ299" s="93"/>
      <c r="AR299" s="80"/>
      <c r="AS299" s="93"/>
      <c r="AT299" s="298"/>
      <c r="AU299" s="93"/>
      <c r="AV299" s="298"/>
      <c r="AW299" s="93"/>
      <c r="AX299" s="66">
        <f t="shared" si="44"/>
        <v>10</v>
      </c>
      <c r="AY299" s="78">
        <f t="shared" si="45"/>
        <v>208.33333333333334</v>
      </c>
      <c r="AZ299" s="67">
        <f>IFERROR(VLOOKUP(A299,'Site check'!$A$14:$O$47,15,0),0)</f>
        <v>0</v>
      </c>
      <c r="BA299" s="68">
        <f t="shared" si="49"/>
        <v>0</v>
      </c>
      <c r="BB299" s="53">
        <f t="shared" si="46"/>
        <v>194.16666666666669</v>
      </c>
      <c r="BC299" s="53">
        <f t="shared" si="47"/>
        <v>194.16666666666669</v>
      </c>
    </row>
    <row r="300" spans="1:55" ht="13.15">
      <c r="A300" t="str">
        <f>[2]Sheet1!A300</f>
        <v>DNDTC1;POWEC987932;DCDB01</v>
      </c>
      <c r="B300" t="str">
        <f>[2]Sheet1!B300</f>
        <v>DNDTC1;DCSYS01</v>
      </c>
      <c r="C300" s="52" t="str">
        <f>[2]Sheet1!C300</f>
        <v>DNDTC1</v>
      </c>
      <c r="D300" s="52" t="s">
        <v>1076</v>
      </c>
      <c r="E300" t="str">
        <f>[2]Sheet1!D300</f>
        <v>Not correct form</v>
      </c>
      <c r="F300">
        <f>[2]Sheet1!E300</f>
        <v>0</v>
      </c>
      <c r="G300" s="64">
        <f>[2]Sheet1!F300</f>
        <v>0</v>
      </c>
      <c r="H300">
        <f>[2]Sheet1!G300</f>
        <v>0</v>
      </c>
      <c r="I300">
        <f>[2]Sheet1!H300</f>
        <v>0</v>
      </c>
      <c r="J300">
        <f>[2]Sheet1!I300</f>
        <v>0</v>
      </c>
      <c r="K300">
        <f>[2]Sheet1!J300</f>
        <v>0</v>
      </c>
      <c r="L300">
        <f>[2]Sheet1!K300</f>
        <v>0</v>
      </c>
      <c r="M300">
        <f>[2]Sheet1!L300</f>
        <v>0</v>
      </c>
      <c r="N300">
        <f>[2]Sheet1!M300</f>
        <v>0</v>
      </c>
      <c r="O300">
        <f>[2]Sheet1!N300</f>
        <v>0</v>
      </c>
      <c r="P300" s="69">
        <f t="shared" si="48"/>
        <v>20.833333333333332</v>
      </c>
      <c r="Q300" s="253" t="s">
        <v>1448</v>
      </c>
      <c r="R300" s="254">
        <v>0.5</v>
      </c>
      <c r="S300" s="253" t="s">
        <v>1448</v>
      </c>
      <c r="T300" s="254">
        <v>0.5</v>
      </c>
      <c r="U300" s="92"/>
      <c r="V300" s="80"/>
      <c r="W300" s="93"/>
      <c r="X300" s="80"/>
      <c r="Y300" s="92"/>
      <c r="Z300" s="80"/>
      <c r="AA300" s="93"/>
      <c r="AB300" s="80"/>
      <c r="AC300" s="92"/>
      <c r="AD300" s="80"/>
      <c r="AE300" s="93"/>
      <c r="AF300" s="80"/>
      <c r="AG300" s="92"/>
      <c r="AH300" s="80"/>
      <c r="AI300" s="93"/>
      <c r="AJ300" s="80"/>
      <c r="AK300" s="92"/>
      <c r="AL300" s="80"/>
      <c r="AM300" s="93"/>
      <c r="AN300" s="80"/>
      <c r="AO300" s="92"/>
      <c r="AP300" s="80"/>
      <c r="AQ300" s="93"/>
      <c r="AR300" s="80"/>
      <c r="AS300" s="93"/>
      <c r="AT300" s="298"/>
      <c r="AU300" s="93"/>
      <c r="AV300" s="298"/>
      <c r="AW300" s="93"/>
      <c r="AX300" s="66">
        <f t="shared" si="44"/>
        <v>1</v>
      </c>
      <c r="AY300" s="78">
        <f t="shared" si="45"/>
        <v>20.833333333333332</v>
      </c>
      <c r="AZ300" s="67">
        <f>IFERROR(VLOOKUP(A300,'Site check'!$A$14:$O$47,15,0),0)</f>
        <v>0</v>
      </c>
      <c r="BA300" s="68">
        <f t="shared" si="49"/>
        <v>0</v>
      </c>
      <c r="BB300" s="53" t="e">
        <f t="shared" si="46"/>
        <v>#VALUE!</v>
      </c>
      <c r="BC300" s="53">
        <f t="shared" si="47"/>
        <v>10.416666666666666</v>
      </c>
    </row>
    <row r="301" spans="1:55" ht="13.15">
      <c r="A301" t="str">
        <f>[2]Sheet1!A301</f>
        <v>DNFNP1_SEC_EATON_C7</v>
      </c>
      <c r="B301" t="str">
        <f>[2]Sheet1!B301</f>
        <v>DNFNP1; DC SYS01</v>
      </c>
      <c r="C301" s="52" t="str">
        <f>[2]Sheet1!C301</f>
        <v>DNFNP1</v>
      </c>
      <c r="D301" s="52" t="s">
        <v>1078</v>
      </c>
      <c r="E301">
        <f>[2]Sheet1!D301</f>
        <v>0</v>
      </c>
      <c r="F301">
        <f>[2]Sheet1!E301</f>
        <v>0</v>
      </c>
      <c r="G301" s="64">
        <f>[2]Sheet1!F301</f>
        <v>0</v>
      </c>
      <c r="H301">
        <f>[2]Sheet1!G301</f>
        <v>300</v>
      </c>
      <c r="I301">
        <f>[2]Sheet1!H301</f>
        <v>300</v>
      </c>
      <c r="J301">
        <f>[2]Sheet1!I301</f>
        <v>0</v>
      </c>
      <c r="K301">
        <f>[2]Sheet1!J301</f>
        <v>0</v>
      </c>
      <c r="L301">
        <f>[2]Sheet1!K301</f>
        <v>0</v>
      </c>
      <c r="M301">
        <f>[2]Sheet1!L301</f>
        <v>0</v>
      </c>
      <c r="N301">
        <f>[2]Sheet1!M301</f>
        <v>0</v>
      </c>
      <c r="O301">
        <f>[2]Sheet1!N301</f>
        <v>10</v>
      </c>
      <c r="P301" s="69">
        <f t="shared" si="48"/>
        <v>10.416666666666666</v>
      </c>
      <c r="Q301" s="81" t="s">
        <v>515</v>
      </c>
      <c r="R301" s="82">
        <v>0.5</v>
      </c>
      <c r="S301" s="93"/>
      <c r="T301" s="80"/>
      <c r="U301" s="92"/>
      <c r="V301" s="80"/>
      <c r="W301" s="93"/>
      <c r="X301" s="80"/>
      <c r="Y301" s="92"/>
      <c r="Z301" s="80"/>
      <c r="AA301" s="93"/>
      <c r="AB301" s="80"/>
      <c r="AC301" s="92"/>
      <c r="AD301" s="80"/>
      <c r="AE301" s="93"/>
      <c r="AF301" s="80"/>
      <c r="AG301" s="92"/>
      <c r="AH301" s="80"/>
      <c r="AI301" s="93"/>
      <c r="AJ301" s="80"/>
      <c r="AK301" s="92"/>
      <c r="AL301" s="80"/>
      <c r="AM301" s="93"/>
      <c r="AN301" s="80"/>
      <c r="AO301" s="92"/>
      <c r="AP301" s="80"/>
      <c r="AQ301" s="93"/>
      <c r="AR301" s="80"/>
      <c r="AS301" s="93"/>
      <c r="AT301" s="298"/>
      <c r="AU301" s="93"/>
      <c r="AV301" s="298"/>
      <c r="AW301" s="93"/>
      <c r="AX301" s="66">
        <f t="shared" si="44"/>
        <v>0.5</v>
      </c>
      <c r="AY301" s="78">
        <f t="shared" si="45"/>
        <v>10.416666666666666</v>
      </c>
      <c r="AZ301" s="67">
        <f>IFERROR(VLOOKUP(A301,'Site check'!$A$14:$O$47,15,0),0)</f>
        <v>0</v>
      </c>
      <c r="BA301" s="68">
        <f t="shared" si="49"/>
        <v>0</v>
      </c>
      <c r="BB301" s="53">
        <f t="shared" si="46"/>
        <v>5.208333333333333</v>
      </c>
      <c r="BC301" s="53">
        <f t="shared" si="47"/>
        <v>5.208333333333333</v>
      </c>
    </row>
    <row r="302" spans="1:55" ht="13.15">
      <c r="A302" t="str">
        <f>[2]Sheet1!A302</f>
        <v>EDBTG1_PDU1A_B</v>
      </c>
      <c r="B302" t="str">
        <f>[2]Sheet1!B302</f>
        <v>EDBTG1;DC SYSA</v>
      </c>
      <c r="C302" s="52" t="str">
        <f>[2]Sheet1!C302</f>
        <v>EDBTG1</v>
      </c>
      <c r="D302" s="52" t="s">
        <v>1096</v>
      </c>
      <c r="E302">
        <f>[2]Sheet1!D302</f>
        <v>110.5</v>
      </c>
      <c r="F302">
        <f>[2]Sheet1!E302</f>
        <v>133.07</v>
      </c>
      <c r="G302" s="64">
        <f>[2]Sheet1!F302</f>
        <v>45510</v>
      </c>
      <c r="H302">
        <f>[2]Sheet1!G302</f>
        <v>360</v>
      </c>
      <c r="I302">
        <f>[2]Sheet1!H302</f>
        <v>360</v>
      </c>
      <c r="J302">
        <f>[2]Sheet1!I302</f>
        <v>0</v>
      </c>
      <c r="K302">
        <f>[2]Sheet1!J302</f>
        <v>0</v>
      </c>
      <c r="L302">
        <f>[2]Sheet1!K302</f>
        <v>0</v>
      </c>
      <c r="M302">
        <f>[2]Sheet1!L302</f>
        <v>0</v>
      </c>
      <c r="N302">
        <f>[2]Sheet1!M302</f>
        <v>0</v>
      </c>
      <c r="O302">
        <f>[2]Sheet1!N302</f>
        <v>0</v>
      </c>
      <c r="P302" s="69">
        <f t="shared" si="48"/>
        <v>939.58333333333337</v>
      </c>
      <c r="Q302" s="81" t="s">
        <v>518</v>
      </c>
      <c r="R302" s="82">
        <v>2</v>
      </c>
      <c r="S302" s="81" t="s">
        <v>519</v>
      </c>
      <c r="T302" s="82">
        <v>1</v>
      </c>
      <c r="U302" s="81" t="s">
        <v>520</v>
      </c>
      <c r="V302" s="82">
        <v>2.5</v>
      </c>
      <c r="W302" s="81" t="s">
        <v>521</v>
      </c>
      <c r="X302" s="82">
        <v>2.9</v>
      </c>
      <c r="Y302" s="105" t="s">
        <v>505</v>
      </c>
      <c r="Z302" s="255">
        <v>0.6</v>
      </c>
      <c r="AA302" s="256" t="s">
        <v>522</v>
      </c>
      <c r="AB302" s="255">
        <v>3.6</v>
      </c>
      <c r="AC302" s="256" t="s">
        <v>1449</v>
      </c>
      <c r="AD302" s="255">
        <v>3.5</v>
      </c>
      <c r="AE302" s="83" t="s">
        <v>1450</v>
      </c>
      <c r="AF302" s="84">
        <v>6.5</v>
      </c>
      <c r="AG302" s="85" t="s">
        <v>526</v>
      </c>
      <c r="AH302" s="86">
        <v>5.8</v>
      </c>
      <c r="AI302" s="85" t="s">
        <v>527</v>
      </c>
      <c r="AJ302" s="86">
        <v>5.8</v>
      </c>
      <c r="AK302" s="85" t="s">
        <v>528</v>
      </c>
      <c r="AL302" s="86">
        <v>1.9</v>
      </c>
      <c r="AM302" s="85" t="s">
        <v>529</v>
      </c>
      <c r="AN302" s="86">
        <v>4</v>
      </c>
      <c r="AO302" s="85" t="s">
        <v>1451</v>
      </c>
      <c r="AP302" s="86">
        <v>1</v>
      </c>
      <c r="AQ302" s="85" t="s">
        <v>530</v>
      </c>
      <c r="AR302" s="252">
        <v>4</v>
      </c>
      <c r="AS302" s="93"/>
      <c r="AT302" s="298"/>
      <c r="AU302" s="93"/>
      <c r="AV302" s="298"/>
      <c r="AW302" s="93"/>
      <c r="AX302" s="66">
        <f t="shared" si="44"/>
        <v>45.1</v>
      </c>
      <c r="AY302" s="78">
        <f t="shared" si="45"/>
        <v>939.58333333333337</v>
      </c>
      <c r="AZ302" s="67">
        <f>IFERROR(VLOOKUP(A302,'Site check'!$A$14:$O$47,15,0),0)</f>
        <v>0</v>
      </c>
      <c r="BA302" s="68">
        <f t="shared" si="49"/>
        <v>0</v>
      </c>
      <c r="BB302" s="53">
        <f t="shared" si="46"/>
        <v>580.29166666666674</v>
      </c>
      <c r="BC302" s="53">
        <f t="shared" si="47"/>
        <v>602.86166666666668</v>
      </c>
    </row>
    <row r="303" spans="1:55" ht="13.15">
      <c r="A303" t="str">
        <f>[2]Sheet1!A303</f>
        <v>EDBTG1_SEC_DCDB_J02</v>
      </c>
      <c r="B303" t="str">
        <f>[2]Sheet1!B303</f>
        <v>EDBTG1;DC SYSA</v>
      </c>
      <c r="C303" s="52" t="str">
        <f>[2]Sheet1!C303</f>
        <v>EDBTG1</v>
      </c>
      <c r="D303" s="52" t="s">
        <v>1096</v>
      </c>
      <c r="E303">
        <f>[2]Sheet1!D303</f>
        <v>195</v>
      </c>
      <c r="F303">
        <f>[2]Sheet1!E303</f>
        <v>205</v>
      </c>
      <c r="G303" s="64">
        <f>[2]Sheet1!F303</f>
        <v>44642</v>
      </c>
      <c r="H303">
        <f>[2]Sheet1!G303</f>
        <v>300</v>
      </c>
      <c r="I303">
        <f>[2]Sheet1!H303</f>
        <v>300</v>
      </c>
      <c r="J303">
        <f>[2]Sheet1!I303</f>
        <v>2</v>
      </c>
      <c r="K303">
        <f>[2]Sheet1!J303</f>
        <v>9</v>
      </c>
      <c r="L303">
        <f>[2]Sheet1!K303</f>
        <v>3</v>
      </c>
      <c r="M303">
        <f>[2]Sheet1!L303</f>
        <v>0</v>
      </c>
      <c r="N303">
        <f>[2]Sheet1!M303</f>
        <v>0</v>
      </c>
      <c r="O303">
        <f>[2]Sheet1!N303</f>
        <v>13</v>
      </c>
      <c r="P303" s="69">
        <f t="shared" si="48"/>
        <v>0</v>
      </c>
      <c r="Q303" s="83"/>
      <c r="R303" s="284"/>
      <c r="S303" s="93"/>
      <c r="T303" s="80"/>
      <c r="U303" s="92"/>
      <c r="V303" s="80"/>
      <c r="W303" s="93"/>
      <c r="X303" s="80"/>
      <c r="Y303" s="92"/>
      <c r="Z303" s="80"/>
      <c r="AA303" s="93"/>
      <c r="AB303" s="80"/>
      <c r="AC303" s="92"/>
      <c r="AD303" s="80"/>
      <c r="AE303" s="93"/>
      <c r="AF303" s="80"/>
      <c r="AG303" s="92"/>
      <c r="AH303" s="80"/>
      <c r="AI303" s="93"/>
      <c r="AJ303" s="80"/>
      <c r="AK303" s="92"/>
      <c r="AL303" s="80"/>
      <c r="AM303" s="93"/>
      <c r="AN303" s="80"/>
      <c r="AO303" s="92"/>
      <c r="AP303" s="80"/>
      <c r="AQ303" s="93"/>
      <c r="AR303" s="80"/>
      <c r="AS303" s="93"/>
      <c r="AT303" s="298"/>
      <c r="AU303" s="93"/>
      <c r="AV303" s="298"/>
      <c r="AW303" s="93"/>
      <c r="AX303" s="66">
        <f t="shared" si="44"/>
        <v>0</v>
      </c>
      <c r="AY303" s="78">
        <f t="shared" si="45"/>
        <v>0</v>
      </c>
      <c r="AZ303" s="67">
        <f>IFERROR(VLOOKUP(A303,'Site check'!$A$14:$O$47,15,0),0)</f>
        <v>0</v>
      </c>
      <c r="BA303" s="68">
        <f t="shared" si="49"/>
        <v>0</v>
      </c>
      <c r="BB303" s="53">
        <f t="shared" si="46"/>
        <v>195</v>
      </c>
      <c r="BC303" s="53">
        <f t="shared" si="47"/>
        <v>205</v>
      </c>
    </row>
    <row r="304" spans="1:55" ht="13.15">
      <c r="A304" t="str">
        <f>[2]Sheet1!A304</f>
        <v>EDBTG1_SEC_DCDB_D11</v>
      </c>
      <c r="B304" t="str">
        <f>[2]Sheet1!B304</f>
        <v>EDBTG1;DC SYSA</v>
      </c>
      <c r="C304" s="52" t="str">
        <f>[2]Sheet1!C304</f>
        <v>EDBTG1</v>
      </c>
      <c r="D304" s="52" t="s">
        <v>1096</v>
      </c>
      <c r="E304">
        <f>[2]Sheet1!D304</f>
        <v>184</v>
      </c>
      <c r="F304">
        <f>[2]Sheet1!E304</f>
        <v>181</v>
      </c>
      <c r="G304" s="64">
        <f>[2]Sheet1!F304</f>
        <v>44453</v>
      </c>
      <c r="H304">
        <f>[2]Sheet1!G304</f>
        <v>300</v>
      </c>
      <c r="I304">
        <f>[2]Sheet1!H304</f>
        <v>300</v>
      </c>
      <c r="J304">
        <f>[2]Sheet1!I304</f>
        <v>0</v>
      </c>
      <c r="K304">
        <f>[2]Sheet1!J304</f>
        <v>6</v>
      </c>
      <c r="L304">
        <f>[2]Sheet1!K304</f>
        <v>4</v>
      </c>
      <c r="M304">
        <f>[2]Sheet1!L304</f>
        <v>0</v>
      </c>
      <c r="N304">
        <f>[2]Sheet1!M304</f>
        <v>0</v>
      </c>
      <c r="O304">
        <f>[2]Sheet1!N304</f>
        <v>46</v>
      </c>
      <c r="P304" s="69">
        <f t="shared" si="48"/>
        <v>0</v>
      </c>
      <c r="Q304" s="81"/>
      <c r="R304" s="82"/>
      <c r="S304" s="93"/>
      <c r="T304" s="80"/>
      <c r="U304" s="92"/>
      <c r="V304" s="80"/>
      <c r="W304" s="93"/>
      <c r="X304" s="80"/>
      <c r="Y304" s="92"/>
      <c r="Z304" s="80"/>
      <c r="AA304" s="93"/>
      <c r="AB304" s="80"/>
      <c r="AC304" s="92"/>
      <c r="AD304" s="80"/>
      <c r="AE304" s="93"/>
      <c r="AF304" s="80"/>
      <c r="AG304" s="92"/>
      <c r="AH304" s="80"/>
      <c r="AI304" s="93"/>
      <c r="AJ304" s="80"/>
      <c r="AK304" s="92"/>
      <c r="AL304" s="80"/>
      <c r="AM304" s="93"/>
      <c r="AN304" s="80"/>
      <c r="AO304" s="92"/>
      <c r="AP304" s="80"/>
      <c r="AQ304" s="93"/>
      <c r="AR304" s="80"/>
      <c r="AS304" s="93"/>
      <c r="AT304" s="298"/>
      <c r="AU304" s="93"/>
      <c r="AV304" s="298"/>
      <c r="AW304" s="93"/>
      <c r="AX304" s="66">
        <f t="shared" si="44"/>
        <v>0</v>
      </c>
      <c r="AY304" s="78">
        <f t="shared" si="45"/>
        <v>0</v>
      </c>
      <c r="AZ304" s="67">
        <f>IFERROR(VLOOKUP(A304,'Site check'!$A$14:$O$47,15,0),0)</f>
        <v>0</v>
      </c>
      <c r="BA304" s="68">
        <f t="shared" si="49"/>
        <v>0</v>
      </c>
      <c r="BB304" s="53">
        <f t="shared" si="46"/>
        <v>184</v>
      </c>
      <c r="BC304" s="53">
        <f t="shared" si="47"/>
        <v>181</v>
      </c>
    </row>
    <row r="305" spans="1:55" ht="13.15">
      <c r="A305" t="str">
        <f>[2]Sheet1!A305</f>
        <v>EDBTN1_SEC_EATON_EF5</v>
      </c>
      <c r="B305" t="str">
        <f>[2]Sheet1!B305</f>
        <v>EDBTN1;DC SYSA (DO NOT CONNECT LOADS)</v>
      </c>
      <c r="C305" s="52" t="str">
        <f>[2]Sheet1!C305</f>
        <v>EDBTN1</v>
      </c>
      <c r="D305" s="52" t="s">
        <v>1098</v>
      </c>
      <c r="E305">
        <f>[2]Sheet1!D305</f>
        <v>152</v>
      </c>
      <c r="F305">
        <f>[2]Sheet1!E305</f>
        <v>168</v>
      </c>
      <c r="G305" s="64">
        <f>[2]Sheet1!F305</f>
        <v>45008</v>
      </c>
      <c r="H305">
        <f>[2]Sheet1!G305</f>
        <v>300</v>
      </c>
      <c r="I305">
        <f>[2]Sheet1!H305</f>
        <v>300</v>
      </c>
      <c r="J305">
        <f>[2]Sheet1!I305</f>
        <v>0</v>
      </c>
      <c r="K305">
        <f>[2]Sheet1!J305</f>
        <v>0</v>
      </c>
      <c r="L305">
        <f>[2]Sheet1!K305</f>
        <v>0</v>
      </c>
      <c r="M305">
        <f>[2]Sheet1!L305</f>
        <v>0</v>
      </c>
      <c r="N305">
        <f>[2]Sheet1!M305</f>
        <v>0</v>
      </c>
      <c r="O305">
        <f>[2]Sheet1!N305</f>
        <v>48</v>
      </c>
      <c r="P305" s="69">
        <f t="shared" si="48"/>
        <v>137.5</v>
      </c>
      <c r="Q305" s="81" t="s">
        <v>533</v>
      </c>
      <c r="R305" s="82">
        <v>4.5999999999999996</v>
      </c>
      <c r="S305" s="303" t="s">
        <v>535</v>
      </c>
      <c r="T305" s="302">
        <v>2</v>
      </c>
      <c r="U305" s="92"/>
      <c r="V305" s="80"/>
      <c r="W305" s="93"/>
      <c r="X305" s="80"/>
      <c r="Y305" s="92"/>
      <c r="Z305" s="80"/>
      <c r="AA305" s="93"/>
      <c r="AB305" s="80"/>
      <c r="AC305" s="92"/>
      <c r="AD305" s="80"/>
      <c r="AE305" s="93"/>
      <c r="AF305" s="80"/>
      <c r="AG305" s="92"/>
      <c r="AH305" s="80"/>
      <c r="AI305" s="93"/>
      <c r="AJ305" s="80"/>
      <c r="AK305" s="92"/>
      <c r="AL305" s="80"/>
      <c r="AM305" s="93"/>
      <c r="AN305" s="80"/>
      <c r="AO305" s="92"/>
      <c r="AP305" s="80"/>
      <c r="AQ305" s="93"/>
      <c r="AR305" s="80"/>
      <c r="AS305" s="93"/>
      <c r="AT305" s="298"/>
      <c r="AU305" s="93"/>
      <c r="AV305" s="298"/>
      <c r="AW305" s="93"/>
      <c r="AX305" s="66">
        <f t="shared" si="44"/>
        <v>6.6</v>
      </c>
      <c r="AY305" s="78">
        <f t="shared" si="45"/>
        <v>137.5</v>
      </c>
      <c r="AZ305" s="67">
        <f>IFERROR(VLOOKUP(A305,'Site check'!$A$14:$O$47,15,0),0)</f>
        <v>0</v>
      </c>
      <c r="BA305" s="68">
        <f t="shared" si="49"/>
        <v>0</v>
      </c>
      <c r="BB305" s="53">
        <f t="shared" si="46"/>
        <v>220.75</v>
      </c>
      <c r="BC305" s="53">
        <f t="shared" si="47"/>
        <v>236.75</v>
      </c>
    </row>
    <row r="306" spans="1:55" ht="13.15">
      <c r="A306" t="str">
        <f>[2]Sheet1!A306</f>
        <v>EDBTN1_DCDB_WALL_A</v>
      </c>
      <c r="B306" t="str">
        <f>[2]Sheet1!B306</f>
        <v>EDBTN1;DC SYSA (DO NOT CONNECT LOADS)</v>
      </c>
      <c r="C306" s="52" t="str">
        <f>[2]Sheet1!C306</f>
        <v>EDBTN1</v>
      </c>
      <c r="D306" s="52" t="s">
        <v>1098</v>
      </c>
      <c r="E306">
        <f>[2]Sheet1!D306</f>
        <v>0</v>
      </c>
      <c r="F306">
        <f>[2]Sheet1!E306</f>
        <v>0</v>
      </c>
      <c r="G306" s="64">
        <f>[2]Sheet1!F306</f>
        <v>0</v>
      </c>
      <c r="H306">
        <f>[2]Sheet1!G306</f>
        <v>0</v>
      </c>
      <c r="I306">
        <f>[2]Sheet1!H306</f>
        <v>0</v>
      </c>
      <c r="J306">
        <f>[2]Sheet1!I306</f>
        <v>0</v>
      </c>
      <c r="K306">
        <f>[2]Sheet1!J306</f>
        <v>0</v>
      </c>
      <c r="L306">
        <f>[2]Sheet1!K306</f>
        <v>0</v>
      </c>
      <c r="M306">
        <f>[2]Sheet1!L306</f>
        <v>0</v>
      </c>
      <c r="N306">
        <f>[2]Sheet1!M306</f>
        <v>0</v>
      </c>
      <c r="O306">
        <f>[2]Sheet1!N306</f>
        <v>0</v>
      </c>
      <c r="P306" s="69">
        <f t="shared" si="48"/>
        <v>0</v>
      </c>
      <c r="Q306" s="92"/>
      <c r="R306" s="80"/>
      <c r="S306" s="93"/>
      <c r="T306" s="80"/>
      <c r="U306" s="92"/>
      <c r="V306" s="80"/>
      <c r="W306" s="93"/>
      <c r="X306" s="80"/>
      <c r="Y306" s="92"/>
      <c r="Z306" s="80"/>
      <c r="AA306" s="93"/>
      <c r="AB306" s="80"/>
      <c r="AC306" s="92"/>
      <c r="AD306" s="80"/>
      <c r="AE306" s="93"/>
      <c r="AF306" s="80"/>
      <c r="AG306" s="92"/>
      <c r="AH306" s="80"/>
      <c r="AI306" s="93"/>
      <c r="AJ306" s="80"/>
      <c r="AK306" s="92"/>
      <c r="AL306" s="80"/>
      <c r="AM306" s="93"/>
      <c r="AN306" s="80"/>
      <c r="AO306" s="92"/>
      <c r="AP306" s="80"/>
      <c r="AQ306" s="93"/>
      <c r="AR306" s="80"/>
      <c r="AS306" s="93"/>
      <c r="AT306" s="298"/>
      <c r="AU306" s="93"/>
      <c r="AV306" s="298"/>
      <c r="AW306" s="93"/>
      <c r="AX306" s="66">
        <f t="shared" si="44"/>
        <v>0</v>
      </c>
      <c r="AY306" s="78">
        <f t="shared" si="45"/>
        <v>0</v>
      </c>
      <c r="AZ306" s="67">
        <f>IFERROR(VLOOKUP(A306,'Site check'!$A$14:$O$47,15,0),0)</f>
        <v>0</v>
      </c>
      <c r="BA306" s="68">
        <f t="shared" si="49"/>
        <v>0</v>
      </c>
      <c r="BB306" s="53">
        <f t="shared" si="46"/>
        <v>0</v>
      </c>
      <c r="BC306" s="53">
        <f t="shared" si="47"/>
        <v>0</v>
      </c>
    </row>
    <row r="307" spans="1:55" ht="13.15">
      <c r="A307" t="str">
        <f>[2]Sheet1!A307</f>
        <v>EDBTN1_DCDB_WALL_B</v>
      </c>
      <c r="B307" t="str">
        <f>[2]Sheet1!B307</f>
        <v>EDBTN1;DC SYSA (DO NOT CONNECT LOADS)</v>
      </c>
      <c r="C307" s="52" t="str">
        <f>[2]Sheet1!C307</f>
        <v>EDBTN1</v>
      </c>
      <c r="D307" s="52" t="s">
        <v>1098</v>
      </c>
      <c r="E307">
        <f>[2]Sheet1!D307</f>
        <v>0</v>
      </c>
      <c r="F307">
        <f>[2]Sheet1!E307</f>
        <v>0</v>
      </c>
      <c r="G307" s="64">
        <f>[2]Sheet1!F307</f>
        <v>0</v>
      </c>
      <c r="H307">
        <f>[2]Sheet1!G307</f>
        <v>0</v>
      </c>
      <c r="I307">
        <f>[2]Sheet1!H307</f>
        <v>0</v>
      </c>
      <c r="J307">
        <f>[2]Sheet1!I307</f>
        <v>0</v>
      </c>
      <c r="K307">
        <f>[2]Sheet1!J307</f>
        <v>0</v>
      </c>
      <c r="L307">
        <f>[2]Sheet1!K307</f>
        <v>0</v>
      </c>
      <c r="M307">
        <f>[2]Sheet1!L307</f>
        <v>0</v>
      </c>
      <c r="N307">
        <f>[2]Sheet1!M307</f>
        <v>0</v>
      </c>
      <c r="O307">
        <f>[2]Sheet1!N307</f>
        <v>0</v>
      </c>
      <c r="P307" s="69">
        <f t="shared" si="48"/>
        <v>0</v>
      </c>
      <c r="Q307" s="92"/>
      <c r="R307" s="80"/>
      <c r="S307" s="93"/>
      <c r="T307" s="80"/>
      <c r="U307" s="92"/>
      <c r="V307" s="80"/>
      <c r="W307" s="93"/>
      <c r="X307" s="80"/>
      <c r="Y307" s="92"/>
      <c r="Z307" s="80"/>
      <c r="AA307" s="93"/>
      <c r="AB307" s="80"/>
      <c r="AC307" s="92"/>
      <c r="AD307" s="80"/>
      <c r="AE307" s="93"/>
      <c r="AF307" s="80"/>
      <c r="AG307" s="92"/>
      <c r="AH307" s="80"/>
      <c r="AI307" s="93"/>
      <c r="AJ307" s="80"/>
      <c r="AK307" s="92"/>
      <c r="AL307" s="80"/>
      <c r="AM307" s="93"/>
      <c r="AN307" s="80"/>
      <c r="AO307" s="92"/>
      <c r="AP307" s="80"/>
      <c r="AQ307" s="93"/>
      <c r="AR307" s="80"/>
      <c r="AS307" s="93"/>
      <c r="AT307" s="298"/>
      <c r="AU307" s="93"/>
      <c r="AV307" s="298"/>
      <c r="AW307" s="93"/>
      <c r="AX307" s="66">
        <f t="shared" si="44"/>
        <v>0</v>
      </c>
      <c r="AY307" s="78">
        <f t="shared" si="45"/>
        <v>0</v>
      </c>
      <c r="AZ307" s="67">
        <f>IFERROR(VLOOKUP(A307,'Site check'!$A$14:$O$47,15,0),0)</f>
        <v>0</v>
      </c>
      <c r="BA307" s="68">
        <f t="shared" si="49"/>
        <v>0</v>
      </c>
      <c r="BB307" s="53">
        <f t="shared" si="46"/>
        <v>0</v>
      </c>
      <c r="BC307" s="53">
        <f t="shared" si="47"/>
        <v>0</v>
      </c>
    </row>
    <row r="308" spans="1:55" ht="13.15">
      <c r="A308" t="str">
        <f>[2]Sheet1!A308</f>
        <v>EDBTN1_SEC_EATON_CD15 CAPPED</v>
      </c>
      <c r="B308" t="str">
        <f>[2]Sheet1!B308</f>
        <v>EDBTN1;DC SYSA (DO NOT CONNECT LOADS)</v>
      </c>
      <c r="C308" s="52" t="str">
        <f>[2]Sheet1!C308</f>
        <v>EDBTN1</v>
      </c>
      <c r="D308" s="52" t="s">
        <v>1098</v>
      </c>
      <c r="E308">
        <f>[2]Sheet1!D308</f>
        <v>290</v>
      </c>
      <c r="F308">
        <f>[2]Sheet1!E308</f>
        <v>345</v>
      </c>
      <c r="G308" s="64">
        <f>[2]Sheet1!F308</f>
        <v>45006</v>
      </c>
      <c r="H308">
        <f>[2]Sheet1!G308</f>
        <v>300</v>
      </c>
      <c r="I308">
        <f>[2]Sheet1!H308</f>
        <v>300</v>
      </c>
      <c r="J308">
        <f>[2]Sheet1!I308</f>
        <v>2</v>
      </c>
      <c r="K308">
        <f>[2]Sheet1!J308</f>
        <v>0</v>
      </c>
      <c r="L308">
        <f>[2]Sheet1!K308</f>
        <v>0</v>
      </c>
      <c r="M308">
        <f>[2]Sheet1!L308</f>
        <v>0</v>
      </c>
      <c r="N308">
        <f>[2]Sheet1!M308</f>
        <v>0</v>
      </c>
      <c r="O308">
        <f>[2]Sheet1!N308</f>
        <v>5</v>
      </c>
      <c r="P308" s="69">
        <f t="shared" si="48"/>
        <v>20.833333333333332</v>
      </c>
      <c r="Q308" s="92" t="s">
        <v>537</v>
      </c>
      <c r="R308" s="252">
        <v>1</v>
      </c>
      <c r="S308" s="93"/>
      <c r="T308" s="80"/>
      <c r="U308" s="92"/>
      <c r="V308" s="80"/>
      <c r="W308" s="93"/>
      <c r="X308" s="80"/>
      <c r="Y308" s="92"/>
      <c r="Z308" s="80"/>
      <c r="AA308" s="93"/>
      <c r="AB308" s="80"/>
      <c r="AC308" s="92"/>
      <c r="AD308" s="80"/>
      <c r="AE308" s="93"/>
      <c r="AF308" s="80"/>
      <c r="AG308" s="92"/>
      <c r="AH308" s="80"/>
      <c r="AI308" s="93"/>
      <c r="AJ308" s="80"/>
      <c r="AK308" s="92"/>
      <c r="AL308" s="80"/>
      <c r="AM308" s="93"/>
      <c r="AN308" s="80"/>
      <c r="AO308" s="92"/>
      <c r="AP308" s="80"/>
      <c r="AQ308" s="93"/>
      <c r="AR308" s="80"/>
      <c r="AS308" s="93"/>
      <c r="AT308" s="298"/>
      <c r="AU308" s="93"/>
      <c r="AV308" s="298"/>
      <c r="AW308" s="93"/>
      <c r="AX308" s="66">
        <f t="shared" si="44"/>
        <v>1</v>
      </c>
      <c r="AY308" s="78">
        <f t="shared" si="45"/>
        <v>20.833333333333332</v>
      </c>
      <c r="AZ308" s="67">
        <f>IFERROR(VLOOKUP(A308,'Site check'!$A$14:$O$47,15,0),0)</f>
        <v>0</v>
      </c>
      <c r="BA308" s="68">
        <f t="shared" si="49"/>
        <v>0</v>
      </c>
      <c r="BB308" s="53">
        <f t="shared" si="46"/>
        <v>300.41666666666669</v>
      </c>
      <c r="BC308" s="53">
        <f t="shared" si="47"/>
        <v>355.41666666666669</v>
      </c>
    </row>
    <row r="309" spans="1:55" ht="13.15">
      <c r="A309" t="str">
        <f>[2]Sheet1!A309</f>
        <v>BTRTP1_SEC_EATON_GF03</v>
      </c>
      <c r="B309" t="str">
        <f>[2]Sheet1!B309</f>
        <v>BTRTP1;DC SYS01</v>
      </c>
      <c r="C309" s="52" t="str">
        <f>[2]Sheet1!C309</f>
        <v>BTRTP1</v>
      </c>
      <c r="D309" s="52" t="s">
        <v>1005</v>
      </c>
      <c r="E309">
        <f>[2]Sheet1!D309</f>
        <v>10</v>
      </c>
      <c r="F309">
        <f>[2]Sheet1!E309</f>
        <v>10</v>
      </c>
      <c r="G309" s="64">
        <f>[2]Sheet1!F309</f>
        <v>41963</v>
      </c>
      <c r="H309">
        <f>[2]Sheet1!G309</f>
        <v>300</v>
      </c>
      <c r="I309">
        <f>[2]Sheet1!H309</f>
        <v>300</v>
      </c>
      <c r="J309">
        <f>[2]Sheet1!I309</f>
        <v>5</v>
      </c>
      <c r="K309">
        <f>[2]Sheet1!J309</f>
        <v>8</v>
      </c>
      <c r="L309">
        <f>[2]Sheet1!K309</f>
        <v>0</v>
      </c>
      <c r="M309">
        <f>[2]Sheet1!L309</f>
        <v>29</v>
      </c>
      <c r="N309">
        <f>[2]Sheet1!M309</f>
        <v>11</v>
      </c>
      <c r="O309">
        <f>[2]Sheet1!N309</f>
        <v>0</v>
      </c>
      <c r="P309" s="69" t="e">
        <f t="shared" si="48"/>
        <v>#REF!</v>
      </c>
      <c r="Q309" s="83" t="s">
        <v>469</v>
      </c>
      <c r="R309" s="284">
        <v>0.3</v>
      </c>
      <c r="S309" s="93"/>
      <c r="T309" s="80"/>
      <c r="U309" s="92"/>
      <c r="V309" s="80"/>
      <c r="W309" s="93"/>
      <c r="X309" s="80"/>
      <c r="Y309" s="92"/>
      <c r="Z309" s="80"/>
      <c r="AA309" s="93"/>
      <c r="AB309" s="80"/>
      <c r="AC309" s="92"/>
      <c r="AD309" s="80"/>
      <c r="AE309" s="93"/>
      <c r="AF309" s="80"/>
      <c r="AG309" s="92"/>
      <c r="AH309" s="80"/>
      <c r="AI309" s="93"/>
      <c r="AJ309" s="80"/>
      <c r="AK309" s="92"/>
      <c r="AL309" s="80"/>
      <c r="AM309" s="93"/>
      <c r="AN309" s="80"/>
      <c r="AO309" s="92"/>
      <c r="AP309" s="80"/>
      <c r="AQ309" s="93"/>
      <c r="AR309" s="80"/>
      <c r="AS309" s="93"/>
      <c r="AT309" s="298"/>
      <c r="AU309" s="93"/>
      <c r="AV309" s="298"/>
      <c r="AW309" s="93"/>
      <c r="AX309" s="66" t="e">
        <f>SUM(R309+T309+V309+X309+Z309+AB309+AD309+AF309+#REF!+AJ309+AL309+AN309+AP309+AR309)</f>
        <v>#REF!</v>
      </c>
      <c r="AY309" s="78" t="e">
        <f t="shared" si="45"/>
        <v>#REF!</v>
      </c>
      <c r="AZ309" s="67">
        <f>IFERROR(VLOOKUP(A309,'Site check'!$A$14:$O$47,15,0),0)</f>
        <v>0</v>
      </c>
      <c r="BA309" s="68">
        <f t="shared" si="49"/>
        <v>0</v>
      </c>
      <c r="BB309" s="53" t="e">
        <f t="shared" si="46"/>
        <v>#REF!</v>
      </c>
      <c r="BC309" s="53" t="e">
        <f t="shared" si="47"/>
        <v>#REF!</v>
      </c>
    </row>
    <row r="310" spans="1:55" ht="13.15">
      <c r="A310" t="str">
        <f>[2]Sheet1!A310</f>
        <v>GLWN07_PDU1A_B</v>
      </c>
      <c r="B310" t="str">
        <f>[2]Sheet1!B310</f>
        <v>GLWN07;DC SYS A</v>
      </c>
      <c r="C310" s="52" t="str">
        <f>[2]Sheet1!C310</f>
        <v>GLWN07</v>
      </c>
      <c r="D310" s="52" t="s">
        <v>1120</v>
      </c>
      <c r="E310">
        <f>[2]Sheet1!D310</f>
        <v>159.55000000000001</v>
      </c>
      <c r="F310">
        <f>[2]Sheet1!E310</f>
        <v>188.06999999999996</v>
      </c>
      <c r="G310" s="64">
        <f>[2]Sheet1!F310</f>
        <v>45510</v>
      </c>
      <c r="H310">
        <f>[2]Sheet1!G310</f>
        <v>360</v>
      </c>
      <c r="I310">
        <f>[2]Sheet1!H310</f>
        <v>360</v>
      </c>
      <c r="J310">
        <f>[2]Sheet1!I310</f>
        <v>0</v>
      </c>
      <c r="K310">
        <f>[2]Sheet1!J310</f>
        <v>0</v>
      </c>
      <c r="L310">
        <f>[2]Sheet1!K310</f>
        <v>0</v>
      </c>
      <c r="M310">
        <f>[2]Sheet1!L310</f>
        <v>0</v>
      </c>
      <c r="N310">
        <f>[2]Sheet1!M310</f>
        <v>0</v>
      </c>
      <c r="O310">
        <f>[2]Sheet1!N310</f>
        <v>0</v>
      </c>
      <c r="P310" s="69">
        <f t="shared" si="48"/>
        <v>541.66666666666663</v>
      </c>
      <c r="Q310" s="81" t="s">
        <v>555</v>
      </c>
      <c r="R310" s="82">
        <v>2</v>
      </c>
      <c r="S310" s="89" t="s">
        <v>556</v>
      </c>
      <c r="T310" s="90">
        <v>2.2000000000000002</v>
      </c>
      <c r="U310" s="81" t="s">
        <v>557</v>
      </c>
      <c r="V310" s="90">
        <v>2.9</v>
      </c>
      <c r="W310" s="87" t="s">
        <v>558</v>
      </c>
      <c r="X310" s="88">
        <v>2.1</v>
      </c>
      <c r="Y310" s="81" t="s">
        <v>560</v>
      </c>
      <c r="Z310" s="90">
        <v>1.6</v>
      </c>
      <c r="AA310" s="256" t="s">
        <v>1452</v>
      </c>
      <c r="AB310" s="255">
        <v>3.7</v>
      </c>
      <c r="AC310" s="92" t="s">
        <v>562</v>
      </c>
      <c r="AD310" s="80">
        <v>1.2</v>
      </c>
      <c r="AE310" s="260" t="s">
        <v>559</v>
      </c>
      <c r="AF310" s="261">
        <v>1.8</v>
      </c>
      <c r="AG310" s="89" t="s">
        <v>563</v>
      </c>
      <c r="AH310" s="302">
        <v>4.0999999999999996</v>
      </c>
      <c r="AI310" s="89" t="s">
        <v>564</v>
      </c>
      <c r="AJ310" s="302">
        <v>4.4000000000000004</v>
      </c>
      <c r="AK310" s="92"/>
      <c r="AL310" s="80"/>
      <c r="AM310" s="93"/>
      <c r="AN310" s="80"/>
      <c r="AO310" s="92"/>
      <c r="AP310" s="80"/>
      <c r="AQ310" s="93"/>
      <c r="AR310" s="80"/>
      <c r="AS310" s="93"/>
      <c r="AT310" s="298"/>
      <c r="AU310" s="93"/>
      <c r="AV310" s="298"/>
      <c r="AW310" s="93"/>
      <c r="AX310" s="66">
        <f t="shared" si="44"/>
        <v>26</v>
      </c>
      <c r="AY310" s="78">
        <f t="shared" si="45"/>
        <v>541.66666666666663</v>
      </c>
      <c r="AZ310" s="67">
        <f>IFERROR(VLOOKUP(A310,'Site check'!$A$14:$O$47,15,0),0)</f>
        <v>0</v>
      </c>
      <c r="BA310" s="68">
        <f t="shared" si="49"/>
        <v>0</v>
      </c>
      <c r="BB310" s="53">
        <f t="shared" si="46"/>
        <v>430.38333333333333</v>
      </c>
      <c r="BC310" s="53">
        <f t="shared" si="47"/>
        <v>458.90333333333331</v>
      </c>
    </row>
    <row r="311" spans="1:55" ht="13.15">
      <c r="A311" t="str">
        <f>[2]Sheet1!A311</f>
        <v>GLWN07_SEC_DD770_CD01</v>
      </c>
      <c r="B311" t="str">
        <f>[2]Sheet1!B311</f>
        <v>GLWN07;DC SYS A</v>
      </c>
      <c r="C311" s="52" t="str">
        <f>[2]Sheet1!C311</f>
        <v>GLWN07</v>
      </c>
      <c r="D311" s="52" t="s">
        <v>1120</v>
      </c>
      <c r="E311">
        <f>[2]Sheet1!D311</f>
        <v>0</v>
      </c>
      <c r="F311">
        <f>[2]Sheet1!E311</f>
        <v>0</v>
      </c>
      <c r="G311" s="64">
        <f>[2]Sheet1!F311</f>
        <v>0</v>
      </c>
      <c r="H311">
        <f>[2]Sheet1!G311</f>
        <v>300</v>
      </c>
      <c r="I311">
        <f>[2]Sheet1!H311</f>
        <v>300</v>
      </c>
      <c r="J311">
        <f>[2]Sheet1!I311</f>
        <v>1</v>
      </c>
      <c r="K311">
        <f>[2]Sheet1!J311</f>
        <v>1</v>
      </c>
      <c r="L311">
        <f>[2]Sheet1!K311</f>
        <v>0</v>
      </c>
      <c r="M311">
        <f>[2]Sheet1!L311</f>
        <v>2</v>
      </c>
      <c r="N311">
        <f>[2]Sheet1!M311</f>
        <v>0</v>
      </c>
      <c r="O311">
        <f>[2]Sheet1!N311</f>
        <v>15</v>
      </c>
      <c r="P311" s="69">
        <f t="shared" si="48"/>
        <v>83.333333333333329</v>
      </c>
      <c r="Q311" s="101" t="s">
        <v>1453</v>
      </c>
      <c r="R311" s="100">
        <v>2</v>
      </c>
      <c r="S311" s="101" t="s">
        <v>1453</v>
      </c>
      <c r="T311" s="100">
        <v>2</v>
      </c>
      <c r="U311" s="92"/>
      <c r="V311" s="80"/>
      <c r="W311" s="93"/>
      <c r="X311" s="80"/>
      <c r="Y311" s="92"/>
      <c r="Z311" s="80"/>
      <c r="AA311" s="93"/>
      <c r="AB311" s="80"/>
      <c r="AC311" s="92"/>
      <c r="AD311" s="80"/>
      <c r="AE311" s="93"/>
      <c r="AF311" s="80"/>
      <c r="AG311" s="92"/>
      <c r="AH311" s="80"/>
      <c r="AI311" s="93"/>
      <c r="AJ311" s="80"/>
      <c r="AK311" s="92"/>
      <c r="AL311" s="80"/>
      <c r="AM311" s="93"/>
      <c r="AN311" s="80"/>
      <c r="AO311" s="92"/>
      <c r="AP311" s="80"/>
      <c r="AQ311" s="93"/>
      <c r="AR311" s="80"/>
      <c r="AS311" s="93"/>
      <c r="AT311" s="298"/>
      <c r="AU311" s="93"/>
      <c r="AV311" s="298"/>
      <c r="AW311" s="93"/>
      <c r="AX311" s="66">
        <f t="shared" si="44"/>
        <v>4</v>
      </c>
      <c r="AY311" s="78">
        <f t="shared" si="45"/>
        <v>83.333333333333329</v>
      </c>
      <c r="AZ311" s="67">
        <f>IFERROR(VLOOKUP(A311,'Site check'!$A$14:$O$47,15,0),0)</f>
        <v>0</v>
      </c>
      <c r="BA311" s="68">
        <f t="shared" si="49"/>
        <v>0</v>
      </c>
      <c r="BB311" s="53">
        <f t="shared" si="46"/>
        <v>41.666666666666664</v>
      </c>
      <c r="BC311" s="53">
        <f t="shared" si="47"/>
        <v>41.666666666666664</v>
      </c>
    </row>
    <row r="312" spans="1:55" ht="13.15">
      <c r="A312" t="str">
        <f>[2]Sheet1!A312</f>
        <v>GLWN07_SEC_DD770_EF01</v>
      </c>
      <c r="B312" t="str">
        <f>[2]Sheet1!B312</f>
        <v>GLWN07;DC SYS A</v>
      </c>
      <c r="C312" s="52" t="str">
        <f>[2]Sheet1!C312</f>
        <v>GLWN07</v>
      </c>
      <c r="D312" s="52" t="s">
        <v>1120</v>
      </c>
      <c r="E312">
        <f>[2]Sheet1!D312</f>
        <v>0</v>
      </c>
      <c r="F312">
        <f>[2]Sheet1!E312</f>
        <v>0</v>
      </c>
      <c r="G312" s="64">
        <f>[2]Sheet1!F312</f>
        <v>0</v>
      </c>
      <c r="H312">
        <f>[2]Sheet1!G312</f>
        <v>300</v>
      </c>
      <c r="I312">
        <f>[2]Sheet1!H312</f>
        <v>300</v>
      </c>
      <c r="J312">
        <f>[2]Sheet1!I312</f>
        <v>4</v>
      </c>
      <c r="K312">
        <f>[2]Sheet1!J312</f>
        <v>0</v>
      </c>
      <c r="L312">
        <f>[2]Sheet1!K312</f>
        <v>0</v>
      </c>
      <c r="M312">
        <f>[2]Sheet1!L312</f>
        <v>1</v>
      </c>
      <c r="N312">
        <f>[2]Sheet1!M312</f>
        <v>5</v>
      </c>
      <c r="O312">
        <f>[2]Sheet1!N312</f>
        <v>0</v>
      </c>
      <c r="P312" s="69">
        <f t="shared" si="48"/>
        <v>0</v>
      </c>
      <c r="Q312" s="92"/>
      <c r="R312" s="80"/>
      <c r="S312" s="93"/>
      <c r="T312" s="80"/>
      <c r="U312" s="92"/>
      <c r="V312" s="80"/>
      <c r="W312" s="93"/>
      <c r="X312" s="80"/>
      <c r="Y312" s="92"/>
      <c r="Z312" s="80"/>
      <c r="AA312" s="93"/>
      <c r="AB312" s="80"/>
      <c r="AC312" s="92"/>
      <c r="AD312" s="80"/>
      <c r="AE312" s="93"/>
      <c r="AF312" s="80"/>
      <c r="AG312" s="92"/>
      <c r="AH312" s="80"/>
      <c r="AI312" s="93"/>
      <c r="AJ312" s="80"/>
      <c r="AK312" s="92"/>
      <c r="AL312" s="80"/>
      <c r="AM312" s="93"/>
      <c r="AN312" s="80"/>
      <c r="AO312" s="92"/>
      <c r="AP312" s="80"/>
      <c r="AQ312" s="93"/>
      <c r="AR312" s="80"/>
      <c r="AS312" s="93"/>
      <c r="AT312" s="298"/>
      <c r="AU312" s="93"/>
      <c r="AV312" s="298"/>
      <c r="AW312" s="93"/>
      <c r="AX312" s="66">
        <f>SUM(AH309+T312+V312+X312+Z312+AB312+AD312+AF312+AH312+AJ312+AL312+AN312+AP312+AR312)</f>
        <v>0</v>
      </c>
      <c r="AY312" s="78">
        <f t="shared" si="45"/>
        <v>0</v>
      </c>
      <c r="AZ312" s="67">
        <f>IFERROR(VLOOKUP(A312,'Site check'!$A$14:$O$47,15,0),0)</f>
        <v>0</v>
      </c>
      <c r="BA312" s="68">
        <f t="shared" si="49"/>
        <v>0</v>
      </c>
      <c r="BB312" s="53">
        <f t="shared" si="46"/>
        <v>0</v>
      </c>
      <c r="BC312" s="53">
        <f t="shared" si="47"/>
        <v>0</v>
      </c>
    </row>
    <row r="313" spans="1:55" ht="13.15">
      <c r="A313" t="str">
        <f>[2]Sheet1!A313</f>
        <v>GLWN07_SEC_Eaton_CD21</v>
      </c>
      <c r="B313" t="str">
        <f>[2]Sheet1!B313</f>
        <v>GLWN07;DC SYS A</v>
      </c>
      <c r="C313" s="52" t="str">
        <f>[2]Sheet1!C313</f>
        <v>GLWN07</v>
      </c>
      <c r="D313" s="52" t="s">
        <v>1120</v>
      </c>
      <c r="E313">
        <f>[2]Sheet1!D313</f>
        <v>78</v>
      </c>
      <c r="F313">
        <f>[2]Sheet1!E313</f>
        <v>125</v>
      </c>
      <c r="G313" s="64">
        <f>[2]Sheet1!F313</f>
        <v>0</v>
      </c>
      <c r="H313">
        <f>[2]Sheet1!G313</f>
        <v>300</v>
      </c>
      <c r="I313">
        <f>[2]Sheet1!H313</f>
        <v>300</v>
      </c>
      <c r="J313">
        <f>[2]Sheet1!I313</f>
        <v>0</v>
      </c>
      <c r="K313">
        <f>[2]Sheet1!J313</f>
        <v>0</v>
      </c>
      <c r="L313">
        <f>[2]Sheet1!K313</f>
        <v>0</v>
      </c>
      <c r="M313">
        <f>[2]Sheet1!L313</f>
        <v>0</v>
      </c>
      <c r="N313">
        <f>[2]Sheet1!M313</f>
        <v>0</v>
      </c>
      <c r="O313">
        <f>[2]Sheet1!N313</f>
        <v>27</v>
      </c>
      <c r="P313" s="69">
        <f t="shared" si="48"/>
        <v>0</v>
      </c>
      <c r="Q313" s="92"/>
      <c r="R313" s="80"/>
      <c r="S313" s="93"/>
      <c r="T313" s="80"/>
      <c r="U313" s="92"/>
      <c r="V313" s="80"/>
      <c r="W313" s="93"/>
      <c r="X313" s="80"/>
      <c r="Y313" s="92"/>
      <c r="Z313" s="80"/>
      <c r="AA313" s="93"/>
      <c r="AB313" s="80"/>
      <c r="AC313" s="92"/>
      <c r="AD313" s="80"/>
      <c r="AE313" s="93"/>
      <c r="AF313" s="80"/>
      <c r="AG313" s="92"/>
      <c r="AH313" s="80"/>
      <c r="AI313" s="93"/>
      <c r="AJ313" s="80"/>
      <c r="AK313" s="92"/>
      <c r="AL313" s="80"/>
      <c r="AM313" s="93"/>
      <c r="AN313" s="80"/>
      <c r="AO313" s="92"/>
      <c r="AP313" s="80"/>
      <c r="AQ313" s="93"/>
      <c r="AR313" s="80"/>
      <c r="AS313" s="93"/>
      <c r="AT313" s="298"/>
      <c r="AU313" s="93"/>
      <c r="AV313" s="298"/>
      <c r="AW313" s="93"/>
      <c r="AX313" s="66">
        <f t="shared" si="44"/>
        <v>0</v>
      </c>
      <c r="AY313" s="78">
        <f t="shared" si="45"/>
        <v>0</v>
      </c>
      <c r="AZ313" s="67">
        <f>IFERROR(VLOOKUP(A313,'Site check'!$A$14:$O$47,15,0),0)</f>
        <v>0</v>
      </c>
      <c r="BA313" s="68">
        <f t="shared" si="49"/>
        <v>0</v>
      </c>
      <c r="BB313" s="53">
        <f t="shared" si="46"/>
        <v>78</v>
      </c>
      <c r="BC313" s="53">
        <f t="shared" si="47"/>
        <v>125</v>
      </c>
    </row>
    <row r="314" spans="1:55" ht="13.15">
      <c r="A314" t="str">
        <f>[2]Sheet1!A314</f>
        <v>GLWN07_SEC_DCDB_LM15 - DO NOT USE [CAPPED]</v>
      </c>
      <c r="B314" t="str">
        <f>[2]Sheet1!B314</f>
        <v>GLWN07;DC SYS A</v>
      </c>
      <c r="C314" s="52" t="str">
        <f>[2]Sheet1!C314</f>
        <v>GLWN07</v>
      </c>
      <c r="D314" s="52" t="s">
        <v>1120</v>
      </c>
      <c r="E314">
        <f>[2]Sheet1!D314</f>
        <v>170</v>
      </c>
      <c r="F314">
        <f>[2]Sheet1!E314</f>
        <v>170</v>
      </c>
      <c r="G314" s="64">
        <f>[2]Sheet1!F314</f>
        <v>41834</v>
      </c>
      <c r="H314">
        <f>[2]Sheet1!G314</f>
        <v>300</v>
      </c>
      <c r="I314">
        <f>[2]Sheet1!H314</f>
        <v>300</v>
      </c>
      <c r="J314">
        <f>[2]Sheet1!I314</f>
        <v>4</v>
      </c>
      <c r="K314">
        <f>[2]Sheet1!J314</f>
        <v>2</v>
      </c>
      <c r="L314">
        <f>[2]Sheet1!K314</f>
        <v>0</v>
      </c>
      <c r="M314">
        <f>[2]Sheet1!L314</f>
        <v>1</v>
      </c>
      <c r="N314">
        <f>[2]Sheet1!M314</f>
        <v>0</v>
      </c>
      <c r="O314">
        <f>[2]Sheet1!N314</f>
        <v>0</v>
      </c>
      <c r="P314" s="69">
        <f t="shared" si="48"/>
        <v>0</v>
      </c>
      <c r="Q314" s="92"/>
      <c r="R314" s="80"/>
      <c r="S314" s="93"/>
      <c r="T314" s="80"/>
      <c r="U314" s="92"/>
      <c r="V314" s="80"/>
      <c r="W314" s="93"/>
      <c r="X314" s="80"/>
      <c r="Y314" s="92"/>
      <c r="Z314" s="80"/>
      <c r="AA314" s="93"/>
      <c r="AB314" s="80"/>
      <c r="AC314" s="92"/>
      <c r="AD314" s="80"/>
      <c r="AE314" s="93"/>
      <c r="AF314" s="80"/>
      <c r="AG314" s="92"/>
      <c r="AH314" s="80"/>
      <c r="AI314" s="93"/>
      <c r="AJ314" s="80"/>
      <c r="AK314" s="92"/>
      <c r="AL314" s="80"/>
      <c r="AM314" s="93"/>
      <c r="AN314" s="80"/>
      <c r="AO314" s="92"/>
      <c r="AP314" s="80"/>
      <c r="AQ314" s="93"/>
      <c r="AR314" s="80"/>
      <c r="AS314" s="93"/>
      <c r="AT314" s="298"/>
      <c r="AU314" s="93"/>
      <c r="AV314" s="298"/>
      <c r="AW314" s="93"/>
      <c r="AX314" s="66">
        <f t="shared" si="44"/>
        <v>0</v>
      </c>
      <c r="AY314" s="78">
        <f t="shared" si="45"/>
        <v>0</v>
      </c>
      <c r="AZ314" s="67">
        <f>IFERROR(VLOOKUP(A314,'Site check'!$A$14:$O$47,15,0),0)</f>
        <v>0</v>
      </c>
      <c r="BA314" s="68">
        <f t="shared" si="49"/>
        <v>0</v>
      </c>
      <c r="BB314" s="53">
        <f t="shared" si="46"/>
        <v>170</v>
      </c>
      <c r="BC314" s="53">
        <f t="shared" si="47"/>
        <v>170</v>
      </c>
    </row>
    <row r="315" spans="1:55" ht="13.15">
      <c r="A315" t="str">
        <f>[2]Sheet1!A315</f>
        <v>GLWN07_SEC_DD770_JK01- DO NOT USE</v>
      </c>
      <c r="B315" t="str">
        <f>[2]Sheet1!B315</f>
        <v>GLWN07;DC SYS A</v>
      </c>
      <c r="C315" s="52" t="str">
        <f>[2]Sheet1!C315</f>
        <v>GLWN07</v>
      </c>
      <c r="D315" s="52" t="s">
        <v>1120</v>
      </c>
      <c r="E315">
        <f>[2]Sheet1!D315</f>
        <v>190</v>
      </c>
      <c r="F315">
        <f>[2]Sheet1!E315</f>
        <v>190</v>
      </c>
      <c r="G315" s="64">
        <f>[2]Sheet1!F315</f>
        <v>42789</v>
      </c>
      <c r="H315">
        <f>[2]Sheet1!G315</f>
        <v>300</v>
      </c>
      <c r="I315">
        <f>[2]Sheet1!H315</f>
        <v>300</v>
      </c>
      <c r="J315">
        <f>[2]Sheet1!I315</f>
        <v>1</v>
      </c>
      <c r="K315">
        <f>[2]Sheet1!J315</f>
        <v>1</v>
      </c>
      <c r="L315">
        <f>[2]Sheet1!K315</f>
        <v>3</v>
      </c>
      <c r="M315">
        <f>[2]Sheet1!L315</f>
        <v>0</v>
      </c>
      <c r="N315">
        <f>[2]Sheet1!M315</f>
        <v>3</v>
      </c>
      <c r="O315">
        <f>[2]Sheet1!N315</f>
        <v>0</v>
      </c>
      <c r="P315" s="69">
        <f t="shared" si="48"/>
        <v>0</v>
      </c>
      <c r="Q315" s="92"/>
      <c r="R315" s="80"/>
      <c r="S315" s="93"/>
      <c r="T315" s="80"/>
      <c r="U315" s="92"/>
      <c r="V315" s="80"/>
      <c r="W315" s="93"/>
      <c r="X315" s="80"/>
      <c r="Y315" s="92"/>
      <c r="Z315" s="80"/>
      <c r="AA315" s="93"/>
      <c r="AB315" s="80"/>
      <c r="AC315" s="92"/>
      <c r="AD315" s="80"/>
      <c r="AE315" s="93"/>
      <c r="AF315" s="80"/>
      <c r="AG315" s="92"/>
      <c r="AH315" s="80"/>
      <c r="AI315" s="93"/>
      <c r="AJ315" s="80"/>
      <c r="AK315" s="92"/>
      <c r="AL315" s="80"/>
      <c r="AM315" s="93"/>
      <c r="AN315" s="80"/>
      <c r="AO315" s="92"/>
      <c r="AP315" s="80"/>
      <c r="AQ315" s="93"/>
      <c r="AR315" s="80"/>
      <c r="AS315" s="93"/>
      <c r="AT315" s="298"/>
      <c r="AU315" s="93"/>
      <c r="AV315" s="298"/>
      <c r="AW315" s="93"/>
      <c r="AX315" s="66">
        <f t="shared" ref="AX315:AX370" si="50">SUM(R315+T315+V315+X315+Z315+AB315+AD315+AF315+AH315+AJ315+AL315+AN315+AP315+AR315)</f>
        <v>0</v>
      </c>
      <c r="AY315" s="78">
        <f t="shared" ref="AY315:AY370" si="51">SUM(AX315*1000)/48</f>
        <v>0</v>
      </c>
      <c r="AZ315" s="67">
        <f>IFERROR(VLOOKUP(A315,'Site check'!$A$14:$O$47,15,0),0)</f>
        <v>0</v>
      </c>
      <c r="BA315" s="68">
        <f t="shared" si="49"/>
        <v>0</v>
      </c>
      <c r="BB315" s="53">
        <f t="shared" si="46"/>
        <v>190</v>
      </c>
      <c r="BC315" s="53">
        <f t="shared" si="47"/>
        <v>190</v>
      </c>
    </row>
    <row r="316" spans="1:55" ht="13.15">
      <c r="A316" t="str">
        <f>[2]Sheet1!A316</f>
        <v>GLWTO1_EOS_EF00</v>
      </c>
      <c r="B316" t="str">
        <f>[2]Sheet1!B316</f>
        <v>GLWTO1;DC SYS01</v>
      </c>
      <c r="C316" s="52" t="str">
        <f>[2]Sheet1!C316</f>
        <v>GLWTO1</v>
      </c>
      <c r="D316" s="52" t="s">
        <v>1121</v>
      </c>
      <c r="E316">
        <f>[2]Sheet1!D316</f>
        <v>0</v>
      </c>
      <c r="F316">
        <f>[2]Sheet1!E316</f>
        <v>0</v>
      </c>
      <c r="G316" s="64">
        <f>[2]Sheet1!F316</f>
        <v>0</v>
      </c>
      <c r="H316">
        <f>[2]Sheet1!G316</f>
        <v>0</v>
      </c>
      <c r="I316">
        <f>[2]Sheet1!H316</f>
        <v>0</v>
      </c>
      <c r="J316">
        <f>[2]Sheet1!I316</f>
        <v>0</v>
      </c>
      <c r="K316">
        <f>[2]Sheet1!J316</f>
        <v>0</v>
      </c>
      <c r="L316">
        <f>[2]Sheet1!K316</f>
        <v>0</v>
      </c>
      <c r="M316">
        <f>[2]Sheet1!L316</f>
        <v>0</v>
      </c>
      <c r="N316">
        <f>[2]Sheet1!M316</f>
        <v>0</v>
      </c>
      <c r="O316">
        <f>[2]Sheet1!N316</f>
        <v>0</v>
      </c>
      <c r="P316" s="69">
        <f t="shared" si="48"/>
        <v>0</v>
      </c>
      <c r="Q316" s="92"/>
      <c r="R316" s="80"/>
      <c r="S316" s="93"/>
      <c r="T316" s="80"/>
      <c r="U316" s="92"/>
      <c r="V316" s="80"/>
      <c r="W316" s="93"/>
      <c r="X316" s="80"/>
      <c r="Y316" s="92"/>
      <c r="Z316" s="80"/>
      <c r="AA316" s="93"/>
      <c r="AB316" s="80"/>
      <c r="AC316" s="92"/>
      <c r="AD316" s="80"/>
      <c r="AE316" s="93"/>
      <c r="AF316" s="80"/>
      <c r="AG316" s="92"/>
      <c r="AH316" s="80"/>
      <c r="AI316" s="93"/>
      <c r="AJ316" s="80"/>
      <c r="AK316" s="92"/>
      <c r="AL316" s="80"/>
      <c r="AM316" s="93"/>
      <c r="AN316" s="80"/>
      <c r="AO316" s="92"/>
      <c r="AP316" s="80"/>
      <c r="AQ316" s="93"/>
      <c r="AR316" s="80"/>
      <c r="AS316" s="93"/>
      <c r="AT316" s="298"/>
      <c r="AU316" s="93"/>
      <c r="AV316" s="298"/>
      <c r="AW316" s="93"/>
      <c r="AX316" s="66">
        <f t="shared" si="50"/>
        <v>0</v>
      </c>
      <c r="AY316" s="78">
        <f t="shared" si="51"/>
        <v>0</v>
      </c>
      <c r="AZ316" s="67">
        <f>IFERROR(VLOOKUP(A316,'Site check'!$A$14:$O$47,15,0),0)</f>
        <v>0</v>
      </c>
      <c r="BA316" s="68">
        <f t="shared" si="49"/>
        <v>0</v>
      </c>
      <c r="BB316" s="53">
        <f t="shared" ref="BB316:BB371" si="52">SUM(P316/2)+E316</f>
        <v>0</v>
      </c>
      <c r="BC316" s="53">
        <f t="shared" ref="BC316:BC371" si="53">SUM(P316/2)+F316</f>
        <v>0</v>
      </c>
    </row>
    <row r="317" spans="1:55" ht="13.15">
      <c r="A317" t="str">
        <f>[2]Sheet1!A317</f>
        <v>GLWTO1_EATON_IJ00</v>
      </c>
      <c r="B317" t="str">
        <f>[2]Sheet1!B317</f>
        <v>GLWTO1;DC SYS01</v>
      </c>
      <c r="C317" s="52" t="str">
        <f>[2]Sheet1!C317</f>
        <v>GLWTO1</v>
      </c>
      <c r="D317" s="52" t="s">
        <v>1121</v>
      </c>
      <c r="E317">
        <f>[2]Sheet1!D317</f>
        <v>0</v>
      </c>
      <c r="F317">
        <f>[2]Sheet1!E317</f>
        <v>0</v>
      </c>
      <c r="G317" s="64">
        <f>[2]Sheet1!F317</f>
        <v>44392</v>
      </c>
      <c r="H317">
        <f>[2]Sheet1!G317</f>
        <v>0</v>
      </c>
      <c r="I317">
        <f>[2]Sheet1!H317</f>
        <v>0</v>
      </c>
      <c r="J317">
        <f>[2]Sheet1!I317</f>
        <v>0</v>
      </c>
      <c r="K317">
        <f>[2]Sheet1!J317</f>
        <v>0</v>
      </c>
      <c r="L317">
        <f>[2]Sheet1!K317</f>
        <v>0</v>
      </c>
      <c r="M317">
        <f>[2]Sheet1!L317</f>
        <v>1</v>
      </c>
      <c r="N317">
        <f>[2]Sheet1!M317</f>
        <v>0</v>
      </c>
      <c r="O317">
        <f>[2]Sheet1!N317</f>
        <v>31</v>
      </c>
      <c r="P317" s="69">
        <f t="shared" ref="P317:P372" si="54">SUM(AY317+BA317)</f>
        <v>145.83333333333334</v>
      </c>
      <c r="Q317" s="81" t="s">
        <v>566</v>
      </c>
      <c r="R317" s="82">
        <v>5</v>
      </c>
      <c r="S317" s="256" t="s">
        <v>567</v>
      </c>
      <c r="T317" s="255">
        <v>2</v>
      </c>
      <c r="U317" s="92"/>
      <c r="V317" s="80"/>
      <c r="W317" s="93"/>
      <c r="X317" s="80"/>
      <c r="Y317" s="92"/>
      <c r="Z317" s="80"/>
      <c r="AA317" s="93"/>
      <c r="AB317" s="80"/>
      <c r="AC317" s="92"/>
      <c r="AD317" s="80"/>
      <c r="AE317" s="93"/>
      <c r="AF317" s="80"/>
      <c r="AG317" s="92"/>
      <c r="AH317" s="80"/>
      <c r="AI317" s="93"/>
      <c r="AJ317" s="80"/>
      <c r="AK317" s="92"/>
      <c r="AL317" s="80"/>
      <c r="AM317" s="93"/>
      <c r="AN317" s="80"/>
      <c r="AO317" s="92"/>
      <c r="AP317" s="80"/>
      <c r="AQ317" s="93"/>
      <c r="AR317" s="80"/>
      <c r="AS317" s="93"/>
      <c r="AT317" s="298"/>
      <c r="AU317" s="93"/>
      <c r="AV317" s="298"/>
      <c r="AW317" s="93"/>
      <c r="AX317" s="66">
        <f t="shared" si="50"/>
        <v>7</v>
      </c>
      <c r="AY317" s="78">
        <f t="shared" si="51"/>
        <v>145.83333333333334</v>
      </c>
      <c r="AZ317" s="67">
        <f>IFERROR(VLOOKUP(A317,'Site check'!$A$14:$O$47,15,0),0)</f>
        <v>0</v>
      </c>
      <c r="BA317" s="68">
        <f t="shared" ref="BA317:BA372" si="55">SUM(AZ317*1000)/48</f>
        <v>0</v>
      </c>
      <c r="BB317" s="53">
        <f t="shared" si="52"/>
        <v>72.916666666666671</v>
      </c>
      <c r="BC317" s="53">
        <f t="shared" si="53"/>
        <v>72.916666666666671</v>
      </c>
    </row>
    <row r="318" spans="1:55" ht="13.15">
      <c r="A318" t="str">
        <f>[2]Sheet1!A318</f>
        <v>GLWTW1_DCDB_WALL_1 - IGNORE</v>
      </c>
      <c r="B318" t="str">
        <f>[2]Sheet1!B318</f>
        <v>GLWTW1;DC SYS01</v>
      </c>
      <c r="C318" s="52" t="str">
        <f>[2]Sheet1!C318</f>
        <v>GLWTW1</v>
      </c>
      <c r="D318" s="52" t="s">
        <v>1122</v>
      </c>
      <c r="E318">
        <f>[2]Sheet1!D318</f>
        <v>0</v>
      </c>
      <c r="F318">
        <f>[2]Sheet1!E318</f>
        <v>0</v>
      </c>
      <c r="G318" s="64">
        <f>[2]Sheet1!F318</f>
        <v>0</v>
      </c>
      <c r="H318">
        <f>[2]Sheet1!G318</f>
        <v>0</v>
      </c>
      <c r="I318">
        <f>[2]Sheet1!H318</f>
        <v>0</v>
      </c>
      <c r="J318">
        <f>[2]Sheet1!I318</f>
        <v>0</v>
      </c>
      <c r="K318">
        <f>[2]Sheet1!J318</f>
        <v>0</v>
      </c>
      <c r="L318">
        <f>[2]Sheet1!K318</f>
        <v>0</v>
      </c>
      <c r="M318">
        <f>[2]Sheet1!L318</f>
        <v>0</v>
      </c>
      <c r="N318">
        <f>[2]Sheet1!M318</f>
        <v>0</v>
      </c>
      <c r="O318">
        <f>[2]Sheet1!N318</f>
        <v>0</v>
      </c>
      <c r="P318" s="69">
        <f t="shared" si="54"/>
        <v>0</v>
      </c>
      <c r="Q318" s="92"/>
      <c r="R318" s="80"/>
      <c r="S318" s="93"/>
      <c r="T318" s="80"/>
      <c r="U318" s="92"/>
      <c r="V318" s="80"/>
      <c r="W318" s="93"/>
      <c r="X318" s="80"/>
      <c r="Y318" s="92"/>
      <c r="Z318" s="80"/>
      <c r="AA318" s="93"/>
      <c r="AB318" s="80"/>
      <c r="AC318" s="92"/>
      <c r="AD318" s="80"/>
      <c r="AE318" s="93"/>
      <c r="AF318" s="80"/>
      <c r="AG318" s="92"/>
      <c r="AH318" s="80"/>
      <c r="AI318" s="93"/>
      <c r="AJ318" s="80"/>
      <c r="AK318" s="92"/>
      <c r="AL318" s="80"/>
      <c r="AM318" s="93"/>
      <c r="AN318" s="80"/>
      <c r="AO318" s="92"/>
      <c r="AP318" s="80"/>
      <c r="AQ318" s="93"/>
      <c r="AR318" s="80"/>
      <c r="AS318" s="93"/>
      <c r="AT318" s="298"/>
      <c r="AU318" s="93"/>
      <c r="AV318" s="298"/>
      <c r="AW318" s="93"/>
      <c r="AX318" s="66">
        <f>SUM(R318+T318+V318+X318+Z318+AB318+AD318+AF318+AH318+AJ318+AL318+AN318+AP318+AR318)</f>
        <v>0</v>
      </c>
      <c r="AY318" s="78">
        <f t="shared" si="51"/>
        <v>0</v>
      </c>
      <c r="AZ318" s="67">
        <f>IFERROR(VLOOKUP(A318,'Site check'!$A$14:$O$47,15,0),0)</f>
        <v>0</v>
      </c>
      <c r="BA318" s="68">
        <f t="shared" si="55"/>
        <v>0</v>
      </c>
      <c r="BB318" s="53">
        <f t="shared" si="52"/>
        <v>0</v>
      </c>
      <c r="BC318" s="53">
        <f t="shared" si="53"/>
        <v>0</v>
      </c>
    </row>
    <row r="319" spans="1:55" ht="13.15">
      <c r="A319" t="str">
        <f>[2]Sheet1!A319</f>
        <v>GLWTW1_SEC_EATON DCDB_ EF07B</v>
      </c>
      <c r="B319" t="str">
        <f>[2]Sheet1!B319</f>
        <v>GLWTW1;DC SYS01</v>
      </c>
      <c r="C319" s="52" t="str">
        <f>[2]Sheet1!C319</f>
        <v>GLWTW1</v>
      </c>
      <c r="D319" s="52" t="s">
        <v>1122</v>
      </c>
      <c r="E319">
        <f>[2]Sheet1!D319</f>
        <v>200</v>
      </c>
      <c r="F319">
        <f>[2]Sheet1!E319</f>
        <v>190</v>
      </c>
      <c r="G319" s="64">
        <f>[2]Sheet1!F319</f>
        <v>45008</v>
      </c>
      <c r="H319">
        <f>[2]Sheet1!G319</f>
        <v>300</v>
      </c>
      <c r="I319">
        <f>[2]Sheet1!H319</f>
        <v>300</v>
      </c>
      <c r="J319">
        <f>[2]Sheet1!I319</f>
        <v>1</v>
      </c>
      <c r="K319">
        <f>[2]Sheet1!J319</f>
        <v>0</v>
      </c>
      <c r="L319">
        <f>[2]Sheet1!K319</f>
        <v>0</v>
      </c>
      <c r="M319">
        <f>[2]Sheet1!L319</f>
        <v>0</v>
      </c>
      <c r="N319">
        <f>[2]Sheet1!M319</f>
        <v>0</v>
      </c>
      <c r="O319">
        <f>[2]Sheet1!N319</f>
        <v>17</v>
      </c>
      <c r="P319" s="69">
        <f t="shared" si="54"/>
        <v>41.666666666666664</v>
      </c>
      <c r="Q319" s="301" t="s">
        <v>1454</v>
      </c>
      <c r="R319" s="302">
        <v>1</v>
      </c>
      <c r="S319" s="83" t="s">
        <v>569</v>
      </c>
      <c r="T319" s="84">
        <v>1</v>
      </c>
      <c r="U319" s="83"/>
      <c r="V319" s="84"/>
      <c r="W319" s="93"/>
      <c r="X319" s="80"/>
      <c r="Y319" s="92"/>
      <c r="Z319" s="80"/>
      <c r="AA319" s="93"/>
      <c r="AB319" s="80"/>
      <c r="AC319" s="92"/>
      <c r="AD319" s="80"/>
      <c r="AE319" s="93"/>
      <c r="AF319" s="80"/>
      <c r="AG319" s="92"/>
      <c r="AH319" s="80"/>
      <c r="AI319" s="93"/>
      <c r="AJ319" s="80"/>
      <c r="AK319" s="92"/>
      <c r="AL319" s="80"/>
      <c r="AM319" s="93"/>
      <c r="AN319" s="80"/>
      <c r="AO319" s="92"/>
      <c r="AP319" s="80"/>
      <c r="AQ319" s="93"/>
      <c r="AR319" s="80"/>
      <c r="AS319" s="93"/>
      <c r="AT319" s="298"/>
      <c r="AU319" s="93"/>
      <c r="AV319" s="298"/>
      <c r="AW319" s="93"/>
      <c r="AX319" s="66">
        <f t="shared" si="50"/>
        <v>2</v>
      </c>
      <c r="AY319" s="78">
        <f t="shared" si="51"/>
        <v>41.666666666666664</v>
      </c>
      <c r="AZ319" s="67">
        <f>IFERROR(VLOOKUP(A319,'Site check'!$A$14:$O$47,15,0),0)</f>
        <v>0</v>
      </c>
      <c r="BA319" s="68">
        <f t="shared" si="55"/>
        <v>0</v>
      </c>
      <c r="BB319" s="53">
        <f t="shared" si="52"/>
        <v>220.83333333333334</v>
      </c>
      <c r="BC319" s="53">
        <f t="shared" si="53"/>
        <v>210.83333333333334</v>
      </c>
    </row>
    <row r="320" spans="1:55" ht="13.15">
      <c r="A320" t="str">
        <f>[2]Sheet1!A320</f>
        <v>INVN41_SEC_EATON_CD01</v>
      </c>
      <c r="B320" t="str">
        <f>[2]Sheet1!B320</f>
        <v>INVN41;DC SYS01</v>
      </c>
      <c r="C320" s="52" t="str">
        <f>[2]Sheet1!C320</f>
        <v>INVN41</v>
      </c>
      <c r="D320" s="52" t="s">
        <v>1146</v>
      </c>
      <c r="E320">
        <f>[2]Sheet1!D320</f>
        <v>50</v>
      </c>
      <c r="F320">
        <f>[2]Sheet1!E320</f>
        <v>52</v>
      </c>
      <c r="G320" s="64">
        <f>[2]Sheet1!F320</f>
        <v>45133</v>
      </c>
      <c r="H320">
        <f>[2]Sheet1!G320</f>
        <v>300</v>
      </c>
      <c r="I320">
        <f>[2]Sheet1!H320</f>
        <v>300</v>
      </c>
      <c r="J320">
        <f>[2]Sheet1!I320</f>
        <v>0</v>
      </c>
      <c r="K320">
        <f>[2]Sheet1!J320</f>
        <v>0</v>
      </c>
      <c r="L320">
        <f>[2]Sheet1!K320</f>
        <v>0</v>
      </c>
      <c r="M320">
        <f>[2]Sheet1!L320</f>
        <v>0</v>
      </c>
      <c r="N320">
        <f>[2]Sheet1!M320</f>
        <v>0</v>
      </c>
      <c r="O320">
        <f>[2]Sheet1!N320</f>
        <v>0</v>
      </c>
      <c r="P320" s="69">
        <f t="shared" si="54"/>
        <v>145.83333333333334</v>
      </c>
      <c r="Q320" s="81" t="s">
        <v>585</v>
      </c>
      <c r="R320" s="82">
        <v>3</v>
      </c>
      <c r="S320" s="85" t="s">
        <v>586</v>
      </c>
      <c r="T320" s="280">
        <v>4</v>
      </c>
      <c r="U320" s="92"/>
      <c r="V320" s="80"/>
      <c r="W320" s="93"/>
      <c r="X320" s="80"/>
      <c r="Y320" s="92"/>
      <c r="Z320" s="80"/>
      <c r="AA320" s="93"/>
      <c r="AB320" s="80"/>
      <c r="AC320" s="92"/>
      <c r="AD320" s="80"/>
      <c r="AE320" s="93"/>
      <c r="AF320" s="80"/>
      <c r="AG320" s="92"/>
      <c r="AH320" s="80"/>
      <c r="AI320" s="93"/>
      <c r="AJ320" s="80"/>
      <c r="AK320" s="92"/>
      <c r="AL320" s="80"/>
      <c r="AM320" s="93"/>
      <c r="AN320" s="80"/>
      <c r="AO320" s="92"/>
      <c r="AP320" s="80"/>
      <c r="AQ320" s="93"/>
      <c r="AR320" s="80"/>
      <c r="AS320" s="93"/>
      <c r="AT320" s="298"/>
      <c r="AU320" s="93"/>
      <c r="AV320" s="298"/>
      <c r="AW320" s="93"/>
      <c r="AX320" s="66">
        <f t="shared" si="50"/>
        <v>7</v>
      </c>
      <c r="AY320" s="78">
        <f t="shared" si="51"/>
        <v>145.83333333333334</v>
      </c>
      <c r="AZ320" s="67">
        <f>IFERROR(VLOOKUP(A320,'Site check'!$A$14:$O$47,15,0),0)</f>
        <v>0</v>
      </c>
      <c r="BA320" s="68">
        <f t="shared" si="55"/>
        <v>0</v>
      </c>
      <c r="BB320" s="53">
        <f t="shared" si="52"/>
        <v>122.91666666666667</v>
      </c>
      <c r="BC320" s="53">
        <f t="shared" si="53"/>
        <v>124.91666666666667</v>
      </c>
    </row>
    <row r="321" spans="1:55" ht="13.15">
      <c r="A321" t="str">
        <f>[2]Sheet1!A321</f>
        <v>LIVN01_SEC_CBDB_AN01</v>
      </c>
      <c r="B321" t="str">
        <f>[2]Sheet1!B321</f>
        <v>LIVN01;DC SYS01</v>
      </c>
      <c r="C321" s="52" t="str">
        <f>[2]Sheet1!C321</f>
        <v>LIVN01</v>
      </c>
      <c r="D321" s="52" t="s">
        <v>1176</v>
      </c>
      <c r="E321">
        <f>[2]Sheet1!D321</f>
        <v>110</v>
      </c>
      <c r="F321">
        <f>[2]Sheet1!E321</f>
        <v>100</v>
      </c>
      <c r="G321" s="64">
        <f>[2]Sheet1!F321</f>
        <v>44838</v>
      </c>
      <c r="H321">
        <f>[2]Sheet1!G321</f>
        <v>300</v>
      </c>
      <c r="I321">
        <f>[2]Sheet1!H321</f>
        <v>300</v>
      </c>
      <c r="J321">
        <f>[2]Sheet1!I321</f>
        <v>0</v>
      </c>
      <c r="K321">
        <f>[2]Sheet1!J321</f>
        <v>0</v>
      </c>
      <c r="L321">
        <f>[2]Sheet1!K321</f>
        <v>0</v>
      </c>
      <c r="M321">
        <f>[2]Sheet1!L321</f>
        <v>2</v>
      </c>
      <c r="N321">
        <f>[2]Sheet1!M321</f>
        <v>0</v>
      </c>
      <c r="O321">
        <f>[2]Sheet1!N321</f>
        <v>0</v>
      </c>
      <c r="P321" s="69">
        <f t="shared" si="54"/>
        <v>0</v>
      </c>
      <c r="Q321" s="92"/>
      <c r="R321" s="80"/>
      <c r="S321" s="93"/>
      <c r="T321" s="80"/>
      <c r="U321" s="92"/>
      <c r="V321" s="80"/>
      <c r="W321" s="93"/>
      <c r="X321" s="80"/>
      <c r="Y321" s="92"/>
      <c r="Z321" s="80"/>
      <c r="AA321" s="93"/>
      <c r="AB321" s="80"/>
      <c r="AC321" s="92"/>
      <c r="AD321" s="80"/>
      <c r="AE321" s="93"/>
      <c r="AF321" s="80"/>
      <c r="AG321" s="92"/>
      <c r="AH321" s="80"/>
      <c r="AI321" s="93"/>
      <c r="AJ321" s="80"/>
      <c r="AK321" s="92"/>
      <c r="AL321" s="80"/>
      <c r="AM321" s="93"/>
      <c r="AN321" s="80"/>
      <c r="AO321" s="92"/>
      <c r="AP321" s="80"/>
      <c r="AQ321" s="93"/>
      <c r="AR321" s="80"/>
      <c r="AS321" s="93"/>
      <c r="AT321" s="298"/>
      <c r="AU321" s="93"/>
      <c r="AV321" s="298"/>
      <c r="AW321" s="93"/>
      <c r="AX321" s="66">
        <f t="shared" si="50"/>
        <v>0</v>
      </c>
      <c r="AY321" s="78">
        <f t="shared" si="51"/>
        <v>0</v>
      </c>
      <c r="AZ321" s="67">
        <f>IFERROR(VLOOKUP(A321,'Site check'!$A$14:$O$47,15,0),0)</f>
        <v>0</v>
      </c>
      <c r="BA321" s="68">
        <f t="shared" si="55"/>
        <v>0</v>
      </c>
      <c r="BB321" s="53">
        <f t="shared" si="52"/>
        <v>110</v>
      </c>
      <c r="BC321" s="53">
        <f t="shared" si="53"/>
        <v>100</v>
      </c>
    </row>
    <row r="322" spans="1:55" ht="13.15">
      <c r="A322" t="str">
        <f>[2]Sheet1!A322</f>
        <v>LIVN01_SEC_DD770_AT05_DCDB4</v>
      </c>
      <c r="B322" t="str">
        <f>[2]Sheet1!B322</f>
        <v>LIVN01;DC SYS01</v>
      </c>
      <c r="C322" s="52" t="str">
        <f>[2]Sheet1!C322</f>
        <v>LIVN01</v>
      </c>
      <c r="D322" s="52" t="s">
        <v>1176</v>
      </c>
      <c r="E322">
        <f>[2]Sheet1!D322</f>
        <v>30</v>
      </c>
      <c r="F322">
        <f>[2]Sheet1!E322</f>
        <v>30</v>
      </c>
      <c r="G322" s="64">
        <f>[2]Sheet1!F322</f>
        <v>0</v>
      </c>
      <c r="H322">
        <f>[2]Sheet1!G322</f>
        <v>300</v>
      </c>
      <c r="I322">
        <f>[2]Sheet1!H322</f>
        <v>300</v>
      </c>
      <c r="J322">
        <f>[2]Sheet1!I322</f>
        <v>6</v>
      </c>
      <c r="K322">
        <f>[2]Sheet1!J322</f>
        <v>0</v>
      </c>
      <c r="L322">
        <f>[2]Sheet1!K322</f>
        <v>0</v>
      </c>
      <c r="M322">
        <f>[2]Sheet1!L322</f>
        <v>21</v>
      </c>
      <c r="N322">
        <f>[2]Sheet1!M322</f>
        <v>10</v>
      </c>
      <c r="O322">
        <f>[2]Sheet1!N322</f>
        <v>0</v>
      </c>
      <c r="P322" s="69">
        <f t="shared" si="54"/>
        <v>83.333333333333329</v>
      </c>
      <c r="Q322" s="101" t="s">
        <v>625</v>
      </c>
      <c r="R322" s="100">
        <v>2</v>
      </c>
      <c r="S322" s="101" t="s">
        <v>625</v>
      </c>
      <c r="T322" s="100">
        <v>2</v>
      </c>
      <c r="U322" s="92"/>
      <c r="V322" s="80"/>
      <c r="W322" s="93"/>
      <c r="X322" s="80"/>
      <c r="Y322" s="92"/>
      <c r="Z322" s="80"/>
      <c r="AA322" s="93"/>
      <c r="AB322" s="80"/>
      <c r="AC322" s="92"/>
      <c r="AD322" s="80"/>
      <c r="AE322" s="93"/>
      <c r="AF322" s="80"/>
      <c r="AG322" s="92"/>
      <c r="AH322" s="80"/>
      <c r="AI322" s="93"/>
      <c r="AJ322" s="80"/>
      <c r="AK322" s="92"/>
      <c r="AL322" s="80"/>
      <c r="AM322" s="93"/>
      <c r="AN322" s="80"/>
      <c r="AO322" s="92"/>
      <c r="AP322" s="80"/>
      <c r="AQ322" s="93"/>
      <c r="AR322" s="80"/>
      <c r="AS322" s="93"/>
      <c r="AT322" s="298"/>
      <c r="AU322" s="93"/>
      <c r="AV322" s="298"/>
      <c r="AW322" s="93"/>
      <c r="AX322" s="66">
        <f t="shared" si="50"/>
        <v>4</v>
      </c>
      <c r="AY322" s="78">
        <f t="shared" si="51"/>
        <v>83.333333333333329</v>
      </c>
      <c r="AZ322" s="67">
        <f>IFERROR(VLOOKUP(A322,'Site check'!$A$14:$O$47,15,0),0)</f>
        <v>0</v>
      </c>
      <c r="BA322" s="68">
        <f t="shared" si="55"/>
        <v>0</v>
      </c>
      <c r="BB322" s="53">
        <f t="shared" si="52"/>
        <v>71.666666666666657</v>
      </c>
      <c r="BC322" s="53">
        <f t="shared" si="53"/>
        <v>71.666666666666657</v>
      </c>
    </row>
    <row r="323" spans="1:55" ht="13.15">
      <c r="A323" t="str">
        <f>[2]Sheet1!A323</f>
        <v>PTHTL1_SYS_EATON_DB01</v>
      </c>
      <c r="B323" t="str">
        <f>[2]Sheet1!B323</f>
        <v>PTHTL1;DC SYS01</v>
      </c>
      <c r="C323" s="52" t="str">
        <f>[2]Sheet1!C323</f>
        <v>PTHTL1</v>
      </c>
      <c r="D323" s="52" t="s">
        <v>1253</v>
      </c>
      <c r="E323">
        <f>[2]Sheet1!D323</f>
        <v>37</v>
      </c>
      <c r="F323">
        <f>[2]Sheet1!E323</f>
        <v>37</v>
      </c>
      <c r="G323" s="64">
        <f>[2]Sheet1!F323</f>
        <v>41834</v>
      </c>
      <c r="H323">
        <f>[2]Sheet1!G323</f>
        <v>300</v>
      </c>
      <c r="I323">
        <f>[2]Sheet1!H323</f>
        <v>300</v>
      </c>
      <c r="J323">
        <f>[2]Sheet1!I323</f>
        <v>0</v>
      </c>
      <c r="K323">
        <f>[2]Sheet1!J323</f>
        <v>0</v>
      </c>
      <c r="L323">
        <f>[2]Sheet1!K323</f>
        <v>0</v>
      </c>
      <c r="M323">
        <f>[2]Sheet1!L323</f>
        <v>0</v>
      </c>
      <c r="N323">
        <f>[2]Sheet1!M323</f>
        <v>0</v>
      </c>
      <c r="O323">
        <f>[2]Sheet1!N323</f>
        <v>0</v>
      </c>
      <c r="P323" s="69">
        <f t="shared" si="54"/>
        <v>83.333333333333329</v>
      </c>
      <c r="Q323" s="83" t="s">
        <v>701</v>
      </c>
      <c r="R323" s="84">
        <v>4</v>
      </c>
      <c r="S323" s="93"/>
      <c r="T323" s="80"/>
      <c r="U323" s="92"/>
      <c r="V323" s="80"/>
      <c r="W323" s="93"/>
      <c r="X323" s="80"/>
      <c r="Y323" s="92"/>
      <c r="Z323" s="80"/>
      <c r="AA323" s="93"/>
      <c r="AB323" s="80"/>
      <c r="AC323" s="92"/>
      <c r="AD323" s="80"/>
      <c r="AE323" s="93"/>
      <c r="AF323" s="80"/>
      <c r="AG323" s="92"/>
      <c r="AH323" s="80"/>
      <c r="AI323" s="93"/>
      <c r="AJ323" s="80"/>
      <c r="AK323" s="92"/>
      <c r="AL323" s="80"/>
      <c r="AM323" s="93"/>
      <c r="AN323" s="80"/>
      <c r="AO323" s="92"/>
      <c r="AP323" s="80"/>
      <c r="AQ323" s="93"/>
      <c r="AR323" s="80"/>
      <c r="AS323" s="93"/>
      <c r="AT323" s="298"/>
      <c r="AU323" s="93"/>
      <c r="AV323" s="298"/>
      <c r="AW323" s="93"/>
      <c r="AX323" s="66">
        <f t="shared" si="50"/>
        <v>4</v>
      </c>
      <c r="AY323" s="78">
        <f t="shared" si="51"/>
        <v>83.333333333333329</v>
      </c>
      <c r="AZ323" s="67">
        <f>IFERROR(VLOOKUP(A323,'Site check'!$A$14:$O$47,15,0),0)</f>
        <v>0</v>
      </c>
      <c r="BA323" s="68">
        <f t="shared" si="55"/>
        <v>0</v>
      </c>
      <c r="BB323" s="53">
        <f t="shared" si="52"/>
        <v>78.666666666666657</v>
      </c>
      <c r="BC323" s="53">
        <f t="shared" si="53"/>
        <v>78.666666666666657</v>
      </c>
    </row>
    <row r="324" spans="1:55" ht="13.15">
      <c r="A324" t="str">
        <f>[2]Sheet1!A324</f>
        <v>STGCD1_SYS_DCDB</v>
      </c>
      <c r="B324" t="str">
        <f>[2]Sheet1!B324</f>
        <v>STGCD1;DC SYS01</v>
      </c>
      <c r="C324" s="52" t="str">
        <f>[2]Sheet1!C324</f>
        <v>STGCD1</v>
      </c>
      <c r="D324" s="52" t="s">
        <v>1306</v>
      </c>
      <c r="E324">
        <f>[2]Sheet1!D324</f>
        <v>0</v>
      </c>
      <c r="F324">
        <f>[2]Sheet1!E324</f>
        <v>0</v>
      </c>
      <c r="G324" s="64">
        <f>[2]Sheet1!F324</f>
        <v>0</v>
      </c>
      <c r="H324">
        <f>[2]Sheet1!G324</f>
        <v>300</v>
      </c>
      <c r="I324">
        <f>[2]Sheet1!H324</f>
        <v>300</v>
      </c>
      <c r="J324">
        <f>[2]Sheet1!I324</f>
        <v>0</v>
      </c>
      <c r="K324">
        <f>[2]Sheet1!J324</f>
        <v>1</v>
      </c>
      <c r="L324">
        <f>[2]Sheet1!K324</f>
        <v>2</v>
      </c>
      <c r="M324">
        <f>[2]Sheet1!L324</f>
        <v>0</v>
      </c>
      <c r="N324">
        <f>[2]Sheet1!M324</f>
        <v>0</v>
      </c>
      <c r="O324">
        <f>[2]Sheet1!N324</f>
        <v>0</v>
      </c>
      <c r="P324" s="69">
        <f t="shared" si="54"/>
        <v>62.5</v>
      </c>
      <c r="Q324" s="81" t="s">
        <v>755</v>
      </c>
      <c r="R324" s="82">
        <v>3</v>
      </c>
      <c r="S324" s="93"/>
      <c r="T324" s="80"/>
      <c r="U324" s="92"/>
      <c r="V324" s="80"/>
      <c r="W324" s="93"/>
      <c r="X324" s="80"/>
      <c r="Y324" s="92"/>
      <c r="Z324" s="80"/>
      <c r="AA324" s="93"/>
      <c r="AB324" s="80"/>
      <c r="AC324" s="92"/>
      <c r="AD324" s="80"/>
      <c r="AE324" s="93"/>
      <c r="AF324" s="80"/>
      <c r="AG324" s="92"/>
      <c r="AH324" s="80"/>
      <c r="AI324" s="93"/>
      <c r="AJ324" s="80"/>
      <c r="AK324" s="92"/>
      <c r="AL324" s="80"/>
      <c r="AM324" s="93"/>
      <c r="AN324" s="80"/>
      <c r="AO324" s="92"/>
      <c r="AP324" s="80"/>
      <c r="AQ324" s="93"/>
      <c r="AR324" s="80"/>
      <c r="AS324" s="93"/>
      <c r="AT324" s="298"/>
      <c r="AU324" s="93"/>
      <c r="AV324" s="298"/>
      <c r="AW324" s="93"/>
      <c r="AX324" s="66">
        <f t="shared" si="50"/>
        <v>3</v>
      </c>
      <c r="AY324" s="78">
        <f t="shared" si="51"/>
        <v>62.5</v>
      </c>
      <c r="AZ324" s="67">
        <f>IFERROR(VLOOKUP(A324,'Site check'!$A$14:$O$47,15,0),0)</f>
        <v>0</v>
      </c>
      <c r="BA324" s="68">
        <f t="shared" si="55"/>
        <v>0</v>
      </c>
      <c r="BB324" s="53">
        <f t="shared" si="52"/>
        <v>31.25</v>
      </c>
      <c r="BC324" s="53">
        <f t="shared" si="53"/>
        <v>31.25</v>
      </c>
    </row>
    <row r="325" spans="1:55" ht="13.9">
      <c r="A325" t="str">
        <f>[2]Sheet1!A325</f>
        <v>ASH_SEC_WALL_DCDB_01</v>
      </c>
      <c r="B325" t="str">
        <f>[2]Sheet1!B325</f>
        <v>ASH;DC SYS01</v>
      </c>
      <c r="C325" s="52" t="str">
        <f>[2]Sheet1!C325</f>
        <v>ASH</v>
      </c>
      <c r="D325" s="52" t="s">
        <v>886</v>
      </c>
      <c r="E325">
        <f>[2]Sheet1!D325</f>
        <v>0</v>
      </c>
      <c r="F325">
        <f>[2]Sheet1!E325</f>
        <v>0</v>
      </c>
      <c r="G325" s="64">
        <f>[2]Sheet1!F325</f>
        <v>0</v>
      </c>
      <c r="H325">
        <f>[2]Sheet1!G325</f>
        <v>300</v>
      </c>
      <c r="I325" s="308">
        <f>[2]Sheet1!H325</f>
        <v>300</v>
      </c>
      <c r="J325">
        <f>[2]Sheet1!I325</f>
        <v>0</v>
      </c>
      <c r="K325">
        <f>[2]Sheet1!J325</f>
        <v>0</v>
      </c>
      <c r="L325">
        <f>[2]Sheet1!K325</f>
        <v>0</v>
      </c>
      <c r="M325">
        <f>[2]Sheet1!L325</f>
        <v>0</v>
      </c>
      <c r="N325">
        <f>[2]Sheet1!M325</f>
        <v>0</v>
      </c>
      <c r="O325">
        <f>[2]Sheet1!N325</f>
        <v>0</v>
      </c>
      <c r="P325" s="69">
        <f t="shared" si="54"/>
        <v>0</v>
      </c>
      <c r="Q325" s="92"/>
      <c r="R325" s="80"/>
      <c r="S325" s="93"/>
      <c r="T325" s="80"/>
      <c r="U325" s="92"/>
      <c r="V325" s="80"/>
      <c r="W325" s="93"/>
      <c r="X325" s="80"/>
      <c r="Y325" s="92"/>
      <c r="Z325" s="80"/>
      <c r="AA325" s="93"/>
      <c r="AB325" s="80"/>
      <c r="AC325" s="92"/>
      <c r="AD325" s="80"/>
      <c r="AE325" s="93"/>
      <c r="AF325" s="80"/>
      <c r="AG325" s="92"/>
      <c r="AH325" s="80"/>
      <c r="AI325" s="93"/>
      <c r="AJ325" s="80"/>
      <c r="AK325" s="92"/>
      <c r="AL325" s="80"/>
      <c r="AM325" s="93"/>
      <c r="AN325" s="80"/>
      <c r="AO325" s="92"/>
      <c r="AP325" s="80"/>
      <c r="AQ325" s="93"/>
      <c r="AR325" s="80"/>
      <c r="AS325" s="93"/>
      <c r="AT325" s="298"/>
      <c r="AU325" s="93"/>
      <c r="AV325" s="298"/>
      <c r="AW325" s="93"/>
      <c r="AX325" s="66">
        <f t="shared" si="50"/>
        <v>0</v>
      </c>
      <c r="AY325" s="78">
        <f t="shared" si="51"/>
        <v>0</v>
      </c>
      <c r="AZ325" s="67">
        <f>IFERROR(VLOOKUP(A325,'Site check'!$A$14:$O$47,15,0),0)</f>
        <v>0</v>
      </c>
      <c r="BA325" s="68">
        <f t="shared" si="55"/>
        <v>0</v>
      </c>
      <c r="BB325" s="53">
        <f t="shared" si="52"/>
        <v>0</v>
      </c>
      <c r="BC325" s="53">
        <f t="shared" si="53"/>
        <v>0</v>
      </c>
    </row>
    <row r="326" spans="1:55" ht="13.15">
      <c r="A326" t="str">
        <f>[2]Sheet1!A326</f>
        <v>ASH_SEC_WALL_DCDB_02</v>
      </c>
      <c r="B326" t="str">
        <f>[2]Sheet1!B326</f>
        <v>ASH;DC SYS01</v>
      </c>
      <c r="C326" s="52" t="str">
        <f>[2]Sheet1!C326</f>
        <v>ASH</v>
      </c>
      <c r="D326" s="52" t="s">
        <v>886</v>
      </c>
      <c r="E326">
        <f>[2]Sheet1!D326</f>
        <v>0</v>
      </c>
      <c r="F326">
        <f>[2]Sheet1!E326</f>
        <v>0</v>
      </c>
      <c r="G326" s="64">
        <f>[2]Sheet1!F326</f>
        <v>0</v>
      </c>
      <c r="H326">
        <f>[2]Sheet1!G326</f>
        <v>160</v>
      </c>
      <c r="I326">
        <f>[2]Sheet1!H326</f>
        <v>300</v>
      </c>
      <c r="J326">
        <f>[2]Sheet1!I326</f>
        <v>0</v>
      </c>
      <c r="K326">
        <f>[2]Sheet1!J326</f>
        <v>1</v>
      </c>
      <c r="L326">
        <f>[2]Sheet1!K326</f>
        <v>1</v>
      </c>
      <c r="M326">
        <f>[2]Sheet1!L326</f>
        <v>0</v>
      </c>
      <c r="N326">
        <f>[2]Sheet1!M326</f>
        <v>0</v>
      </c>
      <c r="O326">
        <f>[2]Sheet1!N326</f>
        <v>1</v>
      </c>
      <c r="P326" s="69">
        <f t="shared" si="54"/>
        <v>0</v>
      </c>
      <c r="Q326" s="92"/>
      <c r="R326" s="80"/>
      <c r="S326" s="93"/>
      <c r="T326" s="80"/>
      <c r="U326" s="92"/>
      <c r="V326" s="80"/>
      <c r="W326" s="93"/>
      <c r="X326" s="80"/>
      <c r="Y326" s="92"/>
      <c r="Z326" s="80"/>
      <c r="AA326" s="93"/>
      <c r="AB326" s="80"/>
      <c r="AC326" s="92"/>
      <c r="AD326" s="80"/>
      <c r="AE326" s="93"/>
      <c r="AF326" s="80"/>
      <c r="AG326" s="92"/>
      <c r="AH326" s="80"/>
      <c r="AI326" s="93"/>
      <c r="AJ326" s="80"/>
      <c r="AK326" s="92"/>
      <c r="AL326" s="80"/>
      <c r="AM326" s="93"/>
      <c r="AN326" s="80"/>
      <c r="AO326" s="92"/>
      <c r="AP326" s="80"/>
      <c r="AQ326" s="93"/>
      <c r="AR326" s="80"/>
      <c r="AS326" s="93"/>
      <c r="AT326" s="298"/>
      <c r="AU326" s="93"/>
      <c r="AV326" s="298"/>
      <c r="AW326" s="93"/>
      <c r="AX326" s="66">
        <f t="shared" si="50"/>
        <v>0</v>
      </c>
      <c r="AY326" s="78">
        <f t="shared" si="51"/>
        <v>0</v>
      </c>
      <c r="AZ326" s="67">
        <f>IFERROR(VLOOKUP(A326,'Site check'!$A$14:$O$47,15,0),0)</f>
        <v>0</v>
      </c>
      <c r="BA326" s="68">
        <f t="shared" si="55"/>
        <v>0</v>
      </c>
      <c r="BB326" s="53">
        <f t="shared" si="52"/>
        <v>0</v>
      </c>
      <c r="BC326" s="53">
        <f t="shared" si="53"/>
        <v>0</v>
      </c>
    </row>
    <row r="327" spans="1:55" ht="13.15">
      <c r="A327" t="str">
        <f>[2]Sheet1!A327</f>
        <v>CBY_SEC_DD770_JK05</v>
      </c>
      <c r="B327" t="str">
        <f>[2]Sheet1!B327</f>
        <v>CBY;DC SYS01</v>
      </c>
      <c r="C327" s="52" t="str">
        <f>[2]Sheet1!C327</f>
        <v>CBY</v>
      </c>
      <c r="D327" s="52" t="s">
        <v>1012</v>
      </c>
      <c r="E327">
        <f>[2]Sheet1!D327</f>
        <v>60</v>
      </c>
      <c r="F327">
        <f>[2]Sheet1!E327</f>
        <v>70</v>
      </c>
      <c r="G327" s="64">
        <f>[2]Sheet1!F327</f>
        <v>45097</v>
      </c>
      <c r="H327">
        <f>[2]Sheet1!G327</f>
        <v>300</v>
      </c>
      <c r="I327">
        <f>[2]Sheet1!H327</f>
        <v>300</v>
      </c>
      <c r="J327">
        <f>[2]Sheet1!I327</f>
        <v>4</v>
      </c>
      <c r="K327">
        <f>[2]Sheet1!J327</f>
        <v>6</v>
      </c>
      <c r="L327">
        <f>[2]Sheet1!K327</f>
        <v>0</v>
      </c>
      <c r="M327">
        <f>[2]Sheet1!L327</f>
        <v>13</v>
      </c>
      <c r="N327">
        <f>[2]Sheet1!M327</f>
        <v>11</v>
      </c>
      <c r="O327">
        <f>[2]Sheet1!N327</f>
        <v>1</v>
      </c>
      <c r="P327" s="69">
        <f t="shared" si="54"/>
        <v>20.833333333333332</v>
      </c>
      <c r="Q327" s="260" t="s">
        <v>471</v>
      </c>
      <c r="R327" s="261">
        <v>1</v>
      </c>
      <c r="S327" s="93"/>
      <c r="T327" s="80"/>
      <c r="U327" s="92"/>
      <c r="V327" s="80"/>
      <c r="W327" s="93"/>
      <c r="X327" s="80"/>
      <c r="Y327" s="92"/>
      <c r="Z327" s="80"/>
      <c r="AA327" s="93"/>
      <c r="AB327" s="80"/>
      <c r="AC327" s="92"/>
      <c r="AD327" s="80"/>
      <c r="AE327" s="93"/>
      <c r="AF327" s="80"/>
      <c r="AG327" s="92"/>
      <c r="AH327" s="80"/>
      <c r="AI327" s="93"/>
      <c r="AJ327" s="80"/>
      <c r="AK327" s="92"/>
      <c r="AL327" s="80"/>
      <c r="AM327" s="93"/>
      <c r="AN327" s="80"/>
      <c r="AO327" s="92"/>
      <c r="AP327" s="80"/>
      <c r="AQ327" s="93"/>
      <c r="AR327" s="80"/>
      <c r="AS327" s="93"/>
      <c r="AT327" s="298"/>
      <c r="AU327" s="93"/>
      <c r="AV327" s="298"/>
      <c r="AW327" s="93"/>
      <c r="AX327" s="66">
        <f t="shared" si="50"/>
        <v>1</v>
      </c>
      <c r="AY327" s="78">
        <f t="shared" si="51"/>
        <v>20.833333333333332</v>
      </c>
      <c r="AZ327" s="67">
        <f>IFERROR(VLOOKUP(A327,'Site check'!$A$14:$O$47,15,0),0)</f>
        <v>0</v>
      </c>
      <c r="BA327" s="68">
        <f t="shared" si="55"/>
        <v>0</v>
      </c>
      <c r="BB327" s="53">
        <f t="shared" si="52"/>
        <v>70.416666666666671</v>
      </c>
      <c r="BC327" s="53">
        <f t="shared" si="53"/>
        <v>80.416666666666671</v>
      </c>
    </row>
    <row r="328" spans="1:55" ht="13.15">
      <c r="A328" t="str">
        <f>[2]Sheet1!A328</f>
        <v>CBY_SEC_WALL_CBDB</v>
      </c>
      <c r="B328" t="str">
        <f>[2]Sheet1!B328</f>
        <v>CBY;DC SYS01</v>
      </c>
      <c r="C328" s="52" t="str">
        <f>[2]Sheet1!C328</f>
        <v>CBY</v>
      </c>
      <c r="D328" s="52" t="s">
        <v>1012</v>
      </c>
      <c r="E328">
        <f>[2]Sheet1!D328</f>
        <v>15</v>
      </c>
      <c r="F328">
        <f>[2]Sheet1!E328</f>
        <v>0</v>
      </c>
      <c r="G328" s="64">
        <f>[2]Sheet1!F328</f>
        <v>45097</v>
      </c>
      <c r="H328">
        <f>[2]Sheet1!G328</f>
        <v>300</v>
      </c>
      <c r="I328">
        <f>[2]Sheet1!H328</f>
        <v>300</v>
      </c>
      <c r="J328">
        <f>[2]Sheet1!I328</f>
        <v>0</v>
      </c>
      <c r="K328">
        <f>[2]Sheet1!J328</f>
        <v>0</v>
      </c>
      <c r="L328">
        <f>[2]Sheet1!K328</f>
        <v>0</v>
      </c>
      <c r="M328">
        <f>[2]Sheet1!L328</f>
        <v>0</v>
      </c>
      <c r="N328">
        <f>[2]Sheet1!M328</f>
        <v>0</v>
      </c>
      <c r="O328">
        <f>[2]Sheet1!N328</f>
        <v>0</v>
      </c>
      <c r="P328" s="69">
        <f t="shared" si="54"/>
        <v>0</v>
      </c>
      <c r="Q328" s="92"/>
      <c r="R328" s="80"/>
      <c r="S328" s="93"/>
      <c r="T328" s="80"/>
      <c r="U328" s="92"/>
      <c r="V328" s="80"/>
      <c r="W328" s="93"/>
      <c r="X328" s="80"/>
      <c r="Y328" s="92"/>
      <c r="Z328" s="80"/>
      <c r="AA328" s="93"/>
      <c r="AB328" s="80"/>
      <c r="AC328" s="92"/>
      <c r="AD328" s="80"/>
      <c r="AE328" s="93"/>
      <c r="AF328" s="80"/>
      <c r="AG328" s="92"/>
      <c r="AH328" s="80"/>
      <c r="AI328" s="93"/>
      <c r="AJ328" s="80"/>
      <c r="AK328" s="92"/>
      <c r="AL328" s="80"/>
      <c r="AM328" s="93"/>
      <c r="AN328" s="80"/>
      <c r="AO328" s="92"/>
      <c r="AP328" s="80"/>
      <c r="AQ328" s="93"/>
      <c r="AR328" s="80"/>
      <c r="AS328" s="93"/>
      <c r="AT328" s="298"/>
      <c r="AU328" s="93"/>
      <c r="AV328" s="298"/>
      <c r="AW328" s="93"/>
      <c r="AX328" s="66">
        <f t="shared" si="50"/>
        <v>0</v>
      </c>
      <c r="AY328" s="78">
        <f t="shared" si="51"/>
        <v>0</v>
      </c>
      <c r="AZ328" s="67">
        <f>IFERROR(VLOOKUP(A328,'Site check'!$A$14:$O$47,15,0),0)</f>
        <v>0</v>
      </c>
      <c r="BA328" s="68">
        <f t="shared" si="55"/>
        <v>0</v>
      </c>
      <c r="BB328" s="53">
        <f t="shared" si="52"/>
        <v>15</v>
      </c>
      <c r="BC328" s="53">
        <f t="shared" si="53"/>
        <v>0</v>
      </c>
    </row>
    <row r="329" spans="1:55" ht="13.15">
      <c r="A329" t="str">
        <f>[2]Sheet1!A329</f>
        <v>FKE_SEC_DD770_AB0.</v>
      </c>
      <c r="B329" t="str">
        <f>[2]Sheet1!B329</f>
        <v>FKE;DC SYS01</v>
      </c>
      <c r="C329" s="52" t="str">
        <f>[2]Sheet1!C329</f>
        <v>FKE</v>
      </c>
      <c r="D329" s="52" t="s">
        <v>1108</v>
      </c>
      <c r="E329">
        <f>[2]Sheet1!D329</f>
        <v>20</v>
      </c>
      <c r="F329">
        <f>[2]Sheet1!E329</f>
        <v>20</v>
      </c>
      <c r="G329" s="64">
        <f>[2]Sheet1!F329</f>
        <v>45097</v>
      </c>
      <c r="H329">
        <f>[2]Sheet1!G329</f>
        <v>300</v>
      </c>
      <c r="I329">
        <f>[2]Sheet1!H329</f>
        <v>300</v>
      </c>
      <c r="J329">
        <f>[2]Sheet1!I329</f>
        <v>6</v>
      </c>
      <c r="K329">
        <f>[2]Sheet1!J329</f>
        <v>6</v>
      </c>
      <c r="L329">
        <f>[2]Sheet1!K329</f>
        <v>0</v>
      </c>
      <c r="M329">
        <f>[2]Sheet1!L329</f>
        <v>19</v>
      </c>
      <c r="N329">
        <f>[2]Sheet1!M329</f>
        <v>11</v>
      </c>
      <c r="O329">
        <f>[2]Sheet1!N329</f>
        <v>0</v>
      </c>
      <c r="P329" s="69">
        <f t="shared" si="54"/>
        <v>0</v>
      </c>
      <c r="Q329" s="92"/>
      <c r="R329" s="80"/>
      <c r="S329" s="93"/>
      <c r="T329" s="80"/>
      <c r="U329" s="92"/>
      <c r="V329" s="80"/>
      <c r="W329" s="93"/>
      <c r="X329" s="80"/>
      <c r="Y329" s="92"/>
      <c r="Z329" s="80"/>
      <c r="AA329" s="93"/>
      <c r="AB329" s="80"/>
      <c r="AC329" s="92"/>
      <c r="AD329" s="80"/>
      <c r="AE329" s="93"/>
      <c r="AF329" s="80"/>
      <c r="AG329" s="92"/>
      <c r="AH329" s="80"/>
      <c r="AI329" s="93"/>
      <c r="AJ329" s="80"/>
      <c r="AK329" s="92"/>
      <c r="AL329" s="80"/>
      <c r="AM329" s="93"/>
      <c r="AN329" s="80"/>
      <c r="AO329" s="92"/>
      <c r="AP329" s="80"/>
      <c r="AQ329" s="93"/>
      <c r="AR329" s="80"/>
      <c r="AS329" s="93"/>
      <c r="AT329" s="298"/>
      <c r="AU329" s="93"/>
      <c r="AV329" s="298"/>
      <c r="AW329" s="93"/>
      <c r="AX329" s="66">
        <f t="shared" si="50"/>
        <v>0</v>
      </c>
      <c r="AY329" s="78">
        <f t="shared" si="51"/>
        <v>0</v>
      </c>
      <c r="AZ329" s="67">
        <f>IFERROR(VLOOKUP(A329,'Site check'!$A$14:$O$47,15,0),0)</f>
        <v>0</v>
      </c>
      <c r="BA329" s="68">
        <f t="shared" si="55"/>
        <v>0</v>
      </c>
      <c r="BB329" s="53">
        <f t="shared" si="52"/>
        <v>20</v>
      </c>
      <c r="BC329" s="53">
        <f t="shared" si="53"/>
        <v>20</v>
      </c>
    </row>
    <row r="330" spans="1:55" ht="13.15">
      <c r="A330" t="str">
        <f>[2]Sheet1!A330</f>
        <v>HLWN02_SEC_DD770_EF01_01</v>
      </c>
      <c r="B330" t="str">
        <f>[2]Sheet1!B330</f>
        <v>HLWN02;DC SYS01</v>
      </c>
      <c r="C330" s="52" t="str">
        <f>[2]Sheet1!C330</f>
        <v>HLWN02</v>
      </c>
      <c r="D330" s="52" t="s">
        <v>1137</v>
      </c>
      <c r="E330">
        <f>[2]Sheet1!D330</f>
        <v>80</v>
      </c>
      <c r="F330">
        <f>[2]Sheet1!E330</f>
        <v>70</v>
      </c>
      <c r="G330" s="64">
        <f>[2]Sheet1!F330</f>
        <v>44880</v>
      </c>
      <c r="H330">
        <f>[2]Sheet1!G330</f>
        <v>300</v>
      </c>
      <c r="I330">
        <f>[2]Sheet1!H330</f>
        <v>300</v>
      </c>
      <c r="J330">
        <f>[2]Sheet1!I330</f>
        <v>5</v>
      </c>
      <c r="K330">
        <f>[2]Sheet1!J330</f>
        <v>6</v>
      </c>
      <c r="L330">
        <f>[2]Sheet1!K330</f>
        <v>4</v>
      </c>
      <c r="M330">
        <f>[2]Sheet1!L330</f>
        <v>8</v>
      </c>
      <c r="N330">
        <f>[2]Sheet1!M330</f>
        <v>9</v>
      </c>
      <c r="O330">
        <f>[2]Sheet1!N330</f>
        <v>0</v>
      </c>
      <c r="P330" s="69">
        <f t="shared" si="54"/>
        <v>20.833333333333332</v>
      </c>
      <c r="Q330" s="301" t="s">
        <v>575</v>
      </c>
      <c r="R330" s="302">
        <v>1</v>
      </c>
      <c r="S330" s="93"/>
      <c r="T330" s="80"/>
      <c r="U330" s="92"/>
      <c r="V330" s="80"/>
      <c r="W330" s="93"/>
      <c r="X330" s="80"/>
      <c r="Y330" s="92"/>
      <c r="Z330" s="80"/>
      <c r="AA330" s="93"/>
      <c r="AB330" s="80"/>
      <c r="AC330" s="92"/>
      <c r="AD330" s="80"/>
      <c r="AE330" s="93"/>
      <c r="AF330" s="80"/>
      <c r="AG330" s="92"/>
      <c r="AH330" s="80"/>
      <c r="AI330" s="93"/>
      <c r="AJ330" s="80"/>
      <c r="AK330" s="92"/>
      <c r="AL330" s="80"/>
      <c r="AM330" s="93"/>
      <c r="AN330" s="80"/>
      <c r="AO330" s="92"/>
      <c r="AP330" s="80"/>
      <c r="AQ330" s="93"/>
      <c r="AR330" s="80"/>
      <c r="AS330" s="93"/>
      <c r="AT330" s="298"/>
      <c r="AU330" s="93"/>
      <c r="AV330" s="298"/>
      <c r="AW330" s="93"/>
      <c r="AX330" s="66">
        <f t="shared" si="50"/>
        <v>1</v>
      </c>
      <c r="AY330" s="78">
        <f t="shared" si="51"/>
        <v>20.833333333333332</v>
      </c>
      <c r="AZ330" s="67">
        <f>IFERROR(VLOOKUP(A330,'Site check'!$A$14:$O$47,15,0),0)</f>
        <v>0</v>
      </c>
      <c r="BA330" s="68">
        <f t="shared" si="55"/>
        <v>0</v>
      </c>
      <c r="BB330" s="53">
        <f t="shared" si="52"/>
        <v>90.416666666666671</v>
      </c>
      <c r="BC330" s="53">
        <f t="shared" si="53"/>
        <v>80.416666666666671</v>
      </c>
    </row>
    <row r="331" spans="1:55" ht="13.15">
      <c r="A331" t="str">
        <f>[2]Sheet1!A331</f>
        <v>HLWN02_SEC_DD770_JK01_02</v>
      </c>
      <c r="B331" t="str">
        <f>[2]Sheet1!B331</f>
        <v>HLWN02;DC SYS01</v>
      </c>
      <c r="C331" s="52" t="str">
        <f>[2]Sheet1!C331</f>
        <v>HLWN02</v>
      </c>
      <c r="D331" s="52" t="s">
        <v>1137</v>
      </c>
      <c r="E331">
        <f>[2]Sheet1!D331</f>
        <v>32</v>
      </c>
      <c r="F331">
        <f>[2]Sheet1!E331</f>
        <v>38</v>
      </c>
      <c r="G331" s="64">
        <f>[2]Sheet1!F331</f>
        <v>44880</v>
      </c>
      <c r="H331">
        <f>[2]Sheet1!G331</f>
        <v>300</v>
      </c>
      <c r="I331">
        <f>[2]Sheet1!H331</f>
        <v>300</v>
      </c>
      <c r="J331">
        <f>[2]Sheet1!I331</f>
        <v>6</v>
      </c>
      <c r="K331">
        <f>[2]Sheet1!J331</f>
        <v>6</v>
      </c>
      <c r="L331">
        <f>[2]Sheet1!K331</f>
        <v>0</v>
      </c>
      <c r="M331">
        <f>[2]Sheet1!L331</f>
        <v>19</v>
      </c>
      <c r="N331">
        <f>[2]Sheet1!M331</f>
        <v>11</v>
      </c>
      <c r="O331">
        <f>[2]Sheet1!N331</f>
        <v>0</v>
      </c>
      <c r="P331" s="69">
        <f t="shared" si="54"/>
        <v>0</v>
      </c>
      <c r="Q331" s="92"/>
      <c r="R331" s="80"/>
      <c r="S331" s="93"/>
      <c r="T331" s="80"/>
      <c r="U331" s="92"/>
      <c r="V331" s="80"/>
      <c r="W331" s="93"/>
      <c r="X331" s="80"/>
      <c r="Y331" s="92"/>
      <c r="Z331" s="80"/>
      <c r="AA331" s="93"/>
      <c r="AB331" s="80"/>
      <c r="AC331" s="92"/>
      <c r="AD331" s="80"/>
      <c r="AE331" s="93"/>
      <c r="AF331" s="80"/>
      <c r="AG331" s="92"/>
      <c r="AH331" s="80"/>
      <c r="AI331" s="93"/>
      <c r="AJ331" s="80"/>
      <c r="AK331" s="92"/>
      <c r="AL331" s="80"/>
      <c r="AM331" s="93"/>
      <c r="AN331" s="80"/>
      <c r="AO331" s="92"/>
      <c r="AP331" s="80"/>
      <c r="AQ331" s="93"/>
      <c r="AR331" s="80"/>
      <c r="AS331" s="93"/>
      <c r="AT331" s="298"/>
      <c r="AU331" s="93"/>
      <c r="AV331" s="298"/>
      <c r="AW331" s="93"/>
      <c r="AX331" s="66">
        <f t="shared" si="50"/>
        <v>0</v>
      </c>
      <c r="AY331" s="78">
        <f t="shared" si="51"/>
        <v>0</v>
      </c>
      <c r="AZ331" s="67">
        <f>IFERROR(VLOOKUP(A331,'Site check'!$A$14:$O$47,15,0),0)</f>
        <v>0</v>
      </c>
      <c r="BA331" s="68">
        <f t="shared" si="55"/>
        <v>0</v>
      </c>
      <c r="BB331" s="53">
        <f t="shared" si="52"/>
        <v>32</v>
      </c>
      <c r="BC331" s="53">
        <f t="shared" si="53"/>
        <v>38</v>
      </c>
    </row>
    <row r="332" spans="1:55" ht="13.15">
      <c r="A332" t="str">
        <f>[2]Sheet1!A332</f>
        <v>HHD_SEC_DD770_F0</v>
      </c>
      <c r="B332" t="str">
        <f>[2]Sheet1!B332</f>
        <v>HHD;DC SYS01</v>
      </c>
      <c r="C332" s="52" t="str">
        <f>[2]Sheet1!C332</f>
        <v>HHD</v>
      </c>
      <c r="D332" s="52" t="s">
        <v>1131</v>
      </c>
      <c r="E332">
        <f>[2]Sheet1!D332</f>
        <v>135</v>
      </c>
      <c r="F332">
        <f>[2]Sheet1!E332</f>
        <v>140</v>
      </c>
      <c r="G332" s="64">
        <f>[2]Sheet1!F332</f>
        <v>45090</v>
      </c>
      <c r="H332">
        <f>[2]Sheet1!G332</f>
        <v>300</v>
      </c>
      <c r="I332">
        <f>[2]Sheet1!H332</f>
        <v>300</v>
      </c>
      <c r="J332">
        <f>[2]Sheet1!I332</f>
        <v>5</v>
      </c>
      <c r="K332">
        <f>[2]Sheet1!J332</f>
        <v>1</v>
      </c>
      <c r="L332">
        <f>[2]Sheet1!K332</f>
        <v>0</v>
      </c>
      <c r="M332">
        <f>[2]Sheet1!L332</f>
        <v>10</v>
      </c>
      <c r="N332">
        <f>[2]Sheet1!M332</f>
        <v>2</v>
      </c>
      <c r="O332">
        <f>[2]Sheet1!N332</f>
        <v>0</v>
      </c>
      <c r="P332" s="69">
        <f t="shared" si="54"/>
        <v>41.666666666666664</v>
      </c>
      <c r="Q332" s="105" t="s">
        <v>573</v>
      </c>
      <c r="R332" s="255">
        <v>1</v>
      </c>
      <c r="S332" s="99" t="s">
        <v>574</v>
      </c>
      <c r="T332" s="100">
        <v>1</v>
      </c>
      <c r="U332" s="92"/>
      <c r="V332" s="80"/>
      <c r="W332" s="93"/>
      <c r="X332" s="80"/>
      <c r="Y332" s="92"/>
      <c r="Z332" s="80"/>
      <c r="AA332" s="93"/>
      <c r="AB332" s="80"/>
      <c r="AC332" s="92"/>
      <c r="AD332" s="80"/>
      <c r="AE332" s="93"/>
      <c r="AF332" s="80"/>
      <c r="AG332" s="92"/>
      <c r="AH332" s="80"/>
      <c r="AI332" s="93"/>
      <c r="AJ332" s="80"/>
      <c r="AK332" s="92"/>
      <c r="AL332" s="80"/>
      <c r="AM332" s="93"/>
      <c r="AN332" s="80"/>
      <c r="AO332" s="92"/>
      <c r="AP332" s="80"/>
      <c r="AQ332" s="93"/>
      <c r="AR332" s="80"/>
      <c r="AS332" s="93"/>
      <c r="AT332" s="298"/>
      <c r="AU332" s="93"/>
      <c r="AV332" s="298"/>
      <c r="AW332" s="93"/>
      <c r="AX332" s="66">
        <f t="shared" si="50"/>
        <v>2</v>
      </c>
      <c r="AY332" s="78">
        <f t="shared" si="51"/>
        <v>41.666666666666664</v>
      </c>
      <c r="AZ332" s="67">
        <f>IFERROR(VLOOKUP(A332,'Site check'!$A$14:$O$47,15,0),0)</f>
        <v>0</v>
      </c>
      <c r="BA332" s="68">
        <f t="shared" si="55"/>
        <v>0</v>
      </c>
      <c r="BB332" s="53">
        <f t="shared" si="52"/>
        <v>155.83333333333334</v>
      </c>
      <c r="BC332" s="53">
        <f t="shared" si="53"/>
        <v>160.83333333333334</v>
      </c>
    </row>
    <row r="333" spans="1:55" ht="13.15">
      <c r="A333" t="str">
        <f>[2]Sheet1!A333</f>
        <v>IPWTN1_DCDB _RQ12</v>
      </c>
      <c r="B333" t="str">
        <f>[2]Sheet1!B333</f>
        <v>IPWTN1;DC SYS01</v>
      </c>
      <c r="C333" s="52" t="str">
        <f>[2]Sheet1!C333</f>
        <v>IPWTN1</v>
      </c>
      <c r="D333" s="52" t="s">
        <v>1154</v>
      </c>
      <c r="E333">
        <f>[2]Sheet1!D333</f>
        <v>60</v>
      </c>
      <c r="F333">
        <f>[2]Sheet1!E333</f>
        <v>60</v>
      </c>
      <c r="G333" s="64">
        <f>[2]Sheet1!F333</f>
        <v>45007</v>
      </c>
      <c r="H333">
        <f>[2]Sheet1!G333</f>
        <v>300</v>
      </c>
      <c r="I333">
        <f>[2]Sheet1!H333</f>
        <v>300</v>
      </c>
      <c r="J333">
        <f>[2]Sheet1!I333</f>
        <v>3</v>
      </c>
      <c r="K333">
        <f>[2]Sheet1!J333</f>
        <v>0</v>
      </c>
      <c r="L333">
        <f>[2]Sheet1!K333</f>
        <v>3</v>
      </c>
      <c r="M333">
        <f>[2]Sheet1!L333</f>
        <v>0</v>
      </c>
      <c r="N333">
        <f>[2]Sheet1!M333</f>
        <v>0</v>
      </c>
      <c r="O333">
        <f>[2]Sheet1!N333</f>
        <v>33</v>
      </c>
      <c r="P333" s="69">
        <f t="shared" si="54"/>
        <v>166.66666666666666</v>
      </c>
      <c r="Q333" s="81" t="s">
        <v>593</v>
      </c>
      <c r="R333" s="82">
        <v>3</v>
      </c>
      <c r="S333" s="99" t="s">
        <v>594</v>
      </c>
      <c r="T333" s="100">
        <v>1</v>
      </c>
      <c r="U333" s="105" t="s">
        <v>1455</v>
      </c>
      <c r="V333" s="255">
        <v>4</v>
      </c>
      <c r="W333" s="93"/>
      <c r="X333" s="80"/>
      <c r="Y333" s="92"/>
      <c r="Z333" s="80"/>
      <c r="AA333" s="93"/>
      <c r="AB333" s="80"/>
      <c r="AC333" s="92"/>
      <c r="AD333" s="80"/>
      <c r="AE333" s="93"/>
      <c r="AF333" s="80"/>
      <c r="AG333" s="92"/>
      <c r="AH333" s="80"/>
      <c r="AI333" s="93"/>
      <c r="AJ333" s="80"/>
      <c r="AK333" s="92"/>
      <c r="AL333" s="80"/>
      <c r="AM333" s="93"/>
      <c r="AN333" s="80"/>
      <c r="AO333" s="92"/>
      <c r="AP333" s="80"/>
      <c r="AQ333" s="93"/>
      <c r="AR333" s="80"/>
      <c r="AS333" s="93"/>
      <c r="AT333" s="298"/>
      <c r="AU333" s="93"/>
      <c r="AV333" s="298"/>
      <c r="AW333" s="93"/>
      <c r="AX333" s="66">
        <f t="shared" si="50"/>
        <v>8</v>
      </c>
      <c r="AY333" s="78">
        <f t="shared" si="51"/>
        <v>166.66666666666666</v>
      </c>
      <c r="AZ333" s="67">
        <f>IFERROR(VLOOKUP(A333,'Site check'!$A$14:$O$47,15,0),0)</f>
        <v>0</v>
      </c>
      <c r="BA333" s="68">
        <f t="shared" si="55"/>
        <v>0</v>
      </c>
      <c r="BB333" s="53">
        <f t="shared" si="52"/>
        <v>143.33333333333331</v>
      </c>
      <c r="BC333" s="53">
        <f t="shared" si="53"/>
        <v>143.33333333333331</v>
      </c>
    </row>
    <row r="334" spans="1:55" ht="13.15">
      <c r="A334" t="str">
        <f>[2]Sheet1!A334</f>
        <v>IPWTN1_SEC_DCDB_01</v>
      </c>
      <c r="B334" t="str">
        <f>[2]Sheet1!B334</f>
        <v>IPWTN1;DC SYS01</v>
      </c>
      <c r="C334" s="52" t="str">
        <f>[2]Sheet1!C334</f>
        <v>IPWTN1</v>
      </c>
      <c r="D334" s="52" t="s">
        <v>1154</v>
      </c>
      <c r="E334" t="str">
        <f>[2]Sheet1!D334</f>
        <v>N/A</v>
      </c>
      <c r="F334" t="str">
        <f>[2]Sheet1!E334</f>
        <v>N/A</v>
      </c>
      <c r="G334" s="64">
        <f>[2]Sheet1!F334</f>
        <v>45007</v>
      </c>
      <c r="H334">
        <f>[2]Sheet1!G334</f>
        <v>300</v>
      </c>
      <c r="I334">
        <f>[2]Sheet1!H334</f>
        <v>300</v>
      </c>
      <c r="J334">
        <f>[2]Sheet1!I334</f>
        <v>0</v>
      </c>
      <c r="K334">
        <f>[2]Sheet1!J334</f>
        <v>3</v>
      </c>
      <c r="L334">
        <f>[2]Sheet1!K334</f>
        <v>0</v>
      </c>
      <c r="M334">
        <f>[2]Sheet1!L334</f>
        <v>0</v>
      </c>
      <c r="N334">
        <f>[2]Sheet1!M334</f>
        <v>0</v>
      </c>
      <c r="O334">
        <f>[2]Sheet1!N334</f>
        <v>0</v>
      </c>
      <c r="P334" s="69">
        <f t="shared" si="54"/>
        <v>0</v>
      </c>
      <c r="Q334" s="92"/>
      <c r="R334" s="80"/>
      <c r="S334" s="93"/>
      <c r="T334" s="80"/>
      <c r="U334" s="92"/>
      <c r="V334" s="80"/>
      <c r="W334" s="93"/>
      <c r="X334" s="80"/>
      <c r="Y334" s="92"/>
      <c r="Z334" s="80"/>
      <c r="AA334" s="93"/>
      <c r="AB334" s="80"/>
      <c r="AC334" s="92"/>
      <c r="AD334" s="80"/>
      <c r="AE334" s="93"/>
      <c r="AF334" s="80"/>
      <c r="AG334" s="92"/>
      <c r="AH334" s="80"/>
      <c r="AI334" s="93"/>
      <c r="AJ334" s="80"/>
      <c r="AK334" s="92"/>
      <c r="AL334" s="80"/>
      <c r="AM334" s="93"/>
      <c r="AN334" s="80"/>
      <c r="AO334" s="92"/>
      <c r="AP334" s="80"/>
      <c r="AQ334" s="93"/>
      <c r="AR334" s="80"/>
      <c r="AS334" s="93"/>
      <c r="AT334" s="298"/>
      <c r="AU334" s="93"/>
      <c r="AV334" s="298"/>
      <c r="AW334" s="93"/>
      <c r="AX334" s="66">
        <f t="shared" si="50"/>
        <v>0</v>
      </c>
      <c r="AY334" s="78">
        <f t="shared" si="51"/>
        <v>0</v>
      </c>
      <c r="AZ334" s="67">
        <f>IFERROR(VLOOKUP(A334,'Site check'!$A$14:$O$47,15,0),0)</f>
        <v>0</v>
      </c>
      <c r="BA334" s="68">
        <f t="shared" si="55"/>
        <v>0</v>
      </c>
      <c r="BB334" s="53" t="e">
        <f t="shared" si="52"/>
        <v>#VALUE!</v>
      </c>
      <c r="BC334" s="53" t="e">
        <f t="shared" si="53"/>
        <v>#VALUE!</v>
      </c>
    </row>
    <row r="335" spans="1:55" ht="13.15">
      <c r="A335" t="str">
        <f>[2]Sheet1!A335</f>
        <v>IPWTN1_SEC_DCDB_04</v>
      </c>
      <c r="B335" t="str">
        <f>[2]Sheet1!B335</f>
        <v>IPWTN1;DC SYS01</v>
      </c>
      <c r="C335" s="52" t="str">
        <f>[2]Sheet1!C335</f>
        <v>IPWTN1</v>
      </c>
      <c r="D335" s="52" t="s">
        <v>1154</v>
      </c>
      <c r="E335" t="str">
        <f>[2]Sheet1!D335</f>
        <v>N/A</v>
      </c>
      <c r="F335" t="str">
        <f>[2]Sheet1!E335</f>
        <v>N/A</v>
      </c>
      <c r="G335" s="64">
        <f>[2]Sheet1!F335</f>
        <v>45007</v>
      </c>
      <c r="H335">
        <f>[2]Sheet1!G335</f>
        <v>200</v>
      </c>
      <c r="I335">
        <f>[2]Sheet1!H335</f>
        <v>200</v>
      </c>
      <c r="J335">
        <f>[2]Sheet1!I335</f>
        <v>0</v>
      </c>
      <c r="K335">
        <f>[2]Sheet1!J335</f>
        <v>0</v>
      </c>
      <c r="L335">
        <f>[2]Sheet1!K335</f>
        <v>0</v>
      </c>
      <c r="M335">
        <f>[2]Sheet1!L335</f>
        <v>0</v>
      </c>
      <c r="N335">
        <f>[2]Sheet1!M335</f>
        <v>0</v>
      </c>
      <c r="O335">
        <f>[2]Sheet1!N335</f>
        <v>0</v>
      </c>
      <c r="P335" s="69">
        <f t="shared" si="54"/>
        <v>0</v>
      </c>
      <c r="Q335" s="92"/>
      <c r="R335" s="80"/>
      <c r="S335" s="93"/>
      <c r="T335" s="80"/>
      <c r="U335" s="92"/>
      <c r="V335" s="80"/>
      <c r="W335" s="93"/>
      <c r="X335" s="80"/>
      <c r="Y335" s="92"/>
      <c r="Z335" s="80"/>
      <c r="AA335" s="93"/>
      <c r="AB335" s="80"/>
      <c r="AC335" s="92"/>
      <c r="AD335" s="80"/>
      <c r="AE335" s="93"/>
      <c r="AF335" s="80"/>
      <c r="AG335" s="92"/>
      <c r="AH335" s="80"/>
      <c r="AI335" s="93"/>
      <c r="AJ335" s="80"/>
      <c r="AK335" s="92"/>
      <c r="AL335" s="80"/>
      <c r="AM335" s="93"/>
      <c r="AN335" s="80"/>
      <c r="AO335" s="92"/>
      <c r="AP335" s="80"/>
      <c r="AQ335" s="93"/>
      <c r="AR335" s="80"/>
      <c r="AS335" s="93"/>
      <c r="AT335" s="298"/>
      <c r="AU335" s="93"/>
      <c r="AV335" s="298"/>
      <c r="AW335" s="93"/>
      <c r="AX335" s="66">
        <f t="shared" si="50"/>
        <v>0</v>
      </c>
      <c r="AY335" s="78">
        <f t="shared" si="51"/>
        <v>0</v>
      </c>
      <c r="AZ335" s="67">
        <f>IFERROR(VLOOKUP(A335,'Site check'!$A$14:$O$47,15,0),0)</f>
        <v>0</v>
      </c>
      <c r="BA335" s="68">
        <f t="shared" si="55"/>
        <v>0</v>
      </c>
      <c r="BB335" s="53" t="e">
        <f t="shared" si="52"/>
        <v>#VALUE!</v>
      </c>
      <c r="BC335" s="53" t="e">
        <f t="shared" si="53"/>
        <v>#VALUE!</v>
      </c>
    </row>
    <row r="336" spans="1:55" ht="13.15">
      <c r="A336" t="str">
        <f>[2]Sheet1!A336</f>
        <v>IPWTN1_SYS_DCDB_WALL</v>
      </c>
      <c r="B336" t="str">
        <f>[2]Sheet1!B336</f>
        <v>IPWTN1;DC SYS01</v>
      </c>
      <c r="C336" s="52" t="str">
        <f>[2]Sheet1!C336</f>
        <v>IPWTN1</v>
      </c>
      <c r="D336" s="52" t="s">
        <v>1154</v>
      </c>
      <c r="E336" t="str">
        <f>[2]Sheet1!D336</f>
        <v>N/A</v>
      </c>
      <c r="F336">
        <f>[2]Sheet1!E336</f>
        <v>0</v>
      </c>
      <c r="G336" s="64">
        <f>[2]Sheet1!F336</f>
        <v>45007</v>
      </c>
      <c r="H336">
        <f>[2]Sheet1!G336</f>
        <v>300</v>
      </c>
      <c r="I336">
        <f>[2]Sheet1!H336</f>
        <v>0</v>
      </c>
      <c r="J336">
        <f>[2]Sheet1!I336</f>
        <v>0</v>
      </c>
      <c r="K336">
        <f>[2]Sheet1!J336</f>
        <v>5</v>
      </c>
      <c r="L336">
        <f>[2]Sheet1!K336</f>
        <v>0</v>
      </c>
      <c r="M336">
        <f>[2]Sheet1!L336</f>
        <v>0</v>
      </c>
      <c r="N336">
        <f>[2]Sheet1!M336</f>
        <v>0</v>
      </c>
      <c r="O336">
        <f>[2]Sheet1!N336</f>
        <v>0</v>
      </c>
      <c r="P336" s="69">
        <f t="shared" si="54"/>
        <v>0</v>
      </c>
      <c r="Q336" s="92"/>
      <c r="R336" s="80"/>
      <c r="S336" s="93"/>
      <c r="T336" s="80"/>
      <c r="U336" s="92"/>
      <c r="V336" s="80"/>
      <c r="W336" s="93"/>
      <c r="X336" s="80"/>
      <c r="Y336" s="92"/>
      <c r="Z336" s="80"/>
      <c r="AA336" s="93"/>
      <c r="AB336" s="80"/>
      <c r="AC336" s="92"/>
      <c r="AD336" s="80"/>
      <c r="AE336" s="93"/>
      <c r="AF336" s="80"/>
      <c r="AG336" s="92"/>
      <c r="AH336" s="80"/>
      <c r="AI336" s="93"/>
      <c r="AJ336" s="80"/>
      <c r="AK336" s="92"/>
      <c r="AL336" s="80"/>
      <c r="AM336" s="93"/>
      <c r="AN336" s="80"/>
      <c r="AO336" s="92"/>
      <c r="AP336" s="80"/>
      <c r="AQ336" s="93"/>
      <c r="AR336" s="80"/>
      <c r="AS336" s="93"/>
      <c r="AT336" s="298"/>
      <c r="AU336" s="93"/>
      <c r="AV336" s="298"/>
      <c r="AW336" s="93"/>
      <c r="AX336" s="66">
        <f t="shared" si="50"/>
        <v>0</v>
      </c>
      <c r="AY336" s="78">
        <f t="shared" si="51"/>
        <v>0</v>
      </c>
      <c r="AZ336" s="67">
        <f>IFERROR(VLOOKUP(A336,'Site check'!$A$14:$O$47,15,0),0)</f>
        <v>0</v>
      </c>
      <c r="BA336" s="68">
        <f t="shared" si="55"/>
        <v>0</v>
      </c>
      <c r="BB336" s="53" t="e">
        <f t="shared" si="52"/>
        <v>#VALUE!</v>
      </c>
      <c r="BC336" s="53">
        <f t="shared" si="53"/>
        <v>0</v>
      </c>
    </row>
    <row r="337" spans="1:55" ht="13.15">
      <c r="A337" t="str">
        <f>[2]Sheet1!A337</f>
        <v>LTNDN1_SEC_DD770_BB_CC_05</v>
      </c>
      <c r="B337" t="str">
        <f>[2]Sheet1!B337</f>
        <v>LTNDN1;DC SYS01</v>
      </c>
      <c r="C337" s="52" t="str">
        <f>[2]Sheet1!C337</f>
        <v>LTNDN1</v>
      </c>
      <c r="D337" s="52" t="s">
        <v>1190</v>
      </c>
      <c r="E337">
        <f>[2]Sheet1!D337</f>
        <v>120</v>
      </c>
      <c r="F337">
        <f>[2]Sheet1!E337</f>
        <v>170</v>
      </c>
      <c r="G337" s="64">
        <f>[2]Sheet1!F337</f>
        <v>44264</v>
      </c>
      <c r="H337">
        <f>[2]Sheet1!G337</f>
        <v>300</v>
      </c>
      <c r="I337">
        <f>[2]Sheet1!H337</f>
        <v>300</v>
      </c>
      <c r="J337">
        <f>[2]Sheet1!I337</f>
        <v>0</v>
      </c>
      <c r="K337">
        <f>[2]Sheet1!J337</f>
        <v>6</v>
      </c>
      <c r="L337">
        <f>[2]Sheet1!K337</f>
        <v>0</v>
      </c>
      <c r="M337">
        <f>[2]Sheet1!L337</f>
        <v>7</v>
      </c>
      <c r="N337">
        <f>[2]Sheet1!M337</f>
        <v>9</v>
      </c>
      <c r="O337">
        <f>[2]Sheet1!N337</f>
        <v>0</v>
      </c>
      <c r="P337" s="69">
        <f t="shared" si="54"/>
        <v>20.833333333333332</v>
      </c>
      <c r="Q337" s="105" t="s">
        <v>1456</v>
      </c>
      <c r="R337" s="255">
        <v>1</v>
      </c>
      <c r="S337" s="101"/>
      <c r="T337" s="100"/>
      <c r="U337" s="92"/>
      <c r="V337" s="80"/>
      <c r="W337" s="93"/>
      <c r="X337" s="80"/>
      <c r="Y337" s="92"/>
      <c r="Z337" s="80"/>
      <c r="AA337" s="93"/>
      <c r="AB337" s="80"/>
      <c r="AC337" s="92"/>
      <c r="AD337" s="80"/>
      <c r="AE337" s="93"/>
      <c r="AF337" s="80"/>
      <c r="AG337" s="92"/>
      <c r="AH337" s="80"/>
      <c r="AI337" s="93"/>
      <c r="AJ337" s="80"/>
      <c r="AK337" s="92"/>
      <c r="AL337" s="80"/>
      <c r="AM337" s="93"/>
      <c r="AN337" s="80"/>
      <c r="AO337" s="92"/>
      <c r="AP337" s="80"/>
      <c r="AQ337" s="93"/>
      <c r="AR337" s="80"/>
      <c r="AS337" s="93"/>
      <c r="AT337" s="298"/>
      <c r="AU337" s="93"/>
      <c r="AV337" s="298"/>
      <c r="AW337" s="93"/>
      <c r="AX337" s="66">
        <f t="shared" si="50"/>
        <v>1</v>
      </c>
      <c r="AY337" s="78">
        <f t="shared" si="51"/>
        <v>20.833333333333332</v>
      </c>
      <c r="AZ337" s="67">
        <f>IFERROR(VLOOKUP(A337,'Site check'!$A$14:$O$47,15,0),0)</f>
        <v>0</v>
      </c>
      <c r="BA337" s="68">
        <f t="shared" si="55"/>
        <v>0</v>
      </c>
      <c r="BB337" s="53">
        <f t="shared" si="52"/>
        <v>130.41666666666666</v>
      </c>
      <c r="BC337" s="53">
        <f t="shared" si="53"/>
        <v>180.41666666666666</v>
      </c>
    </row>
    <row r="338" spans="1:55" ht="13.15">
      <c r="A338" t="str">
        <f>[2]Sheet1!A338</f>
        <v>MDE_SEC_DUVINE DCDB</v>
      </c>
      <c r="B338" t="str">
        <f>[2]Sheet1!B338</f>
        <v>MDE;DC SYS01</v>
      </c>
      <c r="C338" s="52" t="str">
        <f>[2]Sheet1!C338</f>
        <v>MDE</v>
      </c>
      <c r="D338" s="52" t="s">
        <v>1202</v>
      </c>
      <c r="E338" t="str">
        <f>[2]Sheet1!D338</f>
        <v>N/A</v>
      </c>
      <c r="F338" t="str">
        <f>[2]Sheet1!E338</f>
        <v>N/A</v>
      </c>
      <c r="G338" s="64">
        <f>[2]Sheet1!F338</f>
        <v>45006</v>
      </c>
      <c r="H338">
        <f>[2]Sheet1!G338</f>
        <v>300</v>
      </c>
      <c r="I338">
        <f>[2]Sheet1!H338</f>
        <v>300</v>
      </c>
      <c r="J338">
        <f>[2]Sheet1!I338</f>
        <v>0</v>
      </c>
      <c r="K338">
        <f>[2]Sheet1!J338</f>
        <v>10</v>
      </c>
      <c r="L338">
        <f>[2]Sheet1!K338</f>
        <v>0</v>
      </c>
      <c r="M338">
        <f>[2]Sheet1!L338</f>
        <v>0</v>
      </c>
      <c r="N338">
        <f>[2]Sheet1!M338</f>
        <v>0</v>
      </c>
      <c r="O338">
        <f>[2]Sheet1!N338</f>
        <v>0</v>
      </c>
      <c r="P338" s="69">
        <f t="shared" si="54"/>
        <v>0</v>
      </c>
      <c r="Q338" s="92"/>
      <c r="R338" s="80"/>
      <c r="S338" s="93"/>
      <c r="T338" s="80"/>
      <c r="U338" s="92"/>
      <c r="V338" s="80"/>
      <c r="W338" s="93"/>
      <c r="X338" s="80"/>
      <c r="Y338" s="92"/>
      <c r="Z338" s="80"/>
      <c r="AA338" s="93"/>
      <c r="AB338" s="80"/>
      <c r="AC338" s="92"/>
      <c r="AD338" s="80"/>
      <c r="AE338" s="93"/>
      <c r="AF338" s="80"/>
      <c r="AG338" s="92"/>
      <c r="AH338" s="80"/>
      <c r="AI338" s="93"/>
      <c r="AJ338" s="80"/>
      <c r="AK338" s="92"/>
      <c r="AL338" s="80"/>
      <c r="AM338" s="93"/>
      <c r="AN338" s="80"/>
      <c r="AO338" s="92"/>
      <c r="AP338" s="80"/>
      <c r="AQ338" s="93"/>
      <c r="AR338" s="80"/>
      <c r="AS338" s="93"/>
      <c r="AT338" s="298"/>
      <c r="AU338" s="93"/>
      <c r="AV338" s="298"/>
      <c r="AW338" s="93"/>
      <c r="AX338" s="66">
        <f t="shared" si="50"/>
        <v>0</v>
      </c>
      <c r="AY338" s="78">
        <f t="shared" si="51"/>
        <v>0</v>
      </c>
      <c r="AZ338" s="67">
        <f>IFERROR(VLOOKUP(A338,'Site check'!$A$14:$O$47,15,0),0)</f>
        <v>0</v>
      </c>
      <c r="BA338" s="68">
        <f t="shared" si="55"/>
        <v>0</v>
      </c>
      <c r="BB338" s="53" t="e">
        <f t="shared" si="52"/>
        <v>#VALUE!</v>
      </c>
      <c r="BC338" s="53" t="e">
        <f t="shared" si="53"/>
        <v>#VALUE!</v>
      </c>
    </row>
    <row r="339" spans="1:55" ht="13.15">
      <c r="A339" t="str">
        <f>[2]Sheet1!A339</f>
        <v>MDE_SEC_EATON DCDB</v>
      </c>
      <c r="B339" t="str">
        <f>[2]Sheet1!B339</f>
        <v>MDE;DC SYS01</v>
      </c>
      <c r="C339" s="52" t="str">
        <f>[2]Sheet1!C339</f>
        <v>MDE</v>
      </c>
      <c r="D339" s="52" t="s">
        <v>1202</v>
      </c>
      <c r="E339" t="str">
        <f>[2]Sheet1!D339</f>
        <v>46A</v>
      </c>
      <c r="F339" t="str">
        <f>[2]Sheet1!E339</f>
        <v>46A</v>
      </c>
      <c r="G339" s="64">
        <f>[2]Sheet1!F339</f>
        <v>45006</v>
      </c>
      <c r="H339">
        <f>[2]Sheet1!G339</f>
        <v>300</v>
      </c>
      <c r="I339">
        <f>[2]Sheet1!H339</f>
        <v>300</v>
      </c>
      <c r="J339">
        <f>[2]Sheet1!I339</f>
        <v>0</v>
      </c>
      <c r="K339">
        <f>[2]Sheet1!J339</f>
        <v>0</v>
      </c>
      <c r="L339">
        <f>[2]Sheet1!K339</f>
        <v>0</v>
      </c>
      <c r="M339">
        <f>[2]Sheet1!L339</f>
        <v>0</v>
      </c>
      <c r="N339">
        <f>[2]Sheet1!M339</f>
        <v>0</v>
      </c>
      <c r="O339">
        <f>[2]Sheet1!N339</f>
        <v>48</v>
      </c>
      <c r="P339" s="69">
        <f t="shared" si="54"/>
        <v>12.5</v>
      </c>
      <c r="Q339" s="83" t="s">
        <v>667</v>
      </c>
      <c r="R339" s="284">
        <v>0.3</v>
      </c>
      <c r="S339" s="83" t="s">
        <v>668</v>
      </c>
      <c r="T339" s="284">
        <v>0.3</v>
      </c>
      <c r="U339" s="92"/>
      <c r="V339" s="80"/>
      <c r="W339" s="93"/>
      <c r="X339" s="80"/>
      <c r="Y339" s="92"/>
      <c r="Z339" s="80"/>
      <c r="AA339" s="93"/>
      <c r="AB339" s="80"/>
      <c r="AC339" s="92"/>
      <c r="AD339" s="80"/>
      <c r="AE339" s="93"/>
      <c r="AF339" s="80"/>
      <c r="AG339" s="92"/>
      <c r="AH339" s="80"/>
      <c r="AI339" s="93"/>
      <c r="AJ339" s="80"/>
      <c r="AK339" s="92"/>
      <c r="AL339" s="80"/>
      <c r="AM339" s="93"/>
      <c r="AN339" s="80"/>
      <c r="AO339" s="92"/>
      <c r="AP339" s="80"/>
      <c r="AQ339" s="93"/>
      <c r="AR339" s="80"/>
      <c r="AS339" s="93"/>
      <c r="AT339" s="298"/>
      <c r="AU339" s="93"/>
      <c r="AV339" s="298"/>
      <c r="AW339" s="93"/>
      <c r="AX339" s="66">
        <f t="shared" si="50"/>
        <v>0.6</v>
      </c>
      <c r="AY339" s="78">
        <f t="shared" si="51"/>
        <v>12.5</v>
      </c>
      <c r="AZ339" s="67">
        <f>IFERROR(VLOOKUP(A339,'Site check'!$A$14:$O$47,15,0),0)</f>
        <v>0</v>
      </c>
      <c r="BA339" s="68">
        <f t="shared" si="55"/>
        <v>0</v>
      </c>
      <c r="BB339" s="53" t="e">
        <f t="shared" si="52"/>
        <v>#VALUE!</v>
      </c>
      <c r="BC339" s="53" t="e">
        <f t="shared" si="53"/>
        <v>#VALUE!</v>
      </c>
    </row>
    <row r="340" spans="1:55" ht="13.15">
      <c r="A340" t="str">
        <f>[2]Sheet1!A340</f>
        <v>RCR_SEC_CBDB_GH08</v>
      </c>
      <c r="B340" t="str">
        <f>[2]Sheet1!B340</f>
        <v>RCR;DC SYS01</v>
      </c>
      <c r="C340" s="52" t="str">
        <f>[2]Sheet1!C340</f>
        <v>RCR</v>
      </c>
      <c r="D340" s="52" t="s">
        <v>1262</v>
      </c>
      <c r="E340">
        <f>[2]Sheet1!D340</f>
        <v>90</v>
      </c>
      <c r="F340">
        <f>[2]Sheet1!E340</f>
        <v>95</v>
      </c>
      <c r="G340" s="64">
        <f>[2]Sheet1!F340</f>
        <v>45006</v>
      </c>
      <c r="H340">
        <f>[2]Sheet1!G340</f>
        <v>300</v>
      </c>
      <c r="I340">
        <f>[2]Sheet1!H340</f>
        <v>300</v>
      </c>
      <c r="J340">
        <f>[2]Sheet1!I340</f>
        <v>3</v>
      </c>
      <c r="K340">
        <f>[2]Sheet1!J340</f>
        <v>0</v>
      </c>
      <c r="L340">
        <f>[2]Sheet1!K340</f>
        <v>0</v>
      </c>
      <c r="M340">
        <f>[2]Sheet1!L340</f>
        <v>0</v>
      </c>
      <c r="N340">
        <f>[2]Sheet1!M340</f>
        <v>0</v>
      </c>
      <c r="O340">
        <f>[2]Sheet1!N340</f>
        <v>31</v>
      </c>
      <c r="P340" s="69">
        <f t="shared" si="54"/>
        <v>125</v>
      </c>
      <c r="Q340" s="81" t="s">
        <v>705</v>
      </c>
      <c r="R340" s="82">
        <v>5</v>
      </c>
      <c r="S340" s="256" t="s">
        <v>706</v>
      </c>
      <c r="T340" s="255">
        <v>1</v>
      </c>
      <c r="U340" s="92"/>
      <c r="V340" s="80"/>
      <c r="W340" s="93"/>
      <c r="X340" s="80"/>
      <c r="Y340" s="92"/>
      <c r="Z340" s="80"/>
      <c r="AA340" s="93"/>
      <c r="AB340" s="80"/>
      <c r="AC340" s="92"/>
      <c r="AD340" s="80"/>
      <c r="AE340" s="93"/>
      <c r="AF340" s="80"/>
      <c r="AG340" s="92"/>
      <c r="AH340" s="80"/>
      <c r="AI340" s="93"/>
      <c r="AJ340" s="80"/>
      <c r="AK340" s="92"/>
      <c r="AL340" s="80"/>
      <c r="AM340" s="93"/>
      <c r="AN340" s="80"/>
      <c r="AO340" s="92"/>
      <c r="AP340" s="80"/>
      <c r="AQ340" s="93"/>
      <c r="AR340" s="80"/>
      <c r="AS340" s="93"/>
      <c r="AT340" s="298"/>
      <c r="AU340" s="93"/>
      <c r="AV340" s="298"/>
      <c r="AW340" s="93"/>
      <c r="AX340" s="66">
        <f t="shared" si="50"/>
        <v>6</v>
      </c>
      <c r="AY340" s="78">
        <f t="shared" si="51"/>
        <v>125</v>
      </c>
      <c r="AZ340" s="67">
        <f>IFERROR(VLOOKUP(A340,'Site check'!$A$14:$O$47,15,0),0)</f>
        <v>0</v>
      </c>
      <c r="BA340" s="68">
        <f t="shared" si="55"/>
        <v>0</v>
      </c>
      <c r="BB340" s="53">
        <f t="shared" si="52"/>
        <v>152.5</v>
      </c>
      <c r="BC340" s="53">
        <f t="shared" si="53"/>
        <v>157.5</v>
      </c>
    </row>
    <row r="341" spans="1:55" ht="13.15">
      <c r="A341" t="str">
        <f>[2]Sheet1!A341</f>
        <v>RCR_SEC_WALL_CBDB</v>
      </c>
      <c r="B341" t="str">
        <f>[2]Sheet1!B341</f>
        <v>RCR;DC SYS01</v>
      </c>
      <c r="C341" s="52" t="str">
        <f>[2]Sheet1!C341</f>
        <v>RCR</v>
      </c>
      <c r="D341" s="52" t="s">
        <v>1262</v>
      </c>
      <c r="E341">
        <f>[2]Sheet1!D341</f>
        <v>65</v>
      </c>
      <c r="F341" t="str">
        <f>[2]Sheet1!E341</f>
        <v>N/A</v>
      </c>
      <c r="G341" s="64">
        <f>[2]Sheet1!F341</f>
        <v>45006</v>
      </c>
      <c r="H341">
        <f>[2]Sheet1!G341</f>
        <v>300</v>
      </c>
      <c r="I341">
        <f>[2]Sheet1!H341</f>
        <v>300</v>
      </c>
      <c r="J341">
        <f>[2]Sheet1!I341</f>
        <v>4</v>
      </c>
      <c r="K341">
        <f>[2]Sheet1!J341</f>
        <v>0</v>
      </c>
      <c r="L341">
        <f>[2]Sheet1!K341</f>
        <v>0</v>
      </c>
      <c r="M341">
        <f>[2]Sheet1!L341</f>
        <v>0</v>
      </c>
      <c r="N341">
        <f>[2]Sheet1!M341</f>
        <v>0</v>
      </c>
      <c r="O341">
        <f>[2]Sheet1!N341</f>
        <v>0</v>
      </c>
      <c r="P341" s="69">
        <f t="shared" si="54"/>
        <v>0</v>
      </c>
      <c r="Q341" s="92"/>
      <c r="R341" s="80"/>
      <c r="S341" s="93"/>
      <c r="T341" s="80"/>
      <c r="U341" s="92"/>
      <c r="V341" s="80"/>
      <c r="W341" s="93"/>
      <c r="X341" s="80"/>
      <c r="Y341" s="92"/>
      <c r="Z341" s="80"/>
      <c r="AA341" s="93"/>
      <c r="AB341" s="80"/>
      <c r="AC341" s="92"/>
      <c r="AD341" s="80"/>
      <c r="AE341" s="93"/>
      <c r="AF341" s="80"/>
      <c r="AG341" s="92"/>
      <c r="AH341" s="80"/>
      <c r="AI341" s="93"/>
      <c r="AJ341" s="80"/>
      <c r="AK341" s="92"/>
      <c r="AL341" s="80"/>
      <c r="AM341" s="93"/>
      <c r="AN341" s="80"/>
      <c r="AO341" s="92"/>
      <c r="AP341" s="80"/>
      <c r="AQ341" s="93"/>
      <c r="AR341" s="80"/>
      <c r="AS341" s="93"/>
      <c r="AT341" s="298"/>
      <c r="AU341" s="93"/>
      <c r="AV341" s="298"/>
      <c r="AW341" s="93"/>
      <c r="AX341" s="66">
        <f t="shared" si="50"/>
        <v>0</v>
      </c>
      <c r="AY341" s="78">
        <f t="shared" si="51"/>
        <v>0</v>
      </c>
      <c r="AZ341" s="67">
        <f>IFERROR(VLOOKUP(A341,'Site check'!$A$14:$O$47,15,0),0)</f>
        <v>0</v>
      </c>
      <c r="BA341" s="68">
        <f t="shared" si="55"/>
        <v>0</v>
      </c>
      <c r="BB341" s="53">
        <f t="shared" si="52"/>
        <v>65</v>
      </c>
      <c r="BC341" s="53" t="e">
        <f t="shared" si="53"/>
        <v>#VALUE!</v>
      </c>
    </row>
    <row r="342" spans="1:55" ht="13.15">
      <c r="A342" t="str">
        <f>[2]Sheet1!A342</f>
        <v>SOSTN1_SEC_DD770_WALL</v>
      </c>
      <c r="B342" t="str">
        <f>[2]Sheet1!B342</f>
        <v>SOSTN1;DC SYS01</v>
      </c>
      <c r="C342" s="52" t="str">
        <f>[2]Sheet1!C342</f>
        <v>SOSTN1</v>
      </c>
      <c r="D342" s="52" t="s">
        <v>1294</v>
      </c>
      <c r="E342">
        <f>[2]Sheet1!D342</f>
        <v>55</v>
      </c>
      <c r="F342">
        <f>[2]Sheet1!E342</f>
        <v>45</v>
      </c>
      <c r="G342" s="64">
        <f>[2]Sheet1!F342</f>
        <v>45055</v>
      </c>
      <c r="H342">
        <f>[2]Sheet1!G342</f>
        <v>300</v>
      </c>
      <c r="I342">
        <f>[2]Sheet1!H342</f>
        <v>300</v>
      </c>
      <c r="J342">
        <f>[2]Sheet1!I342</f>
        <v>5</v>
      </c>
      <c r="K342">
        <f>[2]Sheet1!J342</f>
        <v>0</v>
      </c>
      <c r="L342">
        <f>[2]Sheet1!K342</f>
        <v>0</v>
      </c>
      <c r="M342">
        <f>[2]Sheet1!L342</f>
        <v>15</v>
      </c>
      <c r="N342">
        <f>[2]Sheet1!M342</f>
        <v>11</v>
      </c>
      <c r="O342">
        <f>[2]Sheet1!N342</f>
        <v>0</v>
      </c>
      <c r="P342" s="69">
        <f t="shared" si="54"/>
        <v>20.833333333333332</v>
      </c>
      <c r="Q342" s="105" t="s">
        <v>735</v>
      </c>
      <c r="R342" s="255">
        <v>1</v>
      </c>
      <c r="S342" s="99"/>
      <c r="T342" s="100"/>
      <c r="U342" s="92"/>
      <c r="V342" s="80"/>
      <c r="W342" s="93"/>
      <c r="X342" s="80"/>
      <c r="Y342" s="92"/>
      <c r="Z342" s="80"/>
      <c r="AA342" s="93"/>
      <c r="AB342" s="80"/>
      <c r="AC342" s="92"/>
      <c r="AD342" s="80"/>
      <c r="AE342" s="93"/>
      <c r="AF342" s="80"/>
      <c r="AG342" s="92"/>
      <c r="AH342" s="80"/>
      <c r="AI342" s="93"/>
      <c r="AJ342" s="80"/>
      <c r="AK342" s="92"/>
      <c r="AL342" s="80"/>
      <c r="AM342" s="93"/>
      <c r="AN342" s="80"/>
      <c r="AO342" s="92"/>
      <c r="AP342" s="80"/>
      <c r="AQ342" s="93"/>
      <c r="AR342" s="80"/>
      <c r="AS342" s="93"/>
      <c r="AT342" s="298"/>
      <c r="AU342" s="93"/>
      <c r="AV342" s="298"/>
      <c r="AW342" s="93"/>
      <c r="AX342" s="66">
        <f t="shared" si="50"/>
        <v>1</v>
      </c>
      <c r="AY342" s="78">
        <f t="shared" si="51"/>
        <v>20.833333333333332</v>
      </c>
      <c r="AZ342" s="67">
        <f>IFERROR(VLOOKUP(A342,'Site check'!$A$14:$O$47,15,0),0)</f>
        <v>0</v>
      </c>
      <c r="BA342" s="68">
        <f t="shared" si="55"/>
        <v>0</v>
      </c>
      <c r="BB342" s="53">
        <f t="shared" si="52"/>
        <v>65.416666666666671</v>
      </c>
      <c r="BC342" s="53">
        <f t="shared" si="53"/>
        <v>55.416666666666664</v>
      </c>
    </row>
    <row r="343" spans="1:55" ht="13.15">
      <c r="A343" t="str">
        <f>[2]Sheet1!A343</f>
        <v>AZTCD1 POWER SYSTEM 2 DIST</v>
      </c>
      <c r="B343" t="str">
        <f>[2]Sheet1!B343</f>
        <v>AZTCD1&amp;2;DC SYS01</v>
      </c>
      <c r="C343" s="52" t="str">
        <f>[2]Sheet1!C343</f>
        <v>AZTCD1</v>
      </c>
      <c r="D343" s="52" t="s">
        <v>901</v>
      </c>
      <c r="E343">
        <f>[2]Sheet1!D343</f>
        <v>87.8</v>
      </c>
      <c r="F343">
        <f>[2]Sheet1!E343</f>
        <v>0</v>
      </c>
      <c r="G343" s="64">
        <f>[2]Sheet1!F343</f>
        <v>40554</v>
      </c>
      <c r="H343">
        <f>[2]Sheet1!G343</f>
        <v>300</v>
      </c>
      <c r="I343">
        <f>[2]Sheet1!H343</f>
        <v>300</v>
      </c>
      <c r="J343">
        <f>[2]Sheet1!I343</f>
        <v>0</v>
      </c>
      <c r="K343">
        <f>[2]Sheet1!J343</f>
        <v>0</v>
      </c>
      <c r="L343">
        <f>[2]Sheet1!K343</f>
        <v>7</v>
      </c>
      <c r="M343">
        <f>[2]Sheet1!L343</f>
        <v>4</v>
      </c>
      <c r="N343">
        <f>[2]Sheet1!M343</f>
        <v>11</v>
      </c>
      <c r="O343">
        <f>[2]Sheet1!N343</f>
        <v>12</v>
      </c>
      <c r="P343" s="69">
        <f t="shared" si="54"/>
        <v>0</v>
      </c>
      <c r="Q343" s="92"/>
      <c r="R343" s="80"/>
      <c r="S343" s="93"/>
      <c r="T343" s="80"/>
      <c r="U343" s="92"/>
      <c r="V343" s="80"/>
      <c r="W343" s="93"/>
      <c r="X343" s="80"/>
      <c r="Y343" s="92"/>
      <c r="Z343" s="80"/>
      <c r="AA343" s="93"/>
      <c r="AB343" s="80"/>
      <c r="AC343" s="92"/>
      <c r="AD343" s="80"/>
      <c r="AE343" s="93"/>
      <c r="AF343" s="80"/>
      <c r="AG343" s="92"/>
      <c r="AH343" s="80"/>
      <c r="AI343" s="93"/>
      <c r="AJ343" s="80"/>
      <c r="AK343" s="92"/>
      <c r="AL343" s="80"/>
      <c r="AM343" s="93"/>
      <c r="AN343" s="80"/>
      <c r="AO343" s="92"/>
      <c r="AP343" s="80"/>
      <c r="AQ343" s="93"/>
      <c r="AR343" s="80"/>
      <c r="AS343" s="93"/>
      <c r="AT343" s="298"/>
      <c r="AU343" s="93"/>
      <c r="AV343" s="298"/>
      <c r="AW343" s="93"/>
      <c r="AX343" s="66">
        <f t="shared" si="50"/>
        <v>0</v>
      </c>
      <c r="AY343" s="78">
        <f t="shared" si="51"/>
        <v>0</v>
      </c>
      <c r="AZ343" s="67">
        <f>IFERROR(VLOOKUP(A343,'Site check'!$A$14:$O$47,15,0),0)</f>
        <v>0</v>
      </c>
      <c r="BA343" s="68">
        <f t="shared" si="55"/>
        <v>0</v>
      </c>
      <c r="BB343" s="53">
        <f t="shared" si="52"/>
        <v>87.8</v>
      </c>
      <c r="BC343" s="53">
        <f t="shared" si="53"/>
        <v>0</v>
      </c>
    </row>
    <row r="344" spans="1:55" ht="13.15">
      <c r="A344" t="str">
        <f>[2]Sheet1!A344</f>
        <v>AZTCD1_SEC_EATON DCDB_01_FG07</v>
      </c>
      <c r="B344" t="str">
        <f>[2]Sheet1!B344</f>
        <v>AZTCD1&amp;2;DC SYS01</v>
      </c>
      <c r="C344" s="52" t="str">
        <f>[2]Sheet1!C344</f>
        <v>AZTCD1</v>
      </c>
      <c r="D344" s="52" t="s">
        <v>901</v>
      </c>
      <c r="E344">
        <f>[2]Sheet1!D344</f>
        <v>200</v>
      </c>
      <c r="F344">
        <f>[2]Sheet1!E344</f>
        <v>200</v>
      </c>
      <c r="G344" s="64">
        <f>[2]Sheet1!F344</f>
        <v>44041</v>
      </c>
      <c r="H344">
        <f>[2]Sheet1!G344</f>
        <v>300</v>
      </c>
      <c r="I344">
        <f>[2]Sheet1!H344</f>
        <v>300</v>
      </c>
      <c r="J344">
        <f>[2]Sheet1!I344</f>
        <v>0</v>
      </c>
      <c r="K344">
        <f>[2]Sheet1!J344</f>
        <v>0</v>
      </c>
      <c r="L344">
        <f>[2]Sheet1!K344</f>
        <v>4</v>
      </c>
      <c r="M344">
        <f>[2]Sheet1!L344</f>
        <v>3</v>
      </c>
      <c r="N344">
        <f>[2]Sheet1!M344</f>
        <v>0</v>
      </c>
      <c r="O344">
        <f>[2]Sheet1!N344</f>
        <v>28</v>
      </c>
      <c r="P344" s="69">
        <f t="shared" si="54"/>
        <v>177.08333333333334</v>
      </c>
      <c r="Q344" s="81" t="s">
        <v>331</v>
      </c>
      <c r="R344" s="82">
        <v>0.5</v>
      </c>
      <c r="S344" s="81" t="s">
        <v>330</v>
      </c>
      <c r="T344" s="82">
        <v>5</v>
      </c>
      <c r="U344" s="101" t="s">
        <v>332</v>
      </c>
      <c r="V344" s="100">
        <v>2</v>
      </c>
      <c r="W344" s="83" t="s">
        <v>334</v>
      </c>
      <c r="X344" s="84">
        <v>1</v>
      </c>
      <c r="Y344" s="92"/>
      <c r="Z344" s="80"/>
      <c r="AA344" s="93"/>
      <c r="AB344" s="80"/>
      <c r="AC344" s="92"/>
      <c r="AD344" s="80"/>
      <c r="AE344" s="93"/>
      <c r="AF344" s="80"/>
      <c r="AG344" s="92"/>
      <c r="AH344" s="80"/>
      <c r="AI344" s="93"/>
      <c r="AJ344" s="80"/>
      <c r="AK344" s="92"/>
      <c r="AL344" s="80"/>
      <c r="AM344" s="93"/>
      <c r="AN344" s="80"/>
      <c r="AO344" s="92"/>
      <c r="AP344" s="80"/>
      <c r="AQ344" s="93"/>
      <c r="AR344" s="80"/>
      <c r="AS344" s="93"/>
      <c r="AT344" s="298"/>
      <c r="AU344" s="93"/>
      <c r="AV344" s="298"/>
      <c r="AW344" s="93"/>
      <c r="AX344" s="66">
        <f t="shared" si="50"/>
        <v>8.5</v>
      </c>
      <c r="AY344" s="78">
        <f t="shared" si="51"/>
        <v>177.08333333333334</v>
      </c>
      <c r="AZ344" s="67">
        <f>IFERROR(VLOOKUP(A344,'Site check'!$A$14:$O$47,15,0),0)</f>
        <v>0</v>
      </c>
      <c r="BA344" s="68">
        <f t="shared" si="55"/>
        <v>0</v>
      </c>
      <c r="BB344" s="53">
        <f t="shared" si="52"/>
        <v>288.54166666666669</v>
      </c>
      <c r="BC344" s="53">
        <f t="shared" si="53"/>
        <v>288.54166666666669</v>
      </c>
    </row>
    <row r="345" spans="1:55" ht="13.15">
      <c r="A345" t="str">
        <f>[2]Sheet1!A345</f>
        <v>AZTCD2_SEC_DD770_TU11</v>
      </c>
      <c r="B345" t="str">
        <f>[2]Sheet1!B345</f>
        <v>AZTCD1&amp;2;DC SYS01</v>
      </c>
      <c r="C345" s="52" t="str">
        <f>[2]Sheet1!C345</f>
        <v>AZTCD2</v>
      </c>
      <c r="D345" s="52" t="s">
        <v>1382</v>
      </c>
      <c r="E345">
        <f>[2]Sheet1!D345</f>
        <v>89</v>
      </c>
      <c r="F345">
        <f>[2]Sheet1!E345</f>
        <v>78</v>
      </c>
      <c r="G345" s="64">
        <f>[2]Sheet1!F345</f>
        <v>44977</v>
      </c>
      <c r="H345">
        <f>[2]Sheet1!G345</f>
        <v>300</v>
      </c>
      <c r="I345">
        <f>[2]Sheet1!H345</f>
        <v>300</v>
      </c>
      <c r="J345">
        <f>[2]Sheet1!I345</f>
        <v>4</v>
      </c>
      <c r="K345">
        <f>[2]Sheet1!J345</f>
        <v>1</v>
      </c>
      <c r="L345">
        <f>[2]Sheet1!K345</f>
        <v>1</v>
      </c>
      <c r="M345">
        <f>[2]Sheet1!L345</f>
        <v>12</v>
      </c>
      <c r="N345">
        <f>[2]Sheet1!M345</f>
        <v>11</v>
      </c>
      <c r="O345">
        <f>[2]Sheet1!N345</f>
        <v>0</v>
      </c>
      <c r="P345" s="69">
        <f t="shared" si="54"/>
        <v>20.833333333333332</v>
      </c>
      <c r="Q345" s="92"/>
      <c r="R345" s="80"/>
      <c r="S345" s="93"/>
      <c r="T345" s="80"/>
      <c r="U345" s="101" t="s">
        <v>1457</v>
      </c>
      <c r="V345" s="100">
        <v>1</v>
      </c>
      <c r="W345" s="93"/>
      <c r="X345" s="80"/>
      <c r="Y345" s="92"/>
      <c r="Z345" s="80"/>
      <c r="AA345" s="93"/>
      <c r="AB345" s="80"/>
      <c r="AC345" s="92"/>
      <c r="AD345" s="80"/>
      <c r="AE345" s="93"/>
      <c r="AF345" s="80"/>
      <c r="AG345" s="92"/>
      <c r="AH345" s="80"/>
      <c r="AI345" s="93"/>
      <c r="AJ345" s="80"/>
      <c r="AK345" s="92"/>
      <c r="AL345" s="80"/>
      <c r="AM345" s="93"/>
      <c r="AN345" s="80"/>
      <c r="AO345" s="92"/>
      <c r="AP345" s="80"/>
      <c r="AQ345" s="93"/>
      <c r="AR345" s="80"/>
      <c r="AS345" s="93"/>
      <c r="AT345" s="298"/>
      <c r="AU345" s="93"/>
      <c r="AV345" s="298"/>
      <c r="AW345" s="93"/>
      <c r="AX345" s="66">
        <f t="shared" si="50"/>
        <v>1</v>
      </c>
      <c r="AY345" s="78">
        <f t="shared" si="51"/>
        <v>20.833333333333332</v>
      </c>
      <c r="AZ345" s="67">
        <f>IFERROR(VLOOKUP(A345,'Site check'!$A$14:$O$47,15,0),0)</f>
        <v>0</v>
      </c>
      <c r="BA345" s="68">
        <f t="shared" si="55"/>
        <v>0</v>
      </c>
      <c r="BB345" s="53">
        <f t="shared" si="52"/>
        <v>99.416666666666671</v>
      </c>
      <c r="BC345" s="53">
        <f t="shared" si="53"/>
        <v>88.416666666666671</v>
      </c>
    </row>
    <row r="346" spans="1:55" ht="13.15">
      <c r="A346" t="str">
        <f>[2]Sheet1!A346</f>
        <v>AZTCD2_SEC_DD770_Q1</v>
      </c>
      <c r="B346" t="str">
        <f>[2]Sheet1!B346</f>
        <v>AZTCD1&amp;2;DC SYS01</v>
      </c>
      <c r="C346" s="52" t="str">
        <f>[2]Sheet1!C346</f>
        <v>AZTCD2</v>
      </c>
      <c r="D346" s="52" t="s">
        <v>1382</v>
      </c>
      <c r="E346">
        <f>[2]Sheet1!D346</f>
        <v>126</v>
      </c>
      <c r="F346">
        <f>[2]Sheet1!E346</f>
        <v>122</v>
      </c>
      <c r="G346" s="64">
        <f>[2]Sheet1!F346</f>
        <v>44977</v>
      </c>
      <c r="H346">
        <f>[2]Sheet1!G346</f>
        <v>300</v>
      </c>
      <c r="I346">
        <f>[2]Sheet1!H346</f>
        <v>300</v>
      </c>
      <c r="J346">
        <f>[2]Sheet1!I346</f>
        <v>4</v>
      </c>
      <c r="K346">
        <f>[2]Sheet1!J346</f>
        <v>5</v>
      </c>
      <c r="L346">
        <f>[2]Sheet1!K346</f>
        <v>0</v>
      </c>
      <c r="M346">
        <f>[2]Sheet1!L346</f>
        <v>7</v>
      </c>
      <c r="N346">
        <f>[2]Sheet1!M346</f>
        <v>10</v>
      </c>
      <c r="O346">
        <f>[2]Sheet1!N346</f>
        <v>0</v>
      </c>
      <c r="P346" s="69">
        <f t="shared" si="54"/>
        <v>0</v>
      </c>
      <c r="Q346" s="92"/>
      <c r="R346" s="80"/>
      <c r="S346" s="93"/>
      <c r="T346" s="80"/>
      <c r="U346" s="92"/>
      <c r="V346" s="80"/>
      <c r="W346" s="93"/>
      <c r="X346" s="80"/>
      <c r="Y346" s="92"/>
      <c r="Z346" s="80"/>
      <c r="AA346" s="93"/>
      <c r="AB346" s="80"/>
      <c r="AC346" s="92"/>
      <c r="AD346" s="80"/>
      <c r="AE346" s="93"/>
      <c r="AF346" s="80"/>
      <c r="AG346" s="92"/>
      <c r="AH346" s="80"/>
      <c r="AI346" s="93"/>
      <c r="AJ346" s="80"/>
      <c r="AK346" s="92"/>
      <c r="AL346" s="80"/>
      <c r="AM346" s="93"/>
      <c r="AN346" s="80"/>
      <c r="AO346" s="92"/>
      <c r="AP346" s="80"/>
      <c r="AQ346" s="93"/>
      <c r="AR346" s="80"/>
      <c r="AS346" s="93"/>
      <c r="AT346" s="298"/>
      <c r="AU346" s="93"/>
      <c r="AV346" s="298"/>
      <c r="AW346" s="93"/>
      <c r="AX346" s="66">
        <f t="shared" si="50"/>
        <v>0</v>
      </c>
      <c r="AY346" s="78">
        <f t="shared" si="51"/>
        <v>0</v>
      </c>
      <c r="AZ346" s="67">
        <f>IFERROR(VLOOKUP(A346,'Site check'!$A$14:$O$47,15,0),0)</f>
        <v>0</v>
      </c>
      <c r="BA346" s="68">
        <f t="shared" si="55"/>
        <v>0</v>
      </c>
      <c r="BB346" s="53">
        <f t="shared" si="52"/>
        <v>126</v>
      </c>
      <c r="BC346" s="53">
        <f t="shared" si="53"/>
        <v>122</v>
      </c>
    </row>
    <row r="347" spans="1:55" ht="13.15">
      <c r="A347" t="str">
        <f>[2]Sheet1!A347</f>
        <v>BTLCD1_SYS_H &amp; S Control cubical - ignore line</v>
      </c>
      <c r="B347" t="str">
        <f>[2]Sheet1!B347</f>
        <v>BTLCD1;DC SYS01</v>
      </c>
      <c r="C347" s="52" t="str">
        <f>[2]Sheet1!C347</f>
        <v>BTLCD1</v>
      </c>
      <c r="D347" s="52" t="s">
        <v>990</v>
      </c>
      <c r="E347">
        <f>[2]Sheet1!D347</f>
        <v>0</v>
      </c>
      <c r="F347">
        <f>[2]Sheet1!E347</f>
        <v>0</v>
      </c>
      <c r="G347" s="64">
        <f>[2]Sheet1!F347</f>
        <v>0</v>
      </c>
      <c r="H347">
        <f>[2]Sheet1!G347</f>
        <v>300</v>
      </c>
      <c r="I347">
        <f>[2]Sheet1!H347</f>
        <v>300</v>
      </c>
      <c r="J347">
        <f>[2]Sheet1!I347</f>
        <v>0</v>
      </c>
      <c r="K347">
        <f>[2]Sheet1!J347</f>
        <v>4</v>
      </c>
      <c r="L347">
        <f>[2]Sheet1!K347</f>
        <v>0</v>
      </c>
      <c r="M347">
        <f>[2]Sheet1!L347</f>
        <v>0</v>
      </c>
      <c r="N347">
        <f>[2]Sheet1!M347</f>
        <v>0</v>
      </c>
      <c r="O347">
        <f>[2]Sheet1!N347</f>
        <v>0</v>
      </c>
      <c r="P347" s="69">
        <f t="shared" si="54"/>
        <v>0</v>
      </c>
      <c r="Q347" s="92"/>
      <c r="R347" s="80"/>
      <c r="S347" s="93"/>
      <c r="T347" s="80"/>
      <c r="U347" s="92"/>
      <c r="V347" s="80"/>
      <c r="W347" s="93"/>
      <c r="X347" s="80"/>
      <c r="Y347" s="92"/>
      <c r="Z347" s="80"/>
      <c r="AA347" s="93"/>
      <c r="AB347" s="80"/>
      <c r="AC347" s="92"/>
      <c r="AD347" s="80"/>
      <c r="AE347" s="93"/>
      <c r="AF347" s="80"/>
      <c r="AG347" s="92"/>
      <c r="AH347" s="80"/>
      <c r="AI347" s="93"/>
      <c r="AJ347" s="80"/>
      <c r="AK347" s="92"/>
      <c r="AL347" s="80"/>
      <c r="AM347" s="93"/>
      <c r="AN347" s="80"/>
      <c r="AO347" s="92"/>
      <c r="AP347" s="80"/>
      <c r="AQ347" s="93"/>
      <c r="AR347" s="80"/>
      <c r="AS347" s="93"/>
      <c r="AT347" s="298"/>
      <c r="AU347" s="93"/>
      <c r="AV347" s="298"/>
      <c r="AW347" s="93"/>
      <c r="AX347" s="66">
        <f t="shared" si="50"/>
        <v>0</v>
      </c>
      <c r="AY347" s="78">
        <f t="shared" si="51"/>
        <v>0</v>
      </c>
      <c r="AZ347" s="67">
        <f>IFERROR(VLOOKUP(A347,'Site check'!$A$14:$O$47,15,0),0)</f>
        <v>0</v>
      </c>
      <c r="BA347" s="68">
        <f t="shared" si="55"/>
        <v>0</v>
      </c>
      <c r="BB347" s="53">
        <f t="shared" si="52"/>
        <v>0</v>
      </c>
      <c r="BC347" s="53">
        <f t="shared" si="53"/>
        <v>0</v>
      </c>
    </row>
    <row r="348" spans="1:55" ht="13.15">
      <c r="A348" t="str">
        <f>[2]Sheet1!A348</f>
        <v>BTLCD1 EOS Z</v>
      </c>
      <c r="B348" t="str">
        <f>[2]Sheet1!B348</f>
        <v>BTLCD1;DC SYS01</v>
      </c>
      <c r="C348" s="52" t="str">
        <f>[2]Sheet1!C348</f>
        <v>BTLCD1</v>
      </c>
      <c r="D348" s="52" t="s">
        <v>990</v>
      </c>
      <c r="E348">
        <f>[2]Sheet1!D348</f>
        <v>0</v>
      </c>
      <c r="F348">
        <f>[2]Sheet1!E348</f>
        <v>0</v>
      </c>
      <c r="G348" s="64">
        <f>[2]Sheet1!F348</f>
        <v>44977</v>
      </c>
      <c r="H348">
        <f>[2]Sheet1!G348</f>
        <v>80</v>
      </c>
      <c r="I348">
        <f>[2]Sheet1!H348</f>
        <v>80</v>
      </c>
      <c r="J348">
        <f>[2]Sheet1!I348</f>
        <v>0</v>
      </c>
      <c r="K348">
        <f>[2]Sheet1!J348</f>
        <v>0</v>
      </c>
      <c r="L348">
        <f>[2]Sheet1!K348</f>
        <v>0</v>
      </c>
      <c r="M348">
        <f>[2]Sheet1!L348</f>
        <v>0</v>
      </c>
      <c r="N348">
        <f>[2]Sheet1!M348</f>
        <v>0</v>
      </c>
      <c r="O348">
        <f>[2]Sheet1!N348</f>
        <v>0</v>
      </c>
      <c r="P348" s="69">
        <f t="shared" si="54"/>
        <v>0</v>
      </c>
      <c r="Q348" s="92"/>
      <c r="R348" s="80"/>
      <c r="S348" s="93"/>
      <c r="T348" s="80"/>
      <c r="U348" s="92"/>
      <c r="V348" s="80"/>
      <c r="W348" s="93"/>
      <c r="X348" s="80"/>
      <c r="Y348" s="92"/>
      <c r="Z348" s="80"/>
      <c r="AA348" s="93"/>
      <c r="AB348" s="80"/>
      <c r="AC348" s="92"/>
      <c r="AD348" s="80"/>
      <c r="AE348" s="93"/>
      <c r="AF348" s="80"/>
      <c r="AG348" s="92"/>
      <c r="AH348" s="80"/>
      <c r="AI348" s="93"/>
      <c r="AJ348" s="80"/>
      <c r="AK348" s="92"/>
      <c r="AL348" s="80"/>
      <c r="AM348" s="93"/>
      <c r="AN348" s="80"/>
      <c r="AO348" s="92"/>
      <c r="AP348" s="80"/>
      <c r="AQ348" s="93"/>
      <c r="AR348" s="80"/>
      <c r="AS348" s="93"/>
      <c r="AT348" s="298"/>
      <c r="AU348" s="93"/>
      <c r="AV348" s="298"/>
      <c r="AW348" s="93"/>
      <c r="AX348" s="66">
        <f t="shared" si="50"/>
        <v>0</v>
      </c>
      <c r="AY348" s="78">
        <f t="shared" si="51"/>
        <v>0</v>
      </c>
      <c r="AZ348" s="67">
        <f>IFERROR(VLOOKUP(A348,'Site check'!$A$14:$O$47,15,0),0)</f>
        <v>0</v>
      </c>
      <c r="BA348" s="68">
        <f t="shared" si="55"/>
        <v>0</v>
      </c>
      <c r="BB348" s="53">
        <f t="shared" si="52"/>
        <v>0</v>
      </c>
      <c r="BC348" s="53">
        <f t="shared" si="53"/>
        <v>0</v>
      </c>
    </row>
    <row r="349" spans="1:55" ht="13.15">
      <c r="A349" t="str">
        <f>[2]Sheet1!A349</f>
        <v>BTLCD1_SEC_DCDB 2_Trident room - Ignore line</v>
      </c>
      <c r="B349" t="str">
        <f>[2]Sheet1!B349</f>
        <v>BTLCD1;DC SYS01</v>
      </c>
      <c r="C349" s="52" t="str">
        <f>[2]Sheet1!C349</f>
        <v>BTLCD1</v>
      </c>
      <c r="D349" s="52" t="s">
        <v>990</v>
      </c>
      <c r="E349">
        <f>[2]Sheet1!D349</f>
        <v>0</v>
      </c>
      <c r="F349">
        <f>[2]Sheet1!E349</f>
        <v>0</v>
      </c>
      <c r="G349" s="64">
        <f>[2]Sheet1!F349</f>
        <v>0</v>
      </c>
      <c r="H349">
        <f>[2]Sheet1!G349</f>
        <v>300</v>
      </c>
      <c r="I349">
        <f>[2]Sheet1!H349</f>
        <v>300</v>
      </c>
      <c r="J349">
        <f>[2]Sheet1!I349</f>
        <v>0</v>
      </c>
      <c r="K349">
        <f>[2]Sheet1!J349</f>
        <v>0</v>
      </c>
      <c r="L349">
        <f>[2]Sheet1!K349</f>
        <v>0</v>
      </c>
      <c r="M349">
        <f>[2]Sheet1!L349</f>
        <v>0</v>
      </c>
      <c r="N349">
        <f>[2]Sheet1!M349</f>
        <v>0</v>
      </c>
      <c r="O349">
        <f>[2]Sheet1!N349</f>
        <v>0</v>
      </c>
      <c r="P349" s="69">
        <f t="shared" si="54"/>
        <v>0</v>
      </c>
      <c r="Q349" s="92"/>
      <c r="R349" s="80"/>
      <c r="S349" s="93"/>
      <c r="T349" s="80"/>
      <c r="U349" s="92"/>
      <c r="V349" s="80"/>
      <c r="W349" s="93"/>
      <c r="X349" s="80"/>
      <c r="Y349" s="92"/>
      <c r="Z349" s="80"/>
      <c r="AA349" s="93"/>
      <c r="AB349" s="80"/>
      <c r="AC349" s="92"/>
      <c r="AD349" s="80"/>
      <c r="AE349" s="93"/>
      <c r="AF349" s="80"/>
      <c r="AG349" s="92"/>
      <c r="AH349" s="80"/>
      <c r="AI349" s="93"/>
      <c r="AJ349" s="80"/>
      <c r="AK349" s="92"/>
      <c r="AL349" s="80"/>
      <c r="AM349" s="93"/>
      <c r="AN349" s="80"/>
      <c r="AO349" s="92"/>
      <c r="AP349" s="80"/>
      <c r="AQ349" s="93"/>
      <c r="AR349" s="80"/>
      <c r="AS349" s="93"/>
      <c r="AT349" s="298"/>
      <c r="AU349" s="93"/>
      <c r="AV349" s="298"/>
      <c r="AW349" s="93"/>
      <c r="AX349" s="66">
        <f t="shared" si="50"/>
        <v>0</v>
      </c>
      <c r="AY349" s="78">
        <f t="shared" si="51"/>
        <v>0</v>
      </c>
      <c r="AZ349" s="67">
        <f>IFERROR(VLOOKUP(A349,'Site check'!$A$14:$O$47,15,0),0)</f>
        <v>0</v>
      </c>
      <c r="BA349" s="68">
        <f t="shared" si="55"/>
        <v>0</v>
      </c>
      <c r="BB349" s="53">
        <f t="shared" si="52"/>
        <v>0</v>
      </c>
      <c r="BC349" s="53">
        <f t="shared" si="53"/>
        <v>0</v>
      </c>
    </row>
    <row r="350" spans="1:55" ht="13.15">
      <c r="A350" t="str">
        <f>[2]Sheet1!A350</f>
        <v>BTLCD1_SEC_DCDB_B</v>
      </c>
      <c r="B350" t="str">
        <f>[2]Sheet1!B350</f>
        <v>BTLCD1;DC SYS01</v>
      </c>
      <c r="C350" s="52" t="str">
        <f>[2]Sheet1!C350</f>
        <v>BTLCD1</v>
      </c>
      <c r="D350" s="52" t="s">
        <v>990</v>
      </c>
      <c r="E350">
        <f>[2]Sheet1!D350</f>
        <v>110</v>
      </c>
      <c r="F350">
        <f>[2]Sheet1!E350</f>
        <v>100</v>
      </c>
      <c r="G350" s="64">
        <f>[2]Sheet1!F350</f>
        <v>44978</v>
      </c>
      <c r="H350">
        <f>[2]Sheet1!G350</f>
        <v>300</v>
      </c>
      <c r="I350">
        <f>[2]Sheet1!H350</f>
        <v>300</v>
      </c>
      <c r="J350">
        <f>[2]Sheet1!I350</f>
        <v>0</v>
      </c>
      <c r="K350">
        <f>[2]Sheet1!J350</f>
        <v>1</v>
      </c>
      <c r="L350">
        <f>[2]Sheet1!K350</f>
        <v>0</v>
      </c>
      <c r="M350">
        <f>[2]Sheet1!L350</f>
        <v>0</v>
      </c>
      <c r="N350">
        <f>[2]Sheet1!M350</f>
        <v>1</v>
      </c>
      <c r="O350">
        <f>[2]Sheet1!N350</f>
        <v>0</v>
      </c>
      <c r="P350" s="69">
        <f t="shared" si="54"/>
        <v>5.208333333333333</v>
      </c>
      <c r="Q350" s="81" t="s">
        <v>446</v>
      </c>
      <c r="R350" s="82">
        <v>0.25</v>
      </c>
      <c r="S350" s="93"/>
      <c r="T350" s="80"/>
      <c r="U350" s="92"/>
      <c r="V350" s="80"/>
      <c r="W350" s="93"/>
      <c r="X350" s="80"/>
      <c r="Y350" s="92"/>
      <c r="Z350" s="80"/>
      <c r="AA350" s="93"/>
      <c r="AB350" s="80"/>
      <c r="AC350" s="92"/>
      <c r="AD350" s="80"/>
      <c r="AE350" s="93"/>
      <c r="AF350" s="80"/>
      <c r="AG350" s="92"/>
      <c r="AH350" s="80"/>
      <c r="AI350" s="93"/>
      <c r="AJ350" s="80"/>
      <c r="AK350" s="92"/>
      <c r="AL350" s="80"/>
      <c r="AM350" s="93"/>
      <c r="AN350" s="80"/>
      <c r="AO350" s="92"/>
      <c r="AP350" s="80"/>
      <c r="AQ350" s="93"/>
      <c r="AR350" s="80"/>
      <c r="AS350" s="93"/>
      <c r="AT350" s="298"/>
      <c r="AU350" s="93"/>
      <c r="AV350" s="298"/>
      <c r="AW350" s="93"/>
      <c r="AX350" s="66">
        <f t="shared" si="50"/>
        <v>0.25</v>
      </c>
      <c r="AY350" s="78">
        <f t="shared" si="51"/>
        <v>5.208333333333333</v>
      </c>
      <c r="AZ350" s="67">
        <f>IFERROR(VLOOKUP(A350,'Site check'!$A$14:$O$47,15,0),0)</f>
        <v>0</v>
      </c>
      <c r="BA350" s="68">
        <f t="shared" si="55"/>
        <v>0</v>
      </c>
      <c r="BB350" s="53">
        <f t="shared" si="52"/>
        <v>112.60416666666667</v>
      </c>
      <c r="BC350" s="53">
        <f t="shared" si="53"/>
        <v>102.60416666666667</v>
      </c>
    </row>
    <row r="351" spans="1:55" ht="13.15">
      <c r="A351" t="str">
        <f>[2]Sheet1!A351</f>
        <v>BTLCD1_SEC_DD770_BB1</v>
      </c>
      <c r="B351" t="str">
        <f>[2]Sheet1!B351</f>
        <v>BTLCD1;DC SYS01</v>
      </c>
      <c r="C351" s="52" t="str">
        <f>[2]Sheet1!C351</f>
        <v>BTLCD1</v>
      </c>
      <c r="D351" s="52" t="s">
        <v>990</v>
      </c>
      <c r="E351">
        <f>[2]Sheet1!D351</f>
        <v>20</v>
      </c>
      <c r="F351">
        <f>[2]Sheet1!E351</f>
        <v>20</v>
      </c>
      <c r="G351" s="64">
        <f>[2]Sheet1!F351</f>
        <v>44978</v>
      </c>
      <c r="H351">
        <f>[2]Sheet1!G351</f>
        <v>300</v>
      </c>
      <c r="I351">
        <f>[2]Sheet1!H351</f>
        <v>300</v>
      </c>
      <c r="J351">
        <f>[2]Sheet1!I351</f>
        <v>5</v>
      </c>
      <c r="K351">
        <f>[2]Sheet1!J351</f>
        <v>4</v>
      </c>
      <c r="L351">
        <f>[2]Sheet1!K351</f>
        <v>0</v>
      </c>
      <c r="M351">
        <f>[2]Sheet1!L351</f>
        <v>23</v>
      </c>
      <c r="N351">
        <f>[2]Sheet1!M351</f>
        <v>5</v>
      </c>
      <c r="O351">
        <f>[2]Sheet1!N351</f>
        <v>0</v>
      </c>
      <c r="P351" s="69">
        <f t="shared" si="54"/>
        <v>0</v>
      </c>
      <c r="Q351" s="92"/>
      <c r="R351" s="80"/>
      <c r="S351" s="93"/>
      <c r="T351" s="80"/>
      <c r="U351" s="92"/>
      <c r="V351" s="80"/>
      <c r="W351" s="93"/>
      <c r="X351" s="80"/>
      <c r="Y351" s="92"/>
      <c r="Z351" s="80"/>
      <c r="AA351" s="93"/>
      <c r="AB351" s="80"/>
      <c r="AC351" s="92"/>
      <c r="AD351" s="80"/>
      <c r="AE351" s="93"/>
      <c r="AF351" s="80"/>
      <c r="AG351" s="92"/>
      <c r="AH351" s="80"/>
      <c r="AI351" s="93"/>
      <c r="AJ351" s="80"/>
      <c r="AK351" s="92"/>
      <c r="AL351" s="80"/>
      <c r="AM351" s="93"/>
      <c r="AN351" s="80"/>
      <c r="AO351" s="92"/>
      <c r="AP351" s="80"/>
      <c r="AQ351" s="93"/>
      <c r="AR351" s="80"/>
      <c r="AS351" s="93"/>
      <c r="AT351" s="298"/>
      <c r="AU351" s="93"/>
      <c r="AV351" s="298"/>
      <c r="AW351" s="93"/>
      <c r="AX351" s="66">
        <f t="shared" si="50"/>
        <v>0</v>
      </c>
      <c r="AY351" s="78">
        <f t="shared" si="51"/>
        <v>0</v>
      </c>
      <c r="AZ351" s="67">
        <f>IFERROR(VLOOKUP(A351,'Site check'!$A$14:$O$47,15,0),0)</f>
        <v>0</v>
      </c>
      <c r="BA351" s="68">
        <f t="shared" si="55"/>
        <v>0</v>
      </c>
      <c r="BB351" s="53">
        <f t="shared" si="52"/>
        <v>20</v>
      </c>
      <c r="BC351" s="53">
        <f t="shared" si="53"/>
        <v>20</v>
      </c>
    </row>
    <row r="352" spans="1:55" ht="13.15">
      <c r="A352" t="str">
        <f>[2]Sheet1!A352</f>
        <v>BTLCD1_SYS _N2K DCDB</v>
      </c>
      <c r="B352" t="str">
        <f>[2]Sheet1!B352</f>
        <v>BTLCD1;DC SYS01</v>
      </c>
      <c r="C352" s="52" t="str">
        <f>[2]Sheet1!C352</f>
        <v>BTLCD1</v>
      </c>
      <c r="D352" s="52" t="s">
        <v>990</v>
      </c>
      <c r="E352" t="str">
        <f>[2]Sheet1!D352</f>
        <v>NA</v>
      </c>
      <c r="F352" t="str">
        <f>[2]Sheet1!E352</f>
        <v>N/A</v>
      </c>
      <c r="G352" s="64">
        <f>[2]Sheet1!F352</f>
        <v>44978</v>
      </c>
      <c r="H352">
        <f>[2]Sheet1!G352</f>
        <v>100</v>
      </c>
      <c r="I352">
        <f>[2]Sheet1!H352</f>
        <v>0</v>
      </c>
      <c r="J352">
        <f>[2]Sheet1!I352</f>
        <v>0</v>
      </c>
      <c r="K352">
        <f>[2]Sheet1!J352</f>
        <v>0</v>
      </c>
      <c r="L352">
        <f>[2]Sheet1!K352</f>
        <v>0</v>
      </c>
      <c r="M352">
        <f>[2]Sheet1!L352</f>
        <v>0</v>
      </c>
      <c r="N352">
        <f>[2]Sheet1!M352</f>
        <v>0</v>
      </c>
      <c r="O352">
        <f>[2]Sheet1!N352</f>
        <v>5</v>
      </c>
      <c r="P352" s="69">
        <f t="shared" si="54"/>
        <v>0</v>
      </c>
      <c r="Q352" s="92"/>
      <c r="R352" s="80"/>
      <c r="S352" s="93"/>
      <c r="T352" s="80"/>
      <c r="U352" s="92"/>
      <c r="V352" s="80"/>
      <c r="W352" s="93"/>
      <c r="X352" s="80"/>
      <c r="Y352" s="92"/>
      <c r="Z352" s="80"/>
      <c r="AA352" s="93"/>
      <c r="AB352" s="80"/>
      <c r="AC352" s="92"/>
      <c r="AD352" s="80"/>
      <c r="AE352" s="93"/>
      <c r="AF352" s="80"/>
      <c r="AG352" s="92"/>
      <c r="AH352" s="80"/>
      <c r="AI352" s="93"/>
      <c r="AJ352" s="80"/>
      <c r="AK352" s="92"/>
      <c r="AL352" s="80"/>
      <c r="AM352" s="93"/>
      <c r="AN352" s="80"/>
      <c r="AO352" s="92"/>
      <c r="AP352" s="80"/>
      <c r="AQ352" s="93"/>
      <c r="AR352" s="80"/>
      <c r="AS352" s="93"/>
      <c r="AT352" s="298"/>
      <c r="AU352" s="93"/>
      <c r="AV352" s="298"/>
      <c r="AW352" s="93"/>
      <c r="AX352" s="66">
        <f t="shared" si="50"/>
        <v>0</v>
      </c>
      <c r="AY352" s="78">
        <f t="shared" si="51"/>
        <v>0</v>
      </c>
      <c r="AZ352" s="67">
        <f>IFERROR(VLOOKUP(A352,'Site check'!$A$14:$O$47,15,0),0)</f>
        <v>0</v>
      </c>
      <c r="BA352" s="68">
        <f t="shared" si="55"/>
        <v>0</v>
      </c>
      <c r="BB352" s="53" t="e">
        <f t="shared" si="52"/>
        <v>#VALUE!</v>
      </c>
      <c r="BC352" s="53" t="e">
        <f t="shared" si="53"/>
        <v>#VALUE!</v>
      </c>
    </row>
    <row r="353" spans="1:55" ht="13.15">
      <c r="A353" t="str">
        <f>[2]Sheet1!A353</f>
        <v>BTLCD1_SYS 2_H &amp; S_DCDB 2B &amp; 2C - Ignore line</v>
      </c>
      <c r="B353" t="str">
        <f>[2]Sheet1!B353</f>
        <v>BTLCD1;DC SYS01</v>
      </c>
      <c r="C353" s="52" t="str">
        <f>[2]Sheet1!C353</f>
        <v>BTLCD1</v>
      </c>
      <c r="D353" s="52" t="s">
        <v>990</v>
      </c>
      <c r="E353">
        <f>[2]Sheet1!D353</f>
        <v>0</v>
      </c>
      <c r="F353">
        <f>[2]Sheet1!E353</f>
        <v>0</v>
      </c>
      <c r="G353" s="64">
        <f>[2]Sheet1!F353</f>
        <v>0</v>
      </c>
      <c r="H353">
        <f>[2]Sheet1!G353</f>
        <v>300</v>
      </c>
      <c r="I353">
        <f>[2]Sheet1!H353</f>
        <v>300</v>
      </c>
      <c r="J353">
        <f>[2]Sheet1!I353</f>
        <v>0</v>
      </c>
      <c r="K353">
        <f>[2]Sheet1!J353</f>
        <v>0</v>
      </c>
      <c r="L353">
        <f>[2]Sheet1!K353</f>
        <v>0</v>
      </c>
      <c r="M353">
        <f>[2]Sheet1!L353</f>
        <v>0</v>
      </c>
      <c r="N353">
        <f>[2]Sheet1!M353</f>
        <v>0</v>
      </c>
      <c r="O353">
        <f>[2]Sheet1!N353</f>
        <v>0</v>
      </c>
      <c r="P353" s="69">
        <f t="shared" si="54"/>
        <v>0</v>
      </c>
      <c r="Q353" s="92"/>
      <c r="R353" s="80"/>
      <c r="S353" s="93"/>
      <c r="T353" s="80"/>
      <c r="U353" s="92"/>
      <c r="V353" s="80"/>
      <c r="W353" s="93"/>
      <c r="X353" s="80"/>
      <c r="Y353" s="92"/>
      <c r="Z353" s="80"/>
      <c r="AA353" s="93"/>
      <c r="AB353" s="80"/>
      <c r="AC353" s="92"/>
      <c r="AD353" s="80"/>
      <c r="AE353" s="93"/>
      <c r="AF353" s="80"/>
      <c r="AG353" s="92"/>
      <c r="AH353" s="80"/>
      <c r="AI353" s="93"/>
      <c r="AJ353" s="80"/>
      <c r="AK353" s="92"/>
      <c r="AL353" s="80"/>
      <c r="AM353" s="93"/>
      <c r="AN353" s="80"/>
      <c r="AO353" s="92"/>
      <c r="AP353" s="80"/>
      <c r="AQ353" s="93"/>
      <c r="AR353" s="80"/>
      <c r="AS353" s="93"/>
      <c r="AT353" s="298"/>
      <c r="AU353" s="93"/>
      <c r="AV353" s="298"/>
      <c r="AW353" s="93"/>
      <c r="AX353" s="66">
        <f t="shared" si="50"/>
        <v>0</v>
      </c>
      <c r="AY353" s="78">
        <f t="shared" si="51"/>
        <v>0</v>
      </c>
      <c r="AZ353" s="67">
        <f>IFERROR(VLOOKUP(A353,'Site check'!$A$14:$O$47,15,0),0)</f>
        <v>0</v>
      </c>
      <c r="BA353" s="68">
        <f t="shared" si="55"/>
        <v>0</v>
      </c>
      <c r="BB353" s="53">
        <f t="shared" si="52"/>
        <v>0</v>
      </c>
      <c r="BC353" s="53">
        <f t="shared" si="53"/>
        <v>0</v>
      </c>
    </row>
    <row r="354" spans="1:55" ht="13.15">
      <c r="A354" t="str">
        <f>[2]Sheet1!A354</f>
        <v>BTLCD1_SYS 3_DCDB_A</v>
      </c>
      <c r="B354" t="str">
        <f>[2]Sheet1!B354</f>
        <v>BTLCD1;DC SYS01</v>
      </c>
      <c r="C354" s="52" t="str">
        <f>[2]Sheet1!C354</f>
        <v>BTLCD1</v>
      </c>
      <c r="D354" s="52" t="s">
        <v>990</v>
      </c>
      <c r="E354">
        <f>[2]Sheet1!D354</f>
        <v>150</v>
      </c>
      <c r="F354">
        <f>[2]Sheet1!E354</f>
        <v>160</v>
      </c>
      <c r="G354" s="64">
        <f>[2]Sheet1!F354</f>
        <v>44978</v>
      </c>
      <c r="H354">
        <f>[2]Sheet1!G354</f>
        <v>300</v>
      </c>
      <c r="I354">
        <f>[2]Sheet1!H354</f>
        <v>300</v>
      </c>
      <c r="J354">
        <f>[2]Sheet1!I354</f>
        <v>0</v>
      </c>
      <c r="K354">
        <f>[2]Sheet1!J354</f>
        <v>0</v>
      </c>
      <c r="L354">
        <f>[2]Sheet1!K354</f>
        <v>0</v>
      </c>
      <c r="M354">
        <f>[2]Sheet1!L354</f>
        <v>0</v>
      </c>
      <c r="N354">
        <f>[2]Sheet1!M354</f>
        <v>0</v>
      </c>
      <c r="O354">
        <f>[2]Sheet1!N354</f>
        <v>0</v>
      </c>
      <c r="P354" s="69">
        <f t="shared" si="54"/>
        <v>0</v>
      </c>
      <c r="Q354" s="92"/>
      <c r="R354" s="80"/>
      <c r="S354" s="93"/>
      <c r="T354" s="80"/>
      <c r="U354" s="92"/>
      <c r="V354" s="80"/>
      <c r="W354" s="93"/>
      <c r="X354" s="80"/>
      <c r="Y354" s="92"/>
      <c r="Z354" s="80"/>
      <c r="AA354" s="93"/>
      <c r="AB354" s="80"/>
      <c r="AC354" s="92"/>
      <c r="AD354" s="80"/>
      <c r="AE354" s="93"/>
      <c r="AF354" s="80"/>
      <c r="AG354" s="92"/>
      <c r="AH354" s="80"/>
      <c r="AI354" s="93"/>
      <c r="AJ354" s="80"/>
      <c r="AK354" s="92"/>
      <c r="AL354" s="80"/>
      <c r="AM354" s="93"/>
      <c r="AN354" s="80"/>
      <c r="AO354" s="92"/>
      <c r="AP354" s="80"/>
      <c r="AQ354" s="93"/>
      <c r="AR354" s="80"/>
      <c r="AS354" s="93"/>
      <c r="AT354" s="298"/>
      <c r="AU354" s="93"/>
      <c r="AV354" s="298"/>
      <c r="AW354" s="93"/>
      <c r="AX354" s="66">
        <f t="shared" si="50"/>
        <v>0</v>
      </c>
      <c r="AY354" s="78">
        <f t="shared" si="51"/>
        <v>0</v>
      </c>
      <c r="AZ354" s="67">
        <f>IFERROR(VLOOKUP(A354,'Site check'!$A$14:$O$47,15,0),0)</f>
        <v>0</v>
      </c>
      <c r="BA354" s="68">
        <f t="shared" si="55"/>
        <v>0</v>
      </c>
      <c r="BB354" s="53">
        <f t="shared" si="52"/>
        <v>150</v>
      </c>
      <c r="BC354" s="53">
        <f t="shared" si="53"/>
        <v>160</v>
      </c>
    </row>
    <row r="355" spans="1:55" ht="13.15">
      <c r="A355" t="str">
        <f>[2]Sheet1!A355</f>
        <v>BTLN08_SEC_CBDB_CT1</v>
      </c>
      <c r="B355" t="str">
        <f>[2]Sheet1!B355</f>
        <v>BTLN08;DC SYS01</v>
      </c>
      <c r="C355" s="52" t="str">
        <f>[2]Sheet1!C355</f>
        <v>BTLN08</v>
      </c>
      <c r="D355" s="52" t="s">
        <v>993</v>
      </c>
      <c r="E355">
        <f>[2]Sheet1!D355</f>
        <v>224</v>
      </c>
      <c r="F355">
        <f>[2]Sheet1!E355</f>
        <v>223</v>
      </c>
      <c r="G355" s="64">
        <f>[2]Sheet1!F355</f>
        <v>44977</v>
      </c>
      <c r="H355">
        <f>[2]Sheet1!G355</f>
        <v>300</v>
      </c>
      <c r="I355">
        <f>[2]Sheet1!H355</f>
        <v>300</v>
      </c>
      <c r="J355">
        <f>[2]Sheet1!I355</f>
        <v>0</v>
      </c>
      <c r="K355">
        <f>[2]Sheet1!J355</f>
        <v>0</v>
      </c>
      <c r="L355">
        <f>[2]Sheet1!K355</f>
        <v>0</v>
      </c>
      <c r="M355">
        <f>[2]Sheet1!L355</f>
        <v>0</v>
      </c>
      <c r="N355">
        <f>[2]Sheet1!M355</f>
        <v>3</v>
      </c>
      <c r="O355">
        <f>[2]Sheet1!N355</f>
        <v>0</v>
      </c>
      <c r="P355" s="69">
        <f t="shared" si="54"/>
        <v>0</v>
      </c>
      <c r="Q355" s="92"/>
      <c r="R355" s="80"/>
      <c r="S355" s="93"/>
      <c r="T355" s="80"/>
      <c r="U355" s="92"/>
      <c r="V355" s="80"/>
      <c r="W355" s="93"/>
      <c r="X355" s="80"/>
      <c r="Y355" s="92"/>
      <c r="Z355" s="80"/>
      <c r="AA355" s="93"/>
      <c r="AB355" s="80"/>
      <c r="AC355" s="92"/>
      <c r="AD355" s="80"/>
      <c r="AE355" s="93"/>
      <c r="AF355" s="80"/>
      <c r="AG355" s="92"/>
      <c r="AH355" s="80"/>
      <c r="AI355" s="93"/>
      <c r="AJ355" s="80"/>
      <c r="AK355" s="92"/>
      <c r="AL355" s="80"/>
      <c r="AM355" s="93"/>
      <c r="AN355" s="80"/>
      <c r="AO355" s="92"/>
      <c r="AP355" s="80"/>
      <c r="AQ355" s="93"/>
      <c r="AR355" s="80"/>
      <c r="AS355" s="93"/>
      <c r="AT355" s="298"/>
      <c r="AU355" s="93"/>
      <c r="AV355" s="298"/>
      <c r="AW355" s="93"/>
      <c r="AX355" s="66">
        <f t="shared" si="50"/>
        <v>0</v>
      </c>
      <c r="AY355" s="78">
        <f t="shared" si="51"/>
        <v>0</v>
      </c>
      <c r="AZ355" s="67">
        <f>IFERROR(VLOOKUP(A355,'Site check'!$A$14:$O$47,15,0),0)</f>
        <v>0</v>
      </c>
      <c r="BA355" s="68">
        <f t="shared" si="55"/>
        <v>0</v>
      </c>
      <c r="BB355" s="53">
        <f t="shared" si="52"/>
        <v>224</v>
      </c>
      <c r="BC355" s="53">
        <f t="shared" si="53"/>
        <v>223</v>
      </c>
    </row>
    <row r="356" spans="1:55" ht="13.15">
      <c r="A356" t="str">
        <f>[2]Sheet1!A356</f>
        <v>BTLN08_SEC_DD770_CA1</v>
      </c>
      <c r="B356" t="str">
        <f>[2]Sheet1!B356</f>
        <v>BTLN08;DC SYS01</v>
      </c>
      <c r="C356" s="52" t="str">
        <f>[2]Sheet1!C356</f>
        <v>BTLN08</v>
      </c>
      <c r="D356" s="52" t="s">
        <v>993</v>
      </c>
      <c r="E356">
        <f>[2]Sheet1!D356</f>
        <v>150</v>
      </c>
      <c r="F356">
        <f>[2]Sheet1!E356</f>
        <v>160</v>
      </c>
      <c r="G356" s="64">
        <f>[2]Sheet1!F356</f>
        <v>44977</v>
      </c>
      <c r="H356">
        <f>[2]Sheet1!G356</f>
        <v>300</v>
      </c>
      <c r="I356">
        <f>[2]Sheet1!H356</f>
        <v>300</v>
      </c>
      <c r="J356">
        <f>[2]Sheet1!I356</f>
        <v>5</v>
      </c>
      <c r="K356">
        <f>[2]Sheet1!J356</f>
        <v>2</v>
      </c>
      <c r="L356">
        <f>[2]Sheet1!K356</f>
        <v>0</v>
      </c>
      <c r="M356">
        <f>[2]Sheet1!L356</f>
        <v>4</v>
      </c>
      <c r="N356">
        <f>[2]Sheet1!M356</f>
        <v>10</v>
      </c>
      <c r="O356">
        <f>[2]Sheet1!N356</f>
        <v>0</v>
      </c>
      <c r="P356" s="69">
        <f t="shared" si="54"/>
        <v>0</v>
      </c>
      <c r="Q356" s="101"/>
      <c r="R356" s="100"/>
      <c r="S356" s="93"/>
      <c r="T356" s="80"/>
      <c r="U356" s="92"/>
      <c r="V356" s="80"/>
      <c r="W356" s="93"/>
      <c r="X356" s="80"/>
      <c r="Y356" s="92"/>
      <c r="Z356" s="80"/>
      <c r="AA356" s="93"/>
      <c r="AB356" s="80"/>
      <c r="AC356" s="92"/>
      <c r="AD356" s="80"/>
      <c r="AE356" s="93"/>
      <c r="AF356" s="80"/>
      <c r="AG356" s="92"/>
      <c r="AH356" s="80"/>
      <c r="AI356" s="93"/>
      <c r="AJ356" s="80"/>
      <c r="AK356" s="92"/>
      <c r="AL356" s="80"/>
      <c r="AM356" s="93"/>
      <c r="AN356" s="80"/>
      <c r="AO356" s="92"/>
      <c r="AP356" s="80"/>
      <c r="AQ356" s="93"/>
      <c r="AR356" s="80"/>
      <c r="AS356" s="93"/>
      <c r="AT356" s="298"/>
      <c r="AU356" s="93"/>
      <c r="AV356" s="298"/>
      <c r="AW356" s="93"/>
      <c r="AX356" s="66">
        <f t="shared" si="50"/>
        <v>0</v>
      </c>
      <c r="AY356" s="78">
        <f t="shared" si="51"/>
        <v>0</v>
      </c>
      <c r="AZ356" s="67">
        <f>IFERROR(VLOOKUP(A356,'Site check'!$A$14:$O$47,15,0),0)</f>
        <v>0</v>
      </c>
      <c r="BA356" s="68">
        <f t="shared" si="55"/>
        <v>0</v>
      </c>
      <c r="BB356" s="53">
        <f t="shared" si="52"/>
        <v>150</v>
      </c>
      <c r="BC356" s="53">
        <f t="shared" si="53"/>
        <v>160</v>
      </c>
    </row>
    <row r="357" spans="1:55" ht="13.15">
      <c r="A357" t="str">
        <f>[2]Sheet1!A357</f>
        <v>BTLN08_SEC_DD770_CJ02</v>
      </c>
      <c r="B357" t="str">
        <f>[2]Sheet1!B357</f>
        <v>BTLN08;DC SYS01</v>
      </c>
      <c r="C357" s="52" t="str">
        <f>[2]Sheet1!C357</f>
        <v>BTLN08</v>
      </c>
      <c r="D357" s="52" t="s">
        <v>993</v>
      </c>
      <c r="E357">
        <f>[2]Sheet1!D357</f>
        <v>160</v>
      </c>
      <c r="F357">
        <f>[2]Sheet1!E357</f>
        <v>160</v>
      </c>
      <c r="G357" s="64">
        <f>[2]Sheet1!F357</f>
        <v>44977</v>
      </c>
      <c r="H357">
        <f>[2]Sheet1!G357</f>
        <v>300</v>
      </c>
      <c r="I357">
        <f>[2]Sheet1!H357</f>
        <v>300</v>
      </c>
      <c r="J357">
        <f>[2]Sheet1!I357</f>
        <v>9</v>
      </c>
      <c r="K357">
        <f>[2]Sheet1!J357</f>
        <v>0</v>
      </c>
      <c r="L357">
        <f>[2]Sheet1!K357</f>
        <v>5</v>
      </c>
      <c r="M357">
        <f>[2]Sheet1!L357</f>
        <v>0</v>
      </c>
      <c r="N357">
        <f>[2]Sheet1!M357</f>
        <v>3</v>
      </c>
      <c r="O357">
        <f>[2]Sheet1!N357</f>
        <v>1</v>
      </c>
      <c r="P357" s="69">
        <f t="shared" si="54"/>
        <v>125</v>
      </c>
      <c r="Q357" s="111" t="s">
        <v>448</v>
      </c>
      <c r="R357" s="113">
        <v>3</v>
      </c>
      <c r="S357" s="111" t="s">
        <v>448</v>
      </c>
      <c r="T357" s="113">
        <v>3</v>
      </c>
      <c r="U357" s="92"/>
      <c r="V357" s="80"/>
      <c r="W357" s="93"/>
      <c r="X357" s="80"/>
      <c r="Y357" s="92"/>
      <c r="Z357" s="80"/>
      <c r="AA357" s="93"/>
      <c r="AB357" s="80"/>
      <c r="AC357" s="92"/>
      <c r="AD357" s="80"/>
      <c r="AE357" s="93"/>
      <c r="AF357" s="80"/>
      <c r="AG357" s="92"/>
      <c r="AH357" s="80"/>
      <c r="AI357" s="93"/>
      <c r="AJ357" s="80"/>
      <c r="AK357" s="92"/>
      <c r="AL357" s="80"/>
      <c r="AM357" s="93"/>
      <c r="AN357" s="80"/>
      <c r="AO357" s="92"/>
      <c r="AP357" s="80"/>
      <c r="AQ357" s="93"/>
      <c r="AR357" s="80"/>
      <c r="AS357" s="93"/>
      <c r="AT357" s="298"/>
      <c r="AU357" s="93"/>
      <c r="AV357" s="298"/>
      <c r="AW357" s="93"/>
      <c r="AX357" s="66">
        <f t="shared" si="50"/>
        <v>6</v>
      </c>
      <c r="AY357" s="78">
        <f t="shared" si="51"/>
        <v>125</v>
      </c>
      <c r="AZ357" s="67">
        <f>IFERROR(VLOOKUP(A357,'Site check'!$A$14:$O$47,15,0),0)</f>
        <v>0</v>
      </c>
      <c r="BA357" s="68">
        <f t="shared" si="55"/>
        <v>0</v>
      </c>
      <c r="BB357" s="53">
        <f t="shared" si="52"/>
        <v>222.5</v>
      </c>
      <c r="BC357" s="53">
        <f t="shared" si="53"/>
        <v>222.5</v>
      </c>
    </row>
    <row r="358" spans="1:55" ht="13.15">
      <c r="A358" t="str">
        <f>[2]Sheet1!A358</f>
        <v>BTLCD2_ PRI_DD604_ WALL</v>
      </c>
      <c r="B358" t="str">
        <f>[2]Sheet1!B358</f>
        <v>BTLCD2;DC SYS01</v>
      </c>
      <c r="C358" s="52" t="str">
        <f>[2]Sheet1!C358</f>
        <v>BTLCD2</v>
      </c>
      <c r="D358" s="52" t="s">
        <v>1458</v>
      </c>
      <c r="E358">
        <f>[2]Sheet1!D358</f>
        <v>210</v>
      </c>
      <c r="F358">
        <f>[2]Sheet1!E358</f>
        <v>0</v>
      </c>
      <c r="G358" s="64">
        <f>[2]Sheet1!F358</f>
        <v>40634</v>
      </c>
      <c r="H358">
        <f>[2]Sheet1!G358</f>
        <v>0</v>
      </c>
      <c r="I358">
        <f>[2]Sheet1!H358</f>
        <v>0</v>
      </c>
      <c r="J358">
        <f>[2]Sheet1!I358</f>
        <v>0</v>
      </c>
      <c r="K358">
        <f>[2]Sheet1!J358</f>
        <v>0</v>
      </c>
      <c r="L358">
        <f>[2]Sheet1!K358</f>
        <v>15</v>
      </c>
      <c r="M358">
        <f>[2]Sheet1!L358</f>
        <v>2</v>
      </c>
      <c r="N358">
        <f>[2]Sheet1!M358</f>
        <v>0</v>
      </c>
      <c r="O358">
        <f>[2]Sheet1!N358</f>
        <v>0</v>
      </c>
      <c r="P358" s="69">
        <f t="shared" si="54"/>
        <v>0</v>
      </c>
      <c r="Q358" s="92"/>
      <c r="R358" s="80"/>
      <c r="S358" s="93"/>
      <c r="T358" s="80"/>
      <c r="U358" s="92"/>
      <c r="V358" s="80"/>
      <c r="W358" s="93"/>
      <c r="X358" s="80"/>
      <c r="Y358" s="92"/>
      <c r="Z358" s="80"/>
      <c r="AA358" s="93"/>
      <c r="AB358" s="80"/>
      <c r="AC358" s="92"/>
      <c r="AD358" s="80"/>
      <c r="AE358" s="93"/>
      <c r="AF358" s="80"/>
      <c r="AG358" s="92"/>
      <c r="AH358" s="80"/>
      <c r="AI358" s="93"/>
      <c r="AJ358" s="80"/>
      <c r="AK358" s="92"/>
      <c r="AL358" s="80"/>
      <c r="AM358" s="93"/>
      <c r="AN358" s="80"/>
      <c r="AO358" s="92"/>
      <c r="AP358" s="80"/>
      <c r="AQ358" s="93"/>
      <c r="AR358" s="80"/>
      <c r="AS358" s="93"/>
      <c r="AT358" s="298"/>
      <c r="AU358" s="93"/>
      <c r="AV358" s="298"/>
      <c r="AW358" s="93"/>
      <c r="AX358" s="66">
        <f t="shared" si="50"/>
        <v>0</v>
      </c>
      <c r="AY358" s="78">
        <f t="shared" si="51"/>
        <v>0</v>
      </c>
      <c r="AZ358" s="67">
        <f>IFERROR(VLOOKUP(A358,'Site check'!$A$14:$O$47,15,0),0)</f>
        <v>0</v>
      </c>
      <c r="BA358" s="68">
        <f t="shared" si="55"/>
        <v>0</v>
      </c>
      <c r="BB358" s="53">
        <f t="shared" si="52"/>
        <v>210</v>
      </c>
      <c r="BC358" s="53">
        <f t="shared" si="53"/>
        <v>0</v>
      </c>
    </row>
    <row r="359" spans="1:55" ht="13.15">
      <c r="A359" t="str">
        <f>[2]Sheet1!A359</f>
        <v>BTLN09_PDU1A_B</v>
      </c>
      <c r="B359" t="str">
        <f>[2]Sheet1!B359</f>
        <v xml:space="preserve">BTLN09;DC SYS01 </v>
      </c>
      <c r="C359" s="52" t="str">
        <f>[2]Sheet1!C359</f>
        <v>BTLN09</v>
      </c>
      <c r="D359" s="52" t="s">
        <v>995</v>
      </c>
      <c r="E359">
        <f>[2]Sheet1!D359</f>
        <v>259.94</v>
      </c>
      <c r="F359">
        <f>[2]Sheet1!E359</f>
        <v>267.92999999999995</v>
      </c>
      <c r="G359" s="64">
        <f>[2]Sheet1!F359</f>
        <v>45510</v>
      </c>
      <c r="H359">
        <f>[2]Sheet1!G359</f>
        <v>600</v>
      </c>
      <c r="I359">
        <f>[2]Sheet1!H359</f>
        <v>600</v>
      </c>
      <c r="J359">
        <f>[2]Sheet1!I359</f>
        <v>0</v>
      </c>
      <c r="K359">
        <f>[2]Sheet1!J359</f>
        <v>0</v>
      </c>
      <c r="L359">
        <f>[2]Sheet1!K359</f>
        <v>0</v>
      </c>
      <c r="M359">
        <f>[2]Sheet1!L359</f>
        <v>0</v>
      </c>
      <c r="N359">
        <f>[2]Sheet1!M359</f>
        <v>0</v>
      </c>
      <c r="O359">
        <f>[2]Sheet1!N359</f>
        <v>0</v>
      </c>
      <c r="P359" s="69">
        <f t="shared" si="54"/>
        <v>714.79166666666663</v>
      </c>
      <c r="Q359" s="81" t="s">
        <v>450</v>
      </c>
      <c r="R359" s="279">
        <v>1.8</v>
      </c>
      <c r="S359" s="81" t="s">
        <v>451</v>
      </c>
      <c r="T359" s="279">
        <v>1.2</v>
      </c>
      <c r="U359" s="81" t="s">
        <v>452</v>
      </c>
      <c r="V359" s="279">
        <v>4.7</v>
      </c>
      <c r="W359" s="81" t="s">
        <v>453</v>
      </c>
      <c r="X359" s="279">
        <v>1.9</v>
      </c>
      <c r="Y359" s="81" t="s">
        <v>454</v>
      </c>
      <c r="Z359" s="279">
        <v>1.8</v>
      </c>
      <c r="AA359" s="81" t="s">
        <v>455</v>
      </c>
      <c r="AB359" s="279">
        <v>11.7</v>
      </c>
      <c r="AC359" s="89" t="s">
        <v>456</v>
      </c>
      <c r="AD359" s="282">
        <v>1.9</v>
      </c>
      <c r="AE359" s="89" t="s">
        <v>457</v>
      </c>
      <c r="AF359" s="282">
        <v>2.2999999999999998</v>
      </c>
      <c r="AG359" s="89" t="s">
        <v>458</v>
      </c>
      <c r="AH359" s="282">
        <v>1.2</v>
      </c>
      <c r="AI359" s="99" t="s">
        <v>1459</v>
      </c>
      <c r="AJ359" s="100">
        <v>0.88</v>
      </c>
      <c r="AK359" s="105" t="s">
        <v>463</v>
      </c>
      <c r="AL359" s="294">
        <v>0.93</v>
      </c>
      <c r="AM359" s="92" t="s">
        <v>1460</v>
      </c>
      <c r="AN359" s="310">
        <v>4</v>
      </c>
      <c r="AO359" s="92"/>
      <c r="AP359" s="80"/>
      <c r="AQ359" s="93"/>
      <c r="AR359" s="80"/>
      <c r="AS359" s="93"/>
      <c r="AT359" s="298"/>
      <c r="AU359" s="93"/>
      <c r="AV359" s="298"/>
      <c r="AW359" s="93"/>
      <c r="AX359" s="66">
        <f t="shared" si="50"/>
        <v>34.31</v>
      </c>
      <c r="AY359" s="78">
        <f t="shared" si="51"/>
        <v>714.79166666666663</v>
      </c>
      <c r="AZ359" s="67">
        <f>IFERROR(VLOOKUP(A359,'Site check'!$A$14:$O$47,15,0),0)</f>
        <v>0</v>
      </c>
      <c r="BA359" s="68">
        <f t="shared" si="55"/>
        <v>0</v>
      </c>
      <c r="BB359" s="53">
        <f t="shared" si="52"/>
        <v>617.33583333333331</v>
      </c>
      <c r="BC359" s="53">
        <f t="shared" si="53"/>
        <v>625.32583333333332</v>
      </c>
    </row>
    <row r="360" spans="1:55" ht="13.15">
      <c r="A360" t="str">
        <f>[2]Sheet1!A360</f>
        <v>BDEN02_SEC_DD770_CD01</v>
      </c>
      <c r="B360" t="str">
        <f>[2]Sheet1!B360</f>
        <v>BDEN02;DC SYS01</v>
      </c>
      <c r="C360" s="52" t="str">
        <f>[2]Sheet1!C360</f>
        <v>BDEN02</v>
      </c>
      <c r="D360" s="52" t="s">
        <v>910</v>
      </c>
      <c r="E360">
        <f>[2]Sheet1!D360</f>
        <v>45</v>
      </c>
      <c r="F360">
        <f>[2]Sheet1!E360</f>
        <v>55</v>
      </c>
      <c r="G360" s="64">
        <f>[2]Sheet1!F360</f>
        <v>44404</v>
      </c>
      <c r="H360">
        <f>[2]Sheet1!G360</f>
        <v>300</v>
      </c>
      <c r="I360">
        <f>[2]Sheet1!H360</f>
        <v>300</v>
      </c>
      <c r="J360">
        <f>[2]Sheet1!I360</f>
        <v>6</v>
      </c>
      <c r="K360">
        <f>[2]Sheet1!J360</f>
        <v>1</v>
      </c>
      <c r="L360">
        <f>[2]Sheet1!K360</f>
        <v>0</v>
      </c>
      <c r="M360">
        <f>[2]Sheet1!L360</f>
        <v>9</v>
      </c>
      <c r="N360">
        <f>[2]Sheet1!M360</f>
        <v>0</v>
      </c>
      <c r="O360">
        <f>[2]Sheet1!N360</f>
        <v>0</v>
      </c>
      <c r="P360" s="69">
        <f t="shared" si="54"/>
        <v>0</v>
      </c>
      <c r="Q360" s="81"/>
      <c r="R360" s="82"/>
      <c r="S360" s="93"/>
      <c r="T360" s="80"/>
      <c r="U360" s="92"/>
      <c r="V360" s="80"/>
      <c r="W360" s="93"/>
      <c r="X360" s="80"/>
      <c r="Y360" s="92"/>
      <c r="Z360" s="80"/>
      <c r="AA360" s="93"/>
      <c r="AB360" s="80"/>
      <c r="AC360" s="92"/>
      <c r="AD360" s="80"/>
      <c r="AE360" s="93"/>
      <c r="AF360" s="80"/>
      <c r="AG360" s="92"/>
      <c r="AH360" s="80"/>
      <c r="AI360" s="93"/>
      <c r="AJ360" s="80"/>
      <c r="AK360" s="92"/>
      <c r="AL360" s="80"/>
      <c r="AM360" s="93"/>
      <c r="AN360" s="80"/>
      <c r="AO360" s="92"/>
      <c r="AP360" s="80"/>
      <c r="AQ360" s="93"/>
      <c r="AR360" s="80"/>
      <c r="AS360" s="93"/>
      <c r="AT360" s="298"/>
      <c r="AU360" s="93"/>
      <c r="AV360" s="298"/>
      <c r="AW360" s="93"/>
      <c r="AX360" s="66">
        <f t="shared" si="50"/>
        <v>0</v>
      </c>
      <c r="AY360" s="78">
        <f t="shared" si="51"/>
        <v>0</v>
      </c>
      <c r="AZ360" s="67">
        <f>IFERROR(VLOOKUP(A360,'Site check'!$A$14:$O$47,15,0),0)</f>
        <v>0</v>
      </c>
      <c r="BA360" s="68">
        <f t="shared" si="55"/>
        <v>0</v>
      </c>
      <c r="BB360" s="53">
        <f t="shared" si="52"/>
        <v>45</v>
      </c>
      <c r="BC360" s="53">
        <f t="shared" si="53"/>
        <v>55</v>
      </c>
    </row>
    <row r="361" spans="1:55" ht="13.15">
      <c r="A361" t="str">
        <f>[2]Sheet1!A361</f>
        <v>BDEN02_SEC_DD770_QR01</v>
      </c>
      <c r="B361" t="str">
        <f>[2]Sheet1!B361</f>
        <v>BDEN02;DC SYS01</v>
      </c>
      <c r="C361" s="52" t="str">
        <f>[2]Sheet1!C361</f>
        <v>BDEN02</v>
      </c>
      <c r="D361" s="52" t="s">
        <v>910</v>
      </c>
      <c r="E361">
        <f>[2]Sheet1!D361</f>
        <v>10</v>
      </c>
      <c r="F361">
        <f>[2]Sheet1!E361</f>
        <v>10</v>
      </c>
      <c r="G361" s="64">
        <f>[2]Sheet1!F361</f>
        <v>44404</v>
      </c>
      <c r="H361">
        <f>[2]Sheet1!G361</f>
        <v>300</v>
      </c>
      <c r="I361">
        <f>[2]Sheet1!H361</f>
        <v>300</v>
      </c>
      <c r="J361">
        <f>[2]Sheet1!I361</f>
        <v>6</v>
      </c>
      <c r="K361">
        <f>[2]Sheet1!J361</f>
        <v>6</v>
      </c>
      <c r="L361">
        <f>[2]Sheet1!K361</f>
        <v>0</v>
      </c>
      <c r="M361">
        <f>[2]Sheet1!L361</f>
        <v>23</v>
      </c>
      <c r="N361">
        <f>[2]Sheet1!M361</f>
        <v>9</v>
      </c>
      <c r="O361">
        <f>[2]Sheet1!N361</f>
        <v>0</v>
      </c>
      <c r="P361" s="69">
        <f t="shared" si="54"/>
        <v>0</v>
      </c>
      <c r="Q361" s="81"/>
      <c r="R361" s="82"/>
      <c r="S361" s="93"/>
      <c r="T361" s="80"/>
      <c r="U361" s="92"/>
      <c r="V361" s="80"/>
      <c r="W361" s="93"/>
      <c r="X361" s="80"/>
      <c r="Y361" s="92"/>
      <c r="Z361" s="80"/>
      <c r="AA361" s="93"/>
      <c r="AB361" s="80"/>
      <c r="AC361" s="92"/>
      <c r="AD361" s="80"/>
      <c r="AE361" s="93"/>
      <c r="AF361" s="80"/>
      <c r="AG361" s="92"/>
      <c r="AH361" s="80"/>
      <c r="AI361" s="93"/>
      <c r="AJ361" s="80"/>
      <c r="AK361" s="92"/>
      <c r="AL361" s="80"/>
      <c r="AM361" s="93"/>
      <c r="AN361" s="80"/>
      <c r="AO361" s="92"/>
      <c r="AP361" s="80"/>
      <c r="AQ361" s="93"/>
      <c r="AR361" s="80"/>
      <c r="AS361" s="93"/>
      <c r="AT361" s="298"/>
      <c r="AU361" s="93"/>
      <c r="AV361" s="298"/>
      <c r="AW361" s="93"/>
      <c r="AX361" s="66">
        <f t="shared" si="50"/>
        <v>0</v>
      </c>
      <c r="AY361" s="78">
        <f t="shared" si="51"/>
        <v>0</v>
      </c>
      <c r="AZ361" s="67">
        <f>IFERROR(VLOOKUP(A361,'Site check'!$A$14:$O$47,15,0),0)</f>
        <v>0</v>
      </c>
      <c r="BA361" s="68">
        <f t="shared" si="55"/>
        <v>0</v>
      </c>
      <c r="BB361" s="53">
        <f t="shared" si="52"/>
        <v>10</v>
      </c>
      <c r="BC361" s="53">
        <f t="shared" si="53"/>
        <v>10</v>
      </c>
    </row>
    <row r="362" spans="1:55" ht="13.15">
      <c r="A362" t="str">
        <f>[2]Sheet1!A362</f>
        <v>BDEN06 AB01 DD770</v>
      </c>
      <c r="B362" t="str">
        <f>[2]Sheet1!B362</f>
        <v>BDEN06;DC SYS01</v>
      </c>
      <c r="C362" s="52" t="str">
        <f>[2]Sheet1!C362</f>
        <v>BDEN06</v>
      </c>
      <c r="D362" s="52" t="s">
        <v>912</v>
      </c>
      <c r="E362">
        <f>[2]Sheet1!D362</f>
        <v>170</v>
      </c>
      <c r="F362">
        <f>[2]Sheet1!E362</f>
        <v>179</v>
      </c>
      <c r="G362" s="64">
        <f>[2]Sheet1!F362</f>
        <v>45048</v>
      </c>
      <c r="H362">
        <f>[2]Sheet1!G362</f>
        <v>300</v>
      </c>
      <c r="I362">
        <f>[2]Sheet1!H362</f>
        <v>300</v>
      </c>
      <c r="J362">
        <f>[2]Sheet1!I362</f>
        <v>4</v>
      </c>
      <c r="K362">
        <f>[2]Sheet1!J362</f>
        <v>2</v>
      </c>
      <c r="L362">
        <f>[2]Sheet1!K362</f>
        <v>0</v>
      </c>
      <c r="M362">
        <f>[2]Sheet1!L362</f>
        <v>24</v>
      </c>
      <c r="N362">
        <f>[2]Sheet1!M362</f>
        <v>11</v>
      </c>
      <c r="O362">
        <f>[2]Sheet1!N362</f>
        <v>0</v>
      </c>
      <c r="P362" s="69">
        <f t="shared" si="54"/>
        <v>83.333333333333329</v>
      </c>
      <c r="Q362" s="83" t="s">
        <v>336</v>
      </c>
      <c r="R362" s="84">
        <v>2</v>
      </c>
      <c r="S362" s="85" t="s">
        <v>337</v>
      </c>
      <c r="T362" s="86">
        <v>2</v>
      </c>
      <c r="U362" s="92"/>
      <c r="V362" s="80"/>
      <c r="W362" s="93"/>
      <c r="X362" s="80"/>
      <c r="Y362" s="92"/>
      <c r="Z362" s="80"/>
      <c r="AA362" s="93"/>
      <c r="AB362" s="80"/>
      <c r="AC362" s="92"/>
      <c r="AD362" s="80"/>
      <c r="AE362" s="93"/>
      <c r="AF362" s="80"/>
      <c r="AG362" s="92"/>
      <c r="AH362" s="80"/>
      <c r="AI362" s="93"/>
      <c r="AJ362" s="80"/>
      <c r="AK362" s="92"/>
      <c r="AL362" s="80"/>
      <c r="AM362" s="93"/>
      <c r="AN362" s="80"/>
      <c r="AO362" s="92"/>
      <c r="AP362" s="80"/>
      <c r="AQ362" s="93"/>
      <c r="AR362" s="80"/>
      <c r="AS362" s="93"/>
      <c r="AT362" s="298"/>
      <c r="AU362" s="93"/>
      <c r="AV362" s="298"/>
      <c r="AW362" s="93"/>
      <c r="AX362" s="66">
        <f t="shared" si="50"/>
        <v>4</v>
      </c>
      <c r="AY362" s="78">
        <f t="shared" si="51"/>
        <v>83.333333333333329</v>
      </c>
      <c r="AZ362" s="67">
        <f>IFERROR(VLOOKUP(A362,'Site check'!$A$14:$O$47,15,0),0)</f>
        <v>0</v>
      </c>
      <c r="BA362" s="68">
        <f t="shared" si="55"/>
        <v>0</v>
      </c>
      <c r="BB362" s="53">
        <f t="shared" si="52"/>
        <v>211.66666666666666</v>
      </c>
      <c r="BC362" s="53">
        <f t="shared" si="53"/>
        <v>220.66666666666666</v>
      </c>
    </row>
    <row r="363" spans="1:55" ht="13.15">
      <c r="A363" t="str">
        <f>[2]Sheet1!A363</f>
        <v>BDEN06 JK01 DD770</v>
      </c>
      <c r="B363" t="str">
        <f>[2]Sheet1!B363</f>
        <v>BDEN06;DC SYS01</v>
      </c>
      <c r="C363" s="52" t="str">
        <f>[2]Sheet1!C363</f>
        <v>BDEN06</v>
      </c>
      <c r="D363" s="52" t="s">
        <v>912</v>
      </c>
      <c r="E363">
        <f>[2]Sheet1!D363</f>
        <v>80</v>
      </c>
      <c r="F363">
        <f>[2]Sheet1!E363</f>
        <v>90</v>
      </c>
      <c r="G363" s="64">
        <f>[2]Sheet1!F363</f>
        <v>45048</v>
      </c>
      <c r="H363">
        <f>[2]Sheet1!G363</f>
        <v>600</v>
      </c>
      <c r="I363">
        <f>[2]Sheet1!H363</f>
        <v>600</v>
      </c>
      <c r="J363">
        <f>[2]Sheet1!I363</f>
        <v>1</v>
      </c>
      <c r="K363">
        <f>[2]Sheet1!J363</f>
        <v>0</v>
      </c>
      <c r="L363">
        <f>[2]Sheet1!K363</f>
        <v>2</v>
      </c>
      <c r="M363">
        <f>[2]Sheet1!L363</f>
        <v>17</v>
      </c>
      <c r="N363">
        <f>[2]Sheet1!M363</f>
        <v>12</v>
      </c>
      <c r="O363">
        <f>[2]Sheet1!N363</f>
        <v>0</v>
      </c>
      <c r="P363" s="69">
        <f t="shared" si="54"/>
        <v>72.916666666666671</v>
      </c>
      <c r="Q363" s="295" t="s">
        <v>338</v>
      </c>
      <c r="R363" s="297">
        <v>1.5</v>
      </c>
      <c r="S363" s="83" t="s">
        <v>337</v>
      </c>
      <c r="T363" s="84">
        <v>2</v>
      </c>
      <c r="U363" s="92"/>
      <c r="V363" s="80"/>
      <c r="W363" s="93"/>
      <c r="X363" s="80"/>
      <c r="Y363" s="92"/>
      <c r="Z363" s="80"/>
      <c r="AA363" s="93"/>
      <c r="AB363" s="80"/>
      <c r="AC363" s="92"/>
      <c r="AD363" s="80"/>
      <c r="AE363" s="93"/>
      <c r="AF363" s="80"/>
      <c r="AG363" s="92"/>
      <c r="AH363" s="80"/>
      <c r="AI363" s="93"/>
      <c r="AJ363" s="80"/>
      <c r="AK363" s="92"/>
      <c r="AL363" s="80"/>
      <c r="AM363" s="93"/>
      <c r="AN363" s="80"/>
      <c r="AO363" s="92"/>
      <c r="AP363" s="80"/>
      <c r="AQ363" s="93"/>
      <c r="AR363" s="80"/>
      <c r="AS363" s="93"/>
      <c r="AT363" s="298"/>
      <c r="AU363" s="93"/>
      <c r="AV363" s="298"/>
      <c r="AW363" s="93"/>
      <c r="AX363" s="66">
        <f t="shared" si="50"/>
        <v>3.5</v>
      </c>
      <c r="AY363" s="78">
        <f t="shared" si="51"/>
        <v>72.916666666666671</v>
      </c>
      <c r="AZ363" s="67">
        <f>IFERROR(VLOOKUP(A363,'Site check'!$A$14:$O$47,15,0),0)</f>
        <v>0</v>
      </c>
      <c r="BA363" s="68">
        <f t="shared" si="55"/>
        <v>0</v>
      </c>
      <c r="BB363" s="53">
        <f t="shared" si="52"/>
        <v>116.45833333333334</v>
      </c>
      <c r="BC363" s="53">
        <f t="shared" si="53"/>
        <v>126.45833333333334</v>
      </c>
    </row>
    <row r="364" spans="1:55" ht="13.15">
      <c r="A364" t="str">
        <f>[2]Sheet1!A364</f>
        <v>BDEN06 QR01 DD770</v>
      </c>
      <c r="B364" t="str">
        <f>[2]Sheet1!B364</f>
        <v>BDEN06;DC SYS01</v>
      </c>
      <c r="C364" s="52" t="str">
        <f>[2]Sheet1!C364</f>
        <v>BDEN06</v>
      </c>
      <c r="D364" s="52" t="s">
        <v>912</v>
      </c>
      <c r="E364">
        <f>[2]Sheet1!D364</f>
        <v>10</v>
      </c>
      <c r="F364">
        <f>[2]Sheet1!E364</f>
        <v>10</v>
      </c>
      <c r="G364" s="64">
        <f>[2]Sheet1!F364</f>
        <v>45048</v>
      </c>
      <c r="H364">
        <f>[2]Sheet1!G364</f>
        <v>600</v>
      </c>
      <c r="I364">
        <f>[2]Sheet1!H364</f>
        <v>600</v>
      </c>
      <c r="J364">
        <f>[2]Sheet1!I364</f>
        <v>6</v>
      </c>
      <c r="K364">
        <f>[2]Sheet1!J364</f>
        <v>6</v>
      </c>
      <c r="L364">
        <f>[2]Sheet1!K364</f>
        <v>6</v>
      </c>
      <c r="M364">
        <f>[2]Sheet1!L364</f>
        <v>22</v>
      </c>
      <c r="N364">
        <f>[2]Sheet1!M364</f>
        <v>4</v>
      </c>
      <c r="O364">
        <f>[2]Sheet1!N364</f>
        <v>0</v>
      </c>
      <c r="P364" s="69">
        <f t="shared" si="54"/>
        <v>0</v>
      </c>
      <c r="Q364" s="92"/>
      <c r="R364" s="80"/>
      <c r="S364" s="93"/>
      <c r="T364" s="80"/>
      <c r="U364" s="92"/>
      <c r="V364" s="80"/>
      <c r="W364" s="93"/>
      <c r="X364" s="80"/>
      <c r="Y364" s="92"/>
      <c r="Z364" s="80"/>
      <c r="AA364" s="93"/>
      <c r="AB364" s="80"/>
      <c r="AC364" s="92"/>
      <c r="AD364" s="80"/>
      <c r="AE364" s="93"/>
      <c r="AF364" s="80"/>
      <c r="AG364" s="92"/>
      <c r="AH364" s="80"/>
      <c r="AI364" s="93"/>
      <c r="AJ364" s="80"/>
      <c r="AK364" s="92"/>
      <c r="AL364" s="80"/>
      <c r="AM364" s="93"/>
      <c r="AN364" s="80"/>
      <c r="AO364" s="92"/>
      <c r="AP364" s="80"/>
      <c r="AQ364" s="93"/>
      <c r="AR364" s="80"/>
      <c r="AS364" s="93"/>
      <c r="AT364" s="298"/>
      <c r="AU364" s="93"/>
      <c r="AV364" s="298"/>
      <c r="AW364" s="93"/>
      <c r="AX364" s="66">
        <f t="shared" si="50"/>
        <v>0</v>
      </c>
      <c r="AY364" s="78">
        <f t="shared" si="51"/>
        <v>0</v>
      </c>
      <c r="AZ364" s="67">
        <f>IFERROR(VLOOKUP(A364,'Site check'!$A$14:$O$47,15,0),0)</f>
        <v>0</v>
      </c>
      <c r="BA364" s="68">
        <f t="shared" si="55"/>
        <v>0</v>
      </c>
      <c r="BB364" s="53">
        <f t="shared" si="52"/>
        <v>10</v>
      </c>
      <c r="BC364" s="53">
        <f t="shared" si="53"/>
        <v>10</v>
      </c>
    </row>
    <row r="365" spans="1:55" ht="13.15">
      <c r="A365" t="str">
        <f>[2]Sheet1!A365</f>
        <v>BDEN07_PDU1A_B</v>
      </c>
      <c r="B365">
        <f>[2]Sheet1!B365</f>
        <v>0</v>
      </c>
      <c r="C365" s="52" t="str">
        <f>[2]Sheet1!C365</f>
        <v>BDEN07</v>
      </c>
      <c r="D365" s="52" t="s">
        <v>1461</v>
      </c>
      <c r="E365">
        <f>[2]Sheet1!D365</f>
        <v>156.01</v>
      </c>
      <c r="F365">
        <f>[2]Sheet1!E365</f>
        <v>156.01</v>
      </c>
      <c r="G365" s="64">
        <f>[2]Sheet1!F365</f>
        <v>45510</v>
      </c>
      <c r="H365">
        <f>[2]Sheet1!G365</f>
        <v>600</v>
      </c>
      <c r="I365">
        <f>[2]Sheet1!H365</f>
        <v>600</v>
      </c>
      <c r="J365">
        <f>[2]Sheet1!I365</f>
        <v>0</v>
      </c>
      <c r="K365">
        <f>[2]Sheet1!J365</f>
        <v>0</v>
      </c>
      <c r="L365">
        <f>[2]Sheet1!K365</f>
        <v>0</v>
      </c>
      <c r="M365">
        <f>[2]Sheet1!L365</f>
        <v>0</v>
      </c>
      <c r="N365">
        <f>[2]Sheet1!M365</f>
        <v>0</v>
      </c>
      <c r="O365">
        <f>[2]Sheet1!N365</f>
        <v>0</v>
      </c>
      <c r="P365" s="69">
        <f t="shared" si="54"/>
        <v>120.83333333333333</v>
      </c>
      <c r="Q365" s="92" t="s">
        <v>1462</v>
      </c>
      <c r="R365" s="80">
        <v>5.8</v>
      </c>
      <c r="S365" s="93"/>
      <c r="T365" s="80"/>
      <c r="U365" s="92"/>
      <c r="V365" s="80"/>
      <c r="W365" s="93"/>
      <c r="X365" s="80"/>
      <c r="Y365" s="92"/>
      <c r="Z365" s="80"/>
      <c r="AA365" s="93"/>
      <c r="AB365" s="80"/>
      <c r="AC365" s="92"/>
      <c r="AD365" s="80"/>
      <c r="AE365" s="93"/>
      <c r="AF365" s="80"/>
      <c r="AG365" s="92"/>
      <c r="AH365" s="80"/>
      <c r="AI365" s="93"/>
      <c r="AJ365" s="80"/>
      <c r="AK365" s="92"/>
      <c r="AL365" s="80"/>
      <c r="AM365" s="93"/>
      <c r="AN365" s="80"/>
      <c r="AO365" s="92"/>
      <c r="AP365" s="80"/>
      <c r="AQ365" s="93"/>
      <c r="AR365" s="80"/>
      <c r="AS365" s="93"/>
      <c r="AT365" s="298"/>
      <c r="AU365" s="93"/>
      <c r="AV365" s="298"/>
      <c r="AW365" s="93"/>
      <c r="AX365" s="66">
        <f t="shared" si="50"/>
        <v>5.8</v>
      </c>
      <c r="AY365" s="78">
        <f t="shared" si="51"/>
        <v>120.83333333333333</v>
      </c>
      <c r="AZ365" s="67">
        <f>IFERROR(VLOOKUP(A365,'Site check'!$A$14:$O$47,15,0),0)</f>
        <v>0</v>
      </c>
      <c r="BA365" s="68">
        <f t="shared" si="55"/>
        <v>0</v>
      </c>
      <c r="BB365" s="53">
        <f t="shared" si="52"/>
        <v>216.42666666666665</v>
      </c>
      <c r="BC365" s="53">
        <f t="shared" si="53"/>
        <v>216.42666666666665</v>
      </c>
    </row>
    <row r="366" spans="1:55" ht="13.15">
      <c r="A366" t="str">
        <f>[2]Sheet1!A366</f>
        <v>CDFN02_SEC_CBDB_AB05</v>
      </c>
      <c r="B366" t="str">
        <f>[2]Sheet1!B366</f>
        <v>CDFN02;DC SYS01</v>
      </c>
      <c r="C366" s="52" t="str">
        <f>[2]Sheet1!C366</f>
        <v>CDFN02</v>
      </c>
      <c r="D366" s="52" t="s">
        <v>1017</v>
      </c>
      <c r="E366">
        <f>[2]Sheet1!D366</f>
        <v>120</v>
      </c>
      <c r="F366">
        <f>[2]Sheet1!E366</f>
        <v>140</v>
      </c>
      <c r="G366" s="64" t="str">
        <f>[2]Sheet1!F366</f>
        <v>23rd JUNE 2021</v>
      </c>
      <c r="H366">
        <f>[2]Sheet1!G366</f>
        <v>300</v>
      </c>
      <c r="I366">
        <f>[2]Sheet1!H366</f>
        <v>300</v>
      </c>
      <c r="J366">
        <f>[2]Sheet1!I366</f>
        <v>4</v>
      </c>
      <c r="K366">
        <f>[2]Sheet1!J366</f>
        <v>1</v>
      </c>
      <c r="L366">
        <f>[2]Sheet1!K366</f>
        <v>0</v>
      </c>
      <c r="M366">
        <f>[2]Sheet1!L366</f>
        <v>5</v>
      </c>
      <c r="N366">
        <f>[2]Sheet1!M366</f>
        <v>6</v>
      </c>
      <c r="O366">
        <f>[2]Sheet1!N366</f>
        <v>0</v>
      </c>
      <c r="P366" s="69">
        <f t="shared" si="54"/>
        <v>10.416666666666666</v>
      </c>
      <c r="Q366" s="81" t="s">
        <v>472</v>
      </c>
      <c r="R366" s="82">
        <v>0.5</v>
      </c>
      <c r="S366" s="93"/>
      <c r="T366" s="80"/>
      <c r="U366" s="92"/>
      <c r="V366" s="80"/>
      <c r="W366" s="93"/>
      <c r="X366" s="80"/>
      <c r="Y366" s="92"/>
      <c r="Z366" s="80"/>
      <c r="AA366" s="93"/>
      <c r="AB366" s="80"/>
      <c r="AC366" s="92"/>
      <c r="AD366" s="80"/>
      <c r="AE366" s="93"/>
      <c r="AF366" s="80"/>
      <c r="AG366" s="92"/>
      <c r="AH366" s="80"/>
      <c r="AI366" s="93"/>
      <c r="AJ366" s="80"/>
      <c r="AK366" s="92"/>
      <c r="AL366" s="80"/>
      <c r="AM366" s="93"/>
      <c r="AN366" s="80"/>
      <c r="AO366" s="92"/>
      <c r="AP366" s="80"/>
      <c r="AQ366" s="93"/>
      <c r="AR366" s="80"/>
      <c r="AS366" s="93"/>
      <c r="AT366" s="298"/>
      <c r="AU366" s="93"/>
      <c r="AV366" s="298"/>
      <c r="AW366" s="93"/>
      <c r="AX366" s="66">
        <f t="shared" si="50"/>
        <v>0.5</v>
      </c>
      <c r="AY366" s="78">
        <f t="shared" si="51"/>
        <v>10.416666666666666</v>
      </c>
      <c r="AZ366" s="67">
        <f>IFERROR(VLOOKUP(A366,'Site check'!$A$14:$O$47,15,0),0)</f>
        <v>0</v>
      </c>
      <c r="BA366" s="68">
        <f t="shared" si="55"/>
        <v>0</v>
      </c>
      <c r="BB366" s="53">
        <f t="shared" si="52"/>
        <v>125.20833333333333</v>
      </c>
      <c r="BC366" s="53">
        <f t="shared" si="53"/>
        <v>145.20833333333334</v>
      </c>
    </row>
    <row r="367" spans="1:55" ht="13.15">
      <c r="A367" t="str">
        <f>[2]Sheet1!A367</f>
        <v>CDFN02_SEC_CBDB_GH06</v>
      </c>
      <c r="B367" t="str">
        <f>[2]Sheet1!B367</f>
        <v>CDFN02;DC SYS01</v>
      </c>
      <c r="C367" s="52" t="str">
        <f>[2]Sheet1!C367</f>
        <v>CDFN02</v>
      </c>
      <c r="D367" s="52" t="s">
        <v>1017</v>
      </c>
      <c r="E367">
        <f>[2]Sheet1!D367</f>
        <v>20</v>
      </c>
      <c r="F367">
        <f>[2]Sheet1!E367</f>
        <v>20</v>
      </c>
      <c r="G367" s="64">
        <f>[2]Sheet1!F367</f>
        <v>41866</v>
      </c>
      <c r="H367">
        <f>[2]Sheet1!G367</f>
        <v>300</v>
      </c>
      <c r="I367">
        <f>[2]Sheet1!H367</f>
        <v>300</v>
      </c>
      <c r="J367">
        <f>[2]Sheet1!I367</f>
        <v>0</v>
      </c>
      <c r="K367">
        <f>[2]Sheet1!J367</f>
        <v>0</v>
      </c>
      <c r="L367">
        <f>[2]Sheet1!K367</f>
        <v>0</v>
      </c>
      <c r="M367">
        <f>[2]Sheet1!L367</f>
        <v>0</v>
      </c>
      <c r="N367">
        <f>[2]Sheet1!M367</f>
        <v>0</v>
      </c>
      <c r="O367">
        <f>[2]Sheet1!N367</f>
        <v>0</v>
      </c>
      <c r="P367" s="69">
        <f t="shared" si="54"/>
        <v>52.083333333333336</v>
      </c>
      <c r="Q367" s="81" t="s">
        <v>473</v>
      </c>
      <c r="R367" s="82">
        <v>2.5</v>
      </c>
      <c r="S367" s="93"/>
      <c r="T367" s="80"/>
      <c r="U367" s="92"/>
      <c r="V367" s="80"/>
      <c r="W367" s="93"/>
      <c r="X367" s="80"/>
      <c r="Y367" s="92"/>
      <c r="Z367" s="80"/>
      <c r="AA367" s="93"/>
      <c r="AB367" s="80"/>
      <c r="AC367" s="92"/>
      <c r="AD367" s="80"/>
      <c r="AE367" s="93"/>
      <c r="AF367" s="80"/>
      <c r="AG367" s="92"/>
      <c r="AH367" s="80"/>
      <c r="AI367" s="93"/>
      <c r="AJ367" s="80"/>
      <c r="AK367" s="92"/>
      <c r="AL367" s="80"/>
      <c r="AM367" s="93"/>
      <c r="AN367" s="80"/>
      <c r="AO367" s="92"/>
      <c r="AP367" s="80"/>
      <c r="AQ367" s="93"/>
      <c r="AR367" s="80"/>
      <c r="AS367" s="93"/>
      <c r="AT367" s="298"/>
      <c r="AU367" s="93"/>
      <c r="AV367" s="298"/>
      <c r="AW367" s="93"/>
      <c r="AX367" s="66">
        <f t="shared" si="50"/>
        <v>2.5</v>
      </c>
      <c r="AY367" s="78">
        <f t="shared" si="51"/>
        <v>52.083333333333336</v>
      </c>
      <c r="AZ367" s="67">
        <f>IFERROR(VLOOKUP(A367,'Site check'!$A$14:$O$47,15,0),0)</f>
        <v>0</v>
      </c>
      <c r="BA367" s="68">
        <f t="shared" si="55"/>
        <v>0</v>
      </c>
      <c r="BB367" s="53">
        <f t="shared" si="52"/>
        <v>46.041666666666671</v>
      </c>
      <c r="BC367" s="53">
        <f t="shared" si="53"/>
        <v>46.041666666666671</v>
      </c>
    </row>
    <row r="368" spans="1:55" ht="13.15">
      <c r="A368" t="str">
        <f>[2]Sheet1!A368</f>
        <v>CHMN21_SEC_EATON DCDB1</v>
      </c>
      <c r="B368" t="str">
        <f>[2]Sheet1!B368</f>
        <v>CHMN21;DC SYS01</v>
      </c>
      <c r="C368" s="52" t="str">
        <f>[2]Sheet1!C368</f>
        <v>CHMN21</v>
      </c>
      <c r="D368" s="52" t="s">
        <v>1026</v>
      </c>
      <c r="E368">
        <f>[2]Sheet1!D368</f>
        <v>5</v>
      </c>
      <c r="F368">
        <f>[2]Sheet1!E368</f>
        <v>5</v>
      </c>
      <c r="G368" s="64">
        <f>[2]Sheet1!F368</f>
        <v>42871</v>
      </c>
      <c r="H368">
        <f>[2]Sheet1!G368</f>
        <v>300</v>
      </c>
      <c r="I368">
        <f>[2]Sheet1!H368</f>
        <v>300</v>
      </c>
      <c r="J368">
        <f>[2]Sheet1!I368</f>
        <v>0</v>
      </c>
      <c r="K368">
        <f>[2]Sheet1!J368</f>
        <v>0</v>
      </c>
      <c r="L368">
        <f>[2]Sheet1!K368</f>
        <v>0</v>
      </c>
      <c r="M368">
        <f>[2]Sheet1!L368</f>
        <v>0</v>
      </c>
      <c r="N368">
        <f>[2]Sheet1!M368</f>
        <v>0</v>
      </c>
      <c r="O368">
        <f>[2]Sheet1!N368</f>
        <v>53</v>
      </c>
      <c r="P368" s="69">
        <f t="shared" si="54"/>
        <v>0</v>
      </c>
      <c r="Q368" s="92"/>
      <c r="R368" s="80"/>
      <c r="S368" s="93"/>
      <c r="T368" s="80"/>
      <c r="U368" s="92"/>
      <c r="V368" s="80"/>
      <c r="W368" s="93"/>
      <c r="X368" s="80"/>
      <c r="Y368" s="92"/>
      <c r="Z368" s="80"/>
      <c r="AA368" s="93"/>
      <c r="AB368" s="80"/>
      <c r="AC368" s="92"/>
      <c r="AD368" s="80"/>
      <c r="AE368" s="93"/>
      <c r="AF368" s="80"/>
      <c r="AG368" s="92"/>
      <c r="AH368" s="80"/>
      <c r="AI368" s="93"/>
      <c r="AJ368" s="80"/>
      <c r="AK368" s="92"/>
      <c r="AL368" s="80"/>
      <c r="AM368" s="93"/>
      <c r="AN368" s="80"/>
      <c r="AO368" s="92"/>
      <c r="AP368" s="80"/>
      <c r="AQ368" s="93"/>
      <c r="AR368" s="80"/>
      <c r="AS368" s="93"/>
      <c r="AT368" s="298"/>
      <c r="AU368" s="93"/>
      <c r="AV368" s="298"/>
      <c r="AW368" s="93"/>
      <c r="AX368" s="66">
        <f t="shared" si="50"/>
        <v>0</v>
      </c>
      <c r="AY368" s="78">
        <f t="shared" si="51"/>
        <v>0</v>
      </c>
      <c r="AZ368" s="67">
        <f>IFERROR(VLOOKUP(A368,'Site check'!$A$14:$O$47,15,0),0)</f>
        <v>0</v>
      </c>
      <c r="BA368" s="68">
        <f t="shared" si="55"/>
        <v>0</v>
      </c>
      <c r="BB368" s="53">
        <f t="shared" si="52"/>
        <v>5</v>
      </c>
      <c r="BC368" s="53">
        <f t="shared" si="53"/>
        <v>5</v>
      </c>
    </row>
    <row r="369" spans="1:55" ht="13.15">
      <c r="A369" t="str">
        <f>[2]Sheet1!A369</f>
        <v>CTNN01_PDU1A_B</v>
      </c>
      <c r="B369" t="str">
        <f>[2]Sheet1!B369</f>
        <v>CTNN01-DCSYS01A</v>
      </c>
      <c r="C369" s="52" t="str">
        <f>[2]Sheet1!C369</f>
        <v>CTNN01</v>
      </c>
      <c r="D369" s="52" t="s">
        <v>1044</v>
      </c>
      <c r="E369">
        <f>[2]Sheet1!D369</f>
        <v>1.1499999999999999</v>
      </c>
      <c r="F369">
        <f>[2]Sheet1!E369</f>
        <v>4.63</v>
      </c>
      <c r="G369" s="64">
        <f>[2]Sheet1!F369</f>
        <v>45539</v>
      </c>
      <c r="H369">
        <f>[2]Sheet1!G369</f>
        <v>360</v>
      </c>
      <c r="I369">
        <f>[2]Sheet1!H369</f>
        <v>360</v>
      </c>
      <c r="J369">
        <f>[2]Sheet1!I369</f>
        <v>0</v>
      </c>
      <c r="K369">
        <f>[2]Sheet1!J369</f>
        <v>0</v>
      </c>
      <c r="L369">
        <f>[2]Sheet1!K369</f>
        <v>0</v>
      </c>
      <c r="M369">
        <f>[2]Sheet1!L369</f>
        <v>0</v>
      </c>
      <c r="N369">
        <f>[2]Sheet1!M369</f>
        <v>0</v>
      </c>
      <c r="O369">
        <f>[2]Sheet1!N369</f>
        <v>0</v>
      </c>
      <c r="P369" s="69">
        <f t="shared" si="54"/>
        <v>243.75</v>
      </c>
      <c r="Q369" s="81" t="s">
        <v>1463</v>
      </c>
      <c r="R369" s="82">
        <v>11.7</v>
      </c>
      <c r="S369" s="93"/>
      <c r="T369" s="82"/>
      <c r="U369" s="92"/>
      <c r="V369" s="80"/>
      <c r="W369" s="93"/>
      <c r="X369" s="80"/>
      <c r="Y369" s="92"/>
      <c r="Z369" s="80"/>
      <c r="AA369" s="93"/>
      <c r="AB369" s="80"/>
      <c r="AC369" s="92"/>
      <c r="AD369" s="80"/>
      <c r="AE369" s="93"/>
      <c r="AF369" s="80"/>
      <c r="AG369" s="92"/>
      <c r="AH369" s="80"/>
      <c r="AI369" s="93"/>
      <c r="AJ369" s="80"/>
      <c r="AK369" s="92"/>
      <c r="AL369" s="80"/>
      <c r="AM369" s="93"/>
      <c r="AN369" s="80"/>
      <c r="AO369" s="92"/>
      <c r="AP369" s="80"/>
      <c r="AQ369" s="93"/>
      <c r="AR369" s="80"/>
      <c r="AS369" s="93"/>
      <c r="AT369" s="298"/>
      <c r="AU369" s="93"/>
      <c r="AV369" s="298"/>
      <c r="AW369" s="93"/>
      <c r="AX369" s="66">
        <f t="shared" si="50"/>
        <v>11.7</v>
      </c>
      <c r="AY369" s="78">
        <f t="shared" si="51"/>
        <v>243.75</v>
      </c>
      <c r="AZ369" s="67">
        <f>IFERROR(VLOOKUP(A369,'Site check'!$A$14:$O$47,15,0),0)</f>
        <v>0</v>
      </c>
      <c r="BA369" s="68">
        <f t="shared" si="55"/>
        <v>0</v>
      </c>
      <c r="BB369" s="53">
        <f t="shared" si="52"/>
        <v>123.02500000000001</v>
      </c>
      <c r="BC369" s="53">
        <f t="shared" si="53"/>
        <v>126.505</v>
      </c>
    </row>
    <row r="370" spans="1:55" ht="13.15">
      <c r="A370" t="str">
        <f>[2]Sheet1!A370</f>
        <v>CTNN01_SEC_DD770_EF01</v>
      </c>
      <c r="B370" t="str">
        <f>[2]Sheet1!B370</f>
        <v>CTNN01-DCSYS01A</v>
      </c>
      <c r="C370" s="52" t="str">
        <f>[2]Sheet1!C370</f>
        <v>CTNN01</v>
      </c>
      <c r="D370" s="52" t="s">
        <v>1044</v>
      </c>
      <c r="E370">
        <f>[2]Sheet1!D370</f>
        <v>60</v>
      </c>
      <c r="F370">
        <f>[2]Sheet1!E370</f>
        <v>50</v>
      </c>
      <c r="G370" s="64">
        <f>[2]Sheet1!F370</f>
        <v>44571</v>
      </c>
      <c r="H370">
        <f>[2]Sheet1!G370</f>
        <v>300</v>
      </c>
      <c r="I370">
        <f>[2]Sheet1!H370</f>
        <v>300</v>
      </c>
      <c r="J370">
        <f>[2]Sheet1!I370</f>
        <v>6</v>
      </c>
      <c r="K370">
        <f>[2]Sheet1!J370</f>
        <v>7</v>
      </c>
      <c r="L370">
        <f>[2]Sheet1!K370</f>
        <v>0</v>
      </c>
      <c r="M370">
        <f>[2]Sheet1!L370</f>
        <v>14</v>
      </c>
      <c r="N370">
        <f>[2]Sheet1!M370</f>
        <v>3</v>
      </c>
      <c r="O370">
        <f>[2]Sheet1!N370</f>
        <v>0</v>
      </c>
      <c r="P370" s="69">
        <f t="shared" si="54"/>
        <v>20.833333333333332</v>
      </c>
      <c r="Q370" s="105" t="s">
        <v>501</v>
      </c>
      <c r="R370" s="255">
        <v>1</v>
      </c>
      <c r="T370" s="80"/>
      <c r="U370" s="92"/>
      <c r="V370" s="80"/>
      <c r="W370" s="93"/>
      <c r="X370" s="80"/>
      <c r="Y370" s="92"/>
      <c r="Z370" s="80"/>
      <c r="AA370" s="93"/>
      <c r="AB370" s="80"/>
      <c r="AC370" s="92"/>
      <c r="AD370" s="80"/>
      <c r="AE370" s="93"/>
      <c r="AF370" s="80"/>
      <c r="AG370" s="92"/>
      <c r="AH370" s="80"/>
      <c r="AI370" s="93"/>
      <c r="AJ370" s="80"/>
      <c r="AK370" s="92"/>
      <c r="AL370" s="80"/>
      <c r="AM370" s="93"/>
      <c r="AN370" s="80"/>
      <c r="AO370" s="92"/>
      <c r="AP370" s="80"/>
      <c r="AQ370" s="93"/>
      <c r="AR370" s="80"/>
      <c r="AS370" s="93"/>
      <c r="AT370" s="298"/>
      <c r="AU370" s="93"/>
      <c r="AV370" s="298"/>
      <c r="AW370" s="93"/>
      <c r="AX370" s="66">
        <f t="shared" si="50"/>
        <v>1</v>
      </c>
      <c r="AY370" s="78">
        <f t="shared" si="51"/>
        <v>20.833333333333332</v>
      </c>
      <c r="AZ370" s="67">
        <f>IFERROR(VLOOKUP(A370,'Site check'!$A$14:$O$47,15,0),0)</f>
        <v>0</v>
      </c>
      <c r="BA370" s="68">
        <f t="shared" si="55"/>
        <v>0</v>
      </c>
      <c r="BB370" s="53">
        <f t="shared" si="52"/>
        <v>70.416666666666671</v>
      </c>
      <c r="BC370" s="53">
        <f t="shared" si="53"/>
        <v>60.416666666666664</v>
      </c>
    </row>
    <row r="371" spans="1:55" ht="13.15">
      <c r="A371" t="str">
        <f>[2]Sheet1!A371</f>
        <v>CTNN01_SEC_DD770_N01</v>
      </c>
      <c r="B371" t="str">
        <f>[2]Sheet1!B371</f>
        <v>CTNN01-DCSYS01A</v>
      </c>
      <c r="C371" s="52" t="str">
        <f>[2]Sheet1!C371</f>
        <v>CTNN01</v>
      </c>
      <c r="D371" s="52" t="s">
        <v>1044</v>
      </c>
      <c r="E371">
        <f>[2]Sheet1!D371</f>
        <v>0</v>
      </c>
      <c r="F371">
        <f>[2]Sheet1!E371</f>
        <v>0</v>
      </c>
      <c r="G371" s="64">
        <f>[2]Sheet1!F371</f>
        <v>44397</v>
      </c>
      <c r="H371">
        <f>[2]Sheet1!G371</f>
        <v>300</v>
      </c>
      <c r="I371">
        <f>[2]Sheet1!H371</f>
        <v>300</v>
      </c>
      <c r="J371">
        <f>[2]Sheet1!I371</f>
        <v>6</v>
      </c>
      <c r="K371">
        <f>[2]Sheet1!J371</f>
        <v>6</v>
      </c>
      <c r="L371">
        <f>[2]Sheet1!K371</f>
        <v>12</v>
      </c>
      <c r="M371">
        <f>[2]Sheet1!L371</f>
        <v>22</v>
      </c>
      <c r="N371">
        <f>[2]Sheet1!M371</f>
        <v>10</v>
      </c>
      <c r="O371">
        <f>[2]Sheet1!N371</f>
        <v>0</v>
      </c>
      <c r="P371" s="69">
        <f t="shared" si="54"/>
        <v>0</v>
      </c>
      <c r="Q371" s="81"/>
      <c r="R371" s="82"/>
      <c r="S371" s="93"/>
      <c r="T371" s="80"/>
      <c r="U371" s="92"/>
      <c r="V371" s="80"/>
      <c r="W371" s="93"/>
      <c r="X371" s="80"/>
      <c r="Y371" s="92"/>
      <c r="Z371" s="80"/>
      <c r="AA371" s="93"/>
      <c r="AB371" s="80"/>
      <c r="AC371" s="92"/>
      <c r="AD371" s="80"/>
      <c r="AE371" s="93"/>
      <c r="AF371" s="80"/>
      <c r="AG371" s="92"/>
      <c r="AH371" s="80"/>
      <c r="AI371" s="93"/>
      <c r="AJ371" s="80"/>
      <c r="AK371" s="92"/>
      <c r="AL371" s="80"/>
      <c r="AM371" s="93"/>
      <c r="AN371" s="80"/>
      <c r="AO371" s="92"/>
      <c r="AP371" s="80"/>
      <c r="AQ371" s="93"/>
      <c r="AR371" s="80"/>
      <c r="AS371" s="93"/>
      <c r="AT371" s="298"/>
      <c r="AU371" s="93"/>
      <c r="AV371" s="298"/>
      <c r="AW371" s="93"/>
      <c r="AX371" s="66">
        <f t="shared" ref="AX371:AX436" si="56">SUM(R371+T371+V371+X371+Z371+AB371+AD371+AF371+AH371+AJ371+AL371+AN371+AP371+AR371)</f>
        <v>0</v>
      </c>
      <c r="AY371" s="78">
        <f t="shared" ref="AY371:AY436" si="57">SUM(AX371*1000)/48</f>
        <v>0</v>
      </c>
      <c r="AZ371" s="67">
        <f>IFERROR(VLOOKUP(A371,'Site check'!$A$14:$O$47,15,0),0)</f>
        <v>0</v>
      </c>
      <c r="BA371" s="68">
        <f t="shared" si="55"/>
        <v>0</v>
      </c>
      <c r="BB371" s="53">
        <f t="shared" si="52"/>
        <v>0</v>
      </c>
      <c r="BC371" s="53">
        <f t="shared" si="53"/>
        <v>0</v>
      </c>
    </row>
    <row r="372" spans="1:55" ht="13.15">
      <c r="A372" t="str">
        <f>[2]Sheet1!A372</f>
        <v>CKNN03_PDU1A_B</v>
      </c>
      <c r="B372" t="str">
        <f>[2]Sheet1!B372</f>
        <v>CKNN03-DCSYS01a</v>
      </c>
      <c r="C372" s="52" t="str">
        <f>[2]Sheet1!C372</f>
        <v>CKNN03</v>
      </c>
      <c r="D372" s="52" t="s">
        <v>1464</v>
      </c>
      <c r="E372">
        <f>[2]Sheet1!D372</f>
        <v>0</v>
      </c>
      <c r="F372">
        <f>[2]Sheet1!E372</f>
        <v>3.9699999999999998</v>
      </c>
      <c r="G372" s="64">
        <f>[2]Sheet1!F372</f>
        <v>45539</v>
      </c>
      <c r="H372">
        <f>[2]Sheet1!G372</f>
        <v>360</v>
      </c>
      <c r="I372">
        <f>[2]Sheet1!H372</f>
        <v>360</v>
      </c>
      <c r="J372">
        <f>[2]Sheet1!I372</f>
        <v>0</v>
      </c>
      <c r="K372">
        <f>[2]Sheet1!J372</f>
        <v>0</v>
      </c>
      <c r="L372">
        <f>[2]Sheet1!K372</f>
        <v>0</v>
      </c>
      <c r="M372">
        <f>[2]Sheet1!L372</f>
        <v>0</v>
      </c>
      <c r="N372">
        <f>[2]Sheet1!M372</f>
        <v>0</v>
      </c>
      <c r="O372">
        <f>[2]Sheet1!N372</f>
        <v>0</v>
      </c>
      <c r="P372" s="69">
        <f t="shared" si="54"/>
        <v>243.75</v>
      </c>
      <c r="Q372" s="81" t="s">
        <v>491</v>
      </c>
      <c r="R372" s="82">
        <v>11.7</v>
      </c>
      <c r="S372" s="81"/>
      <c r="T372" s="82"/>
      <c r="U372" s="92"/>
      <c r="V372" s="80"/>
      <c r="W372" s="93"/>
      <c r="X372" s="80"/>
      <c r="Y372" s="92"/>
      <c r="Z372" s="80"/>
      <c r="AA372" s="93"/>
      <c r="AB372" s="80"/>
      <c r="AC372" s="92"/>
      <c r="AD372" s="80"/>
      <c r="AE372" s="93"/>
      <c r="AF372" s="80"/>
      <c r="AG372" s="92"/>
      <c r="AH372" s="80"/>
      <c r="AI372" s="93"/>
      <c r="AJ372" s="80"/>
      <c r="AK372" s="92"/>
      <c r="AL372" s="80"/>
      <c r="AM372" s="93"/>
      <c r="AN372" s="80"/>
      <c r="AO372" s="92"/>
      <c r="AP372" s="80"/>
      <c r="AQ372" s="93"/>
      <c r="AR372" s="80"/>
      <c r="AS372" s="93"/>
      <c r="AT372" s="298"/>
      <c r="AU372" s="93"/>
      <c r="AV372" s="298"/>
      <c r="AW372" s="93"/>
      <c r="AX372" s="66">
        <f t="shared" si="56"/>
        <v>11.7</v>
      </c>
      <c r="AY372" s="78">
        <f t="shared" si="57"/>
        <v>243.75</v>
      </c>
      <c r="AZ372" s="67">
        <f>IFERROR(VLOOKUP(A372,'Site check'!$A$14:$O$47,15,0),0)</f>
        <v>0</v>
      </c>
      <c r="BA372" s="68">
        <f t="shared" si="55"/>
        <v>0</v>
      </c>
      <c r="BB372" s="53">
        <f t="shared" ref="BB372:BB437" si="58">SUM(P372/2)+E372</f>
        <v>121.875</v>
      </c>
      <c r="BC372" s="53">
        <f t="shared" ref="BC372:BC437" si="59">SUM(P372/2)+F372</f>
        <v>125.845</v>
      </c>
    </row>
    <row r="373" spans="1:55" ht="13.15">
      <c r="A373" t="str">
        <f>[2]Sheet1!A373</f>
        <v>CKNN03_SEC_DCSYS - IGNORE</v>
      </c>
      <c r="B373" t="str">
        <f>[2]Sheet1!B373</f>
        <v>CKNN03-DCSYS01a</v>
      </c>
      <c r="C373" s="52" t="str">
        <f>[2]Sheet1!C373</f>
        <v>CKNN03</v>
      </c>
      <c r="D373" s="52" t="s">
        <v>1032</v>
      </c>
      <c r="E373">
        <f>[2]Sheet1!D373</f>
        <v>0</v>
      </c>
      <c r="F373">
        <f>[2]Sheet1!E373</f>
        <v>0</v>
      </c>
      <c r="G373" s="64">
        <f>[2]Sheet1!F373</f>
        <v>44382</v>
      </c>
      <c r="H373" t="str">
        <f>[2]Sheet1!G373</f>
        <v>NOT SPECIFIED</v>
      </c>
      <c r="I373" t="str">
        <f>[2]Sheet1!H373</f>
        <v>NOT SPECIFIED</v>
      </c>
      <c r="J373">
        <f>[2]Sheet1!I373</f>
        <v>0</v>
      </c>
      <c r="K373">
        <f>[2]Sheet1!J373</f>
        <v>0</v>
      </c>
      <c r="L373">
        <f>[2]Sheet1!K373</f>
        <v>0</v>
      </c>
      <c r="M373">
        <f>[2]Sheet1!L373</f>
        <v>0</v>
      </c>
      <c r="N373">
        <f>[2]Sheet1!M373</f>
        <v>0</v>
      </c>
      <c r="O373">
        <f>[2]Sheet1!N373</f>
        <v>0</v>
      </c>
      <c r="P373" s="69">
        <f t="shared" ref="P373:P438" si="60">SUM(AY373+BA373)</f>
        <v>0</v>
      </c>
      <c r="Q373" s="92"/>
      <c r="R373" s="80"/>
      <c r="S373" s="93"/>
      <c r="T373" s="80"/>
      <c r="U373" s="92"/>
      <c r="V373" s="80"/>
      <c r="W373" s="93"/>
      <c r="X373" s="80"/>
      <c r="Y373" s="92"/>
      <c r="Z373" s="80"/>
      <c r="AA373" s="93"/>
      <c r="AB373" s="80"/>
      <c r="AC373" s="92"/>
      <c r="AD373" s="80"/>
      <c r="AE373" s="93"/>
      <c r="AF373" s="80"/>
      <c r="AG373" s="92"/>
      <c r="AH373" s="80"/>
      <c r="AI373" s="93"/>
      <c r="AJ373" s="80"/>
      <c r="AK373" s="92"/>
      <c r="AL373" s="80"/>
      <c r="AM373" s="93"/>
      <c r="AN373" s="80"/>
      <c r="AO373" s="92"/>
      <c r="AP373" s="80"/>
      <c r="AQ373" s="93"/>
      <c r="AR373" s="80"/>
      <c r="AS373" s="93"/>
      <c r="AT373" s="298"/>
      <c r="AU373" s="93"/>
      <c r="AV373" s="298"/>
      <c r="AW373" s="93"/>
      <c r="AX373" s="66">
        <f t="shared" si="56"/>
        <v>0</v>
      </c>
      <c r="AY373" s="78">
        <f t="shared" si="57"/>
        <v>0</v>
      </c>
      <c r="AZ373" s="67">
        <f>IFERROR(VLOOKUP(A373,'Site check'!$A$14:$O$47,15,0),0)</f>
        <v>0</v>
      </c>
      <c r="BA373" s="68">
        <f t="shared" ref="BA373:BA438" si="61">SUM(AZ373*1000)/48</f>
        <v>0</v>
      </c>
      <c r="BB373" s="53">
        <f t="shared" si="58"/>
        <v>0</v>
      </c>
      <c r="BC373" s="53">
        <f t="shared" si="59"/>
        <v>0</v>
      </c>
    </row>
    <row r="374" spans="1:55" ht="13.15">
      <c r="A374" t="str">
        <f>[2]Sheet1!A374</f>
        <v>CKNN03_SEC_DD770_CD01</v>
      </c>
      <c r="B374" t="str">
        <f>[2]Sheet1!B374</f>
        <v>CKNN03-DCSYS01a</v>
      </c>
      <c r="C374" s="52" t="str">
        <f>[2]Sheet1!C374</f>
        <v>CKNN03</v>
      </c>
      <c r="D374" s="52" t="s">
        <v>1032</v>
      </c>
      <c r="E374">
        <f>[2]Sheet1!D374</f>
        <v>30</v>
      </c>
      <c r="F374">
        <f>[2]Sheet1!E374</f>
        <v>40</v>
      </c>
      <c r="G374" s="64">
        <f>[2]Sheet1!F374</f>
        <v>45089</v>
      </c>
      <c r="H374">
        <f>[2]Sheet1!G374</f>
        <v>300</v>
      </c>
      <c r="I374">
        <f>[2]Sheet1!H374</f>
        <v>300</v>
      </c>
      <c r="J374">
        <f>[2]Sheet1!I374</f>
        <v>5</v>
      </c>
      <c r="K374">
        <f>[2]Sheet1!J374</f>
        <v>6</v>
      </c>
      <c r="L374">
        <f>[2]Sheet1!K374</f>
        <v>2</v>
      </c>
      <c r="M374">
        <f>[2]Sheet1!L374</f>
        <v>18</v>
      </c>
      <c r="N374">
        <f>[2]Sheet1!M374</f>
        <v>10</v>
      </c>
      <c r="O374">
        <f>[2]Sheet1!N374</f>
        <v>0</v>
      </c>
      <c r="P374" s="69">
        <f t="shared" si="60"/>
        <v>20.833333333333332</v>
      </c>
      <c r="Q374" s="105" t="s">
        <v>492</v>
      </c>
      <c r="R374" s="255">
        <v>1</v>
      </c>
      <c r="S374" s="93"/>
      <c r="T374" s="80"/>
      <c r="U374" s="92"/>
      <c r="V374" s="80"/>
      <c r="W374" s="93"/>
      <c r="X374" s="80"/>
      <c r="Y374" s="92"/>
      <c r="Z374" s="80"/>
      <c r="AA374" s="93"/>
      <c r="AB374" s="80"/>
      <c r="AC374" s="92"/>
      <c r="AD374" s="80"/>
      <c r="AE374" s="93"/>
      <c r="AF374" s="80"/>
      <c r="AG374" s="92"/>
      <c r="AH374" s="80"/>
      <c r="AI374" s="93"/>
      <c r="AJ374" s="80"/>
      <c r="AK374" s="92"/>
      <c r="AL374" s="80"/>
      <c r="AM374" s="93"/>
      <c r="AN374" s="80"/>
      <c r="AO374" s="92"/>
      <c r="AP374" s="80"/>
      <c r="AQ374" s="93"/>
      <c r="AR374" s="80"/>
      <c r="AS374" s="93"/>
      <c r="AT374" s="298"/>
      <c r="AU374" s="93"/>
      <c r="AV374" s="298"/>
      <c r="AW374" s="93"/>
      <c r="AX374" s="66">
        <f t="shared" si="56"/>
        <v>1</v>
      </c>
      <c r="AY374" s="78">
        <f t="shared" si="57"/>
        <v>20.833333333333332</v>
      </c>
      <c r="AZ374" s="67">
        <f>IFERROR(VLOOKUP(A374,'Site check'!$A$14:$O$47,15,0),0)</f>
        <v>0</v>
      </c>
      <c r="BA374" s="68">
        <f t="shared" si="61"/>
        <v>0</v>
      </c>
      <c r="BB374" s="53">
        <f t="shared" si="58"/>
        <v>40.416666666666664</v>
      </c>
      <c r="BC374" s="53">
        <f t="shared" si="59"/>
        <v>50.416666666666664</v>
      </c>
    </row>
    <row r="375" spans="1:55" ht="13.15">
      <c r="A375" t="str">
        <f>[2]Sheet1!A375</f>
        <v>DVSTB1_DCDB</v>
      </c>
      <c r="B375" t="str">
        <f>[2]Sheet1!B375</f>
        <v>DVSTB1; DC SYS01</v>
      </c>
      <c r="C375" s="52" t="str">
        <f>[2]Sheet1!C375</f>
        <v>DVSTB1</v>
      </c>
      <c r="D375" s="52" t="s">
        <v>1083</v>
      </c>
      <c r="E375">
        <f>[2]Sheet1!D375</f>
        <v>0</v>
      </c>
      <c r="F375">
        <f>[2]Sheet1!E375</f>
        <v>0</v>
      </c>
      <c r="G375" s="64">
        <f>[2]Sheet1!F375</f>
        <v>0</v>
      </c>
      <c r="H375">
        <f>[2]Sheet1!G375</f>
        <v>300</v>
      </c>
      <c r="I375">
        <f>[2]Sheet1!H375</f>
        <v>300</v>
      </c>
      <c r="J375">
        <f>[2]Sheet1!I375</f>
        <v>0</v>
      </c>
      <c r="K375">
        <f>[2]Sheet1!J375</f>
        <v>0</v>
      </c>
      <c r="L375">
        <f>[2]Sheet1!K375</f>
        <v>0</v>
      </c>
      <c r="M375">
        <f>[2]Sheet1!L375</f>
        <v>0</v>
      </c>
      <c r="N375">
        <f>[2]Sheet1!M375</f>
        <v>0</v>
      </c>
      <c r="O375">
        <f>[2]Sheet1!N375</f>
        <v>0</v>
      </c>
      <c r="P375" s="69">
        <f t="shared" si="60"/>
        <v>0</v>
      </c>
      <c r="Q375" s="92"/>
      <c r="R375" s="80"/>
      <c r="S375" s="93"/>
      <c r="T375" s="80"/>
      <c r="U375" s="92"/>
      <c r="V375" s="80"/>
      <c r="W375" s="93"/>
      <c r="X375" s="80"/>
      <c r="Y375" s="92"/>
      <c r="Z375" s="80"/>
      <c r="AA375" s="93"/>
      <c r="AB375" s="80"/>
      <c r="AC375" s="92"/>
      <c r="AD375" s="80"/>
      <c r="AE375" s="93"/>
      <c r="AF375" s="80"/>
      <c r="AG375" s="92"/>
      <c r="AH375" s="80"/>
      <c r="AI375" s="93"/>
      <c r="AJ375" s="80"/>
      <c r="AK375" s="92"/>
      <c r="AL375" s="80"/>
      <c r="AM375" s="93"/>
      <c r="AN375" s="80"/>
      <c r="AO375" s="92"/>
      <c r="AP375" s="80"/>
      <c r="AQ375" s="93"/>
      <c r="AR375" s="80"/>
      <c r="AS375" s="93"/>
      <c r="AT375" s="298"/>
      <c r="AU375" s="93"/>
      <c r="AV375" s="298"/>
      <c r="AW375" s="93"/>
      <c r="AX375" s="66">
        <f t="shared" si="56"/>
        <v>0</v>
      </c>
      <c r="AY375" s="78">
        <f t="shared" si="57"/>
        <v>0</v>
      </c>
      <c r="AZ375" s="67">
        <f>IFERROR(VLOOKUP(A375,'Site check'!$A$14:$O$47,15,0),0)</f>
        <v>0</v>
      </c>
      <c r="BA375" s="68">
        <f t="shared" si="61"/>
        <v>0</v>
      </c>
      <c r="BB375" s="53">
        <f t="shared" si="58"/>
        <v>0</v>
      </c>
      <c r="BC375" s="53">
        <f t="shared" si="59"/>
        <v>0</v>
      </c>
    </row>
    <row r="376" spans="1:55" ht="13.15">
      <c r="A376" t="str">
        <f>[2]Sheet1!A376</f>
        <v>EXR_SEC_DD770_ JK12</v>
      </c>
      <c r="B376" t="str">
        <f>[2]Sheet1!B376</f>
        <v>EXR;DC SYS01</v>
      </c>
      <c r="C376" s="52" t="str">
        <f>[2]Sheet1!C376</f>
        <v>EXR</v>
      </c>
      <c r="D376" s="52" t="s">
        <v>1105</v>
      </c>
      <c r="E376">
        <f>[2]Sheet1!D376</f>
        <v>90</v>
      </c>
      <c r="F376">
        <f>[2]Sheet1!E376</f>
        <v>90</v>
      </c>
      <c r="G376" s="64">
        <f>[2]Sheet1!F376</f>
        <v>44999</v>
      </c>
      <c r="H376">
        <f>[2]Sheet1!G376</f>
        <v>300</v>
      </c>
      <c r="I376">
        <f>[2]Sheet1!H376</f>
        <v>300</v>
      </c>
      <c r="J376">
        <f>[2]Sheet1!I376</f>
        <v>5</v>
      </c>
      <c r="K376">
        <f>[2]Sheet1!J376</f>
        <v>5</v>
      </c>
      <c r="L376">
        <f>[2]Sheet1!K376</f>
        <v>0</v>
      </c>
      <c r="M376">
        <f>[2]Sheet1!L376</f>
        <v>10</v>
      </c>
      <c r="N376">
        <f>[2]Sheet1!M376</f>
        <v>9</v>
      </c>
      <c r="O376">
        <f>[2]Sheet1!N376</f>
        <v>0</v>
      </c>
      <c r="P376" s="69">
        <f t="shared" si="60"/>
        <v>62.5</v>
      </c>
      <c r="Q376" s="85" t="s">
        <v>541</v>
      </c>
      <c r="R376" s="255">
        <v>2</v>
      </c>
      <c r="S376" s="81" t="s">
        <v>542</v>
      </c>
      <c r="T376" s="82">
        <v>1</v>
      </c>
      <c r="U376" s="92"/>
      <c r="V376" s="80"/>
      <c r="W376" s="93"/>
      <c r="X376" s="80"/>
      <c r="Y376" s="92"/>
      <c r="Z376" s="80"/>
      <c r="AA376" s="93"/>
      <c r="AB376" s="80"/>
      <c r="AC376" s="92"/>
      <c r="AD376" s="80"/>
      <c r="AE376" s="93"/>
      <c r="AF376" s="80"/>
      <c r="AG376" s="92"/>
      <c r="AH376" s="80"/>
      <c r="AI376" s="93"/>
      <c r="AJ376" s="80"/>
      <c r="AK376" s="92"/>
      <c r="AL376" s="80"/>
      <c r="AM376" s="93"/>
      <c r="AN376" s="80"/>
      <c r="AO376" s="92"/>
      <c r="AP376" s="80"/>
      <c r="AQ376" s="93"/>
      <c r="AR376" s="80"/>
      <c r="AS376" s="93"/>
      <c r="AT376" s="298"/>
      <c r="AU376" s="93"/>
      <c r="AV376" s="298"/>
      <c r="AW376" s="93"/>
      <c r="AX376" s="66">
        <f t="shared" si="56"/>
        <v>3</v>
      </c>
      <c r="AY376" s="78">
        <f t="shared" si="57"/>
        <v>62.5</v>
      </c>
      <c r="AZ376" s="67">
        <f>IFERROR(VLOOKUP(A376,'Site check'!$A$14:$O$47,15,0),0)</f>
        <v>0</v>
      </c>
      <c r="BA376" s="68">
        <f t="shared" si="61"/>
        <v>0</v>
      </c>
      <c r="BB376" s="53">
        <f t="shared" si="58"/>
        <v>121.25</v>
      </c>
      <c r="BC376" s="53">
        <f t="shared" si="59"/>
        <v>121.25</v>
      </c>
    </row>
    <row r="377" spans="1:55" ht="13.15">
      <c r="A377" t="str">
        <f>[2]Sheet1!A377</f>
        <v>EXRN03_PDU1A_B</v>
      </c>
      <c r="B377" t="s">
        <v>125</v>
      </c>
      <c r="C377" s="52" t="str">
        <f>[2]Sheet1!C377</f>
        <v>EXRN03</v>
      </c>
      <c r="D377" s="52" t="s">
        <v>1465</v>
      </c>
      <c r="E377">
        <f>[2]Sheet1!D377</f>
        <v>3.27</v>
      </c>
      <c r="F377">
        <f>[2]Sheet1!E377</f>
        <v>0</v>
      </c>
      <c r="G377" s="64">
        <f>[2]Sheet1!F377</f>
        <v>45539</v>
      </c>
      <c r="H377">
        <f>[2]Sheet1!G377</f>
        <v>360</v>
      </c>
      <c r="I377">
        <f>[2]Sheet1!H377</f>
        <v>360</v>
      </c>
      <c r="J377">
        <f>[2]Sheet1!I377</f>
        <v>0</v>
      </c>
      <c r="K377">
        <f>[2]Sheet1!J377</f>
        <v>0</v>
      </c>
      <c r="L377">
        <f>[2]Sheet1!K377</f>
        <v>0</v>
      </c>
      <c r="M377">
        <f>[2]Sheet1!L377</f>
        <v>0</v>
      </c>
      <c r="N377">
        <f>[2]Sheet1!M377</f>
        <v>0</v>
      </c>
      <c r="O377">
        <f>[2]Sheet1!N377</f>
        <v>0</v>
      </c>
      <c r="P377" s="69">
        <f t="shared" si="60"/>
        <v>241.66666666666666</v>
      </c>
      <c r="Q377" s="81" t="s">
        <v>543</v>
      </c>
      <c r="R377" s="82">
        <v>11.6</v>
      </c>
      <c r="S377" s="93"/>
      <c r="T377" s="80"/>
      <c r="U377" s="92"/>
      <c r="V377" s="80"/>
      <c r="W377" s="93"/>
      <c r="X377" s="80"/>
      <c r="Y377" s="92"/>
      <c r="Z377" s="80"/>
      <c r="AA377" s="93"/>
      <c r="AB377" s="80"/>
      <c r="AC377" s="92"/>
      <c r="AD377" s="80"/>
      <c r="AE377" s="93"/>
      <c r="AF377" s="80"/>
      <c r="AG377" s="92"/>
      <c r="AH377" s="80"/>
      <c r="AI377" s="93"/>
      <c r="AJ377" s="80"/>
      <c r="AK377" s="92"/>
      <c r="AL377" s="80"/>
      <c r="AM377" s="93"/>
      <c r="AN377" s="80"/>
      <c r="AO377" s="92"/>
      <c r="AP377" s="80"/>
      <c r="AQ377" s="93"/>
      <c r="AR377" s="80"/>
      <c r="AS377" s="93"/>
      <c r="AT377" s="298"/>
      <c r="AU377" s="93"/>
      <c r="AV377" s="298"/>
      <c r="AW377" s="93"/>
      <c r="AX377" s="66">
        <f t="shared" si="56"/>
        <v>11.6</v>
      </c>
      <c r="AY377" s="78">
        <f t="shared" si="57"/>
        <v>241.66666666666666</v>
      </c>
      <c r="AZ377" s="67">
        <f>IFERROR(VLOOKUP(A377,'Site check'!$A$14:$O$47,15,0),0)</f>
        <v>0</v>
      </c>
      <c r="BA377" s="68">
        <f t="shared" si="61"/>
        <v>0</v>
      </c>
      <c r="BB377" s="53">
        <f t="shared" si="58"/>
        <v>124.10333333333332</v>
      </c>
      <c r="BC377" s="53">
        <f t="shared" si="59"/>
        <v>120.83333333333333</v>
      </c>
    </row>
    <row r="378" spans="1:55" ht="13.15">
      <c r="A378" t="str">
        <f>[2]Sheet1!A378</f>
        <v>FRNN03_PDU1A_B</v>
      </c>
      <c r="B378" t="str">
        <f>[2]Sheet1!B378</f>
        <v>FRNN03-DCSYS01a</v>
      </c>
      <c r="C378" s="52" t="str">
        <f>[2]Sheet1!C378</f>
        <v>FRNN03</v>
      </c>
      <c r="D378" s="52" t="s">
        <v>1115</v>
      </c>
      <c r="E378">
        <f>[2]Sheet1!D378</f>
        <v>0</v>
      </c>
      <c r="F378">
        <f>[2]Sheet1!E378</f>
        <v>5.3699999999999992</v>
      </c>
      <c r="G378" s="64">
        <f>[2]Sheet1!F378</f>
        <v>45539</v>
      </c>
      <c r="H378">
        <f>[2]Sheet1!G378</f>
        <v>360</v>
      </c>
      <c r="I378">
        <f>[2]Sheet1!H378</f>
        <v>360</v>
      </c>
      <c r="J378">
        <f>[2]Sheet1!I378</f>
        <v>0</v>
      </c>
      <c r="K378">
        <f>[2]Sheet1!J378</f>
        <v>0</v>
      </c>
      <c r="L378">
        <f>[2]Sheet1!K378</f>
        <v>0</v>
      </c>
      <c r="M378">
        <f>[2]Sheet1!L378</f>
        <v>0</v>
      </c>
      <c r="N378">
        <f>[2]Sheet1!M378</f>
        <v>0</v>
      </c>
      <c r="O378">
        <f>[2]Sheet1!N378</f>
        <v>0</v>
      </c>
      <c r="P378" s="69">
        <f t="shared" si="60"/>
        <v>243.75</v>
      </c>
      <c r="Q378" s="81" t="s">
        <v>1466</v>
      </c>
      <c r="R378" s="82">
        <v>11.7</v>
      </c>
      <c r="S378" s="93"/>
      <c r="T378" s="80"/>
      <c r="U378" s="92"/>
      <c r="V378" s="80"/>
      <c r="W378" s="93"/>
      <c r="X378" s="80"/>
      <c r="Y378" s="92"/>
      <c r="Z378" s="80"/>
      <c r="AA378" s="93"/>
      <c r="AB378" s="80"/>
      <c r="AC378" s="92"/>
      <c r="AD378" s="80"/>
      <c r="AE378" s="93"/>
      <c r="AF378" s="80"/>
      <c r="AG378" s="92"/>
      <c r="AH378" s="80"/>
      <c r="AI378" s="93"/>
      <c r="AJ378" s="80"/>
      <c r="AK378" s="92"/>
      <c r="AL378" s="80"/>
      <c r="AM378" s="93"/>
      <c r="AN378" s="80"/>
      <c r="AO378" s="92"/>
      <c r="AP378" s="80"/>
      <c r="AQ378" s="93"/>
      <c r="AR378" s="80"/>
      <c r="AS378" s="93"/>
      <c r="AT378" s="298"/>
      <c r="AU378" s="93"/>
      <c r="AV378" s="298"/>
      <c r="AW378" s="93"/>
      <c r="AX378" s="66">
        <f t="shared" si="56"/>
        <v>11.7</v>
      </c>
      <c r="AY378" s="78">
        <f t="shared" si="57"/>
        <v>243.75</v>
      </c>
      <c r="AZ378" s="67">
        <f>IFERROR(VLOOKUP(A378,'Site check'!$A$14:$O$47,15,0),0)</f>
        <v>0</v>
      </c>
      <c r="BA378" s="68">
        <f t="shared" si="61"/>
        <v>0</v>
      </c>
      <c r="BB378" s="53">
        <f t="shared" si="58"/>
        <v>121.875</v>
      </c>
      <c r="BC378" s="53">
        <f t="shared" si="59"/>
        <v>127.245</v>
      </c>
    </row>
    <row r="379" spans="1:55" ht="13.15">
      <c r="A379" t="str">
        <f>[2]Sheet1!A379</f>
        <v>FRNN03_DC SYS01A &amp; 01B_EF09</v>
      </c>
      <c r="B379" t="str">
        <f>[2]Sheet1!B379</f>
        <v>FRNN03-DCSYS01a</v>
      </c>
      <c r="C379" s="52" t="str">
        <f>[2]Sheet1!C379</f>
        <v>FRNN03</v>
      </c>
      <c r="D379" s="52" t="s">
        <v>1115</v>
      </c>
      <c r="E379">
        <f>[2]Sheet1!D379</f>
        <v>0</v>
      </c>
      <c r="F379">
        <f>[2]Sheet1!E379</f>
        <v>0</v>
      </c>
      <c r="G379" s="64">
        <f>[2]Sheet1!F379</f>
        <v>44260</v>
      </c>
      <c r="H379">
        <f>[2]Sheet1!G379</f>
        <v>0</v>
      </c>
      <c r="I379">
        <f>[2]Sheet1!H379</f>
        <v>0</v>
      </c>
      <c r="J379">
        <f>[2]Sheet1!I379</f>
        <v>0</v>
      </c>
      <c r="K379">
        <f>[2]Sheet1!J379</f>
        <v>0</v>
      </c>
      <c r="L379">
        <f>[2]Sheet1!K379</f>
        <v>0</v>
      </c>
      <c r="M379">
        <f>[2]Sheet1!L379</f>
        <v>0</v>
      </c>
      <c r="N379">
        <f>[2]Sheet1!M379</f>
        <v>0</v>
      </c>
      <c r="O379">
        <f>[2]Sheet1!N379</f>
        <v>36</v>
      </c>
      <c r="P379" s="69">
        <f t="shared" si="60"/>
        <v>0</v>
      </c>
      <c r="Q379" s="92"/>
      <c r="R379" s="80"/>
      <c r="S379" s="93"/>
      <c r="T379" s="80"/>
      <c r="U379" s="92"/>
      <c r="V379" s="80"/>
      <c r="W379" s="93"/>
      <c r="X379" s="80"/>
      <c r="Y379" s="92"/>
      <c r="Z379" s="80"/>
      <c r="AA379" s="93"/>
      <c r="AB379" s="80"/>
      <c r="AC379" s="92"/>
      <c r="AD379" s="80"/>
      <c r="AE379" s="93"/>
      <c r="AF379" s="80"/>
      <c r="AG379" s="92"/>
      <c r="AH379" s="80"/>
      <c r="AI379" s="93"/>
      <c r="AJ379" s="80"/>
      <c r="AK379" s="92"/>
      <c r="AL379" s="80"/>
      <c r="AM379" s="93"/>
      <c r="AN379" s="80"/>
      <c r="AO379" s="92"/>
      <c r="AP379" s="80"/>
      <c r="AQ379" s="93"/>
      <c r="AR379" s="80"/>
      <c r="AS379" s="93"/>
      <c r="AT379" s="298"/>
      <c r="AU379" s="93"/>
      <c r="AV379" s="298"/>
      <c r="AW379" s="93"/>
      <c r="AX379" s="66">
        <f t="shared" si="56"/>
        <v>0</v>
      </c>
      <c r="AY379" s="78">
        <f t="shared" si="57"/>
        <v>0</v>
      </c>
      <c r="AZ379" s="67">
        <f>IFERROR(VLOOKUP(A379,'Site check'!$A$14:$O$47,15,0),0)</f>
        <v>0</v>
      </c>
      <c r="BA379" s="68">
        <f t="shared" si="61"/>
        <v>0</v>
      </c>
      <c r="BB379" s="53">
        <f t="shared" si="58"/>
        <v>0</v>
      </c>
      <c r="BC379" s="53">
        <f t="shared" si="59"/>
        <v>0</v>
      </c>
    </row>
    <row r="380" spans="1:55" ht="13.15">
      <c r="A380" t="str">
        <f>[2]Sheet1!A380</f>
        <v>FRNN03_SEC_DD770_CD1</v>
      </c>
      <c r="B380" t="str">
        <f>[2]Sheet1!B380</f>
        <v>FRNN03-DCSYS01a</v>
      </c>
      <c r="C380" s="52" t="str">
        <f>[2]Sheet1!C380</f>
        <v>FRNN03</v>
      </c>
      <c r="D380" s="52" t="s">
        <v>1115</v>
      </c>
      <c r="E380">
        <f>[2]Sheet1!D380</f>
        <v>20</v>
      </c>
      <c r="F380">
        <f>[2]Sheet1!E380</f>
        <v>20</v>
      </c>
      <c r="G380" s="64">
        <f>[2]Sheet1!F380</f>
        <v>44399</v>
      </c>
      <c r="H380">
        <f>[2]Sheet1!G380</f>
        <v>300</v>
      </c>
      <c r="I380">
        <f>[2]Sheet1!H380</f>
        <v>300</v>
      </c>
      <c r="J380">
        <f>[2]Sheet1!I380</f>
        <v>6</v>
      </c>
      <c r="K380">
        <f>[2]Sheet1!J380</f>
        <v>4</v>
      </c>
      <c r="L380">
        <f>[2]Sheet1!K380</f>
        <v>8</v>
      </c>
      <c r="M380">
        <f>[2]Sheet1!L380</f>
        <v>19</v>
      </c>
      <c r="N380">
        <f>[2]Sheet1!M380</f>
        <v>12</v>
      </c>
      <c r="O380">
        <f>[2]Sheet1!N380</f>
        <v>0</v>
      </c>
      <c r="P380" s="69">
        <f t="shared" si="60"/>
        <v>20.833333333333332</v>
      </c>
      <c r="Q380" s="89" t="s">
        <v>545</v>
      </c>
      <c r="R380" s="90">
        <v>1</v>
      </c>
      <c r="S380" s="93"/>
      <c r="T380" s="80"/>
      <c r="U380" s="92"/>
      <c r="V380" s="80"/>
      <c r="W380" s="93"/>
      <c r="X380" s="80"/>
      <c r="Y380" s="92"/>
      <c r="Z380" s="80"/>
      <c r="AA380" s="93"/>
      <c r="AB380" s="80"/>
      <c r="AC380" s="92"/>
      <c r="AD380" s="80"/>
      <c r="AE380" s="93"/>
      <c r="AF380" s="80"/>
      <c r="AG380" s="92"/>
      <c r="AH380" s="80"/>
      <c r="AI380" s="93"/>
      <c r="AJ380" s="80"/>
      <c r="AK380" s="92"/>
      <c r="AL380" s="80"/>
      <c r="AM380" s="93"/>
      <c r="AN380" s="80"/>
      <c r="AO380" s="92"/>
      <c r="AP380" s="80"/>
      <c r="AQ380" s="93"/>
      <c r="AR380" s="80"/>
      <c r="AS380" s="93"/>
      <c r="AT380" s="298"/>
      <c r="AU380" s="93"/>
      <c r="AV380" s="298"/>
      <c r="AW380" s="93"/>
      <c r="AX380" s="66">
        <f t="shared" si="56"/>
        <v>1</v>
      </c>
      <c r="AY380" s="78">
        <f t="shared" si="57"/>
        <v>20.833333333333332</v>
      </c>
      <c r="AZ380" s="67">
        <f>IFERROR(VLOOKUP(A380,'Site check'!$A$14:$O$47,15,0),0)</f>
        <v>0</v>
      </c>
      <c r="BA380" s="68">
        <f t="shared" si="61"/>
        <v>0</v>
      </c>
      <c r="BB380" s="53">
        <f t="shared" si="58"/>
        <v>30.416666666666664</v>
      </c>
      <c r="BC380" s="53">
        <f t="shared" si="59"/>
        <v>30.416666666666664</v>
      </c>
    </row>
    <row r="381" spans="1:55" ht="13.15">
      <c r="A381" t="str">
        <f>[2]Sheet1!A381</f>
        <v>OKNN01_PDU1A_B</v>
      </c>
      <c r="B381" t="str">
        <f>[2]Sheet1!B381</f>
        <v>OKNN01-DCSYS01a</v>
      </c>
      <c r="C381" s="52" t="str">
        <f>[2]Sheet1!C381</f>
        <v>OKNN01</v>
      </c>
      <c r="D381" s="52" t="s">
        <v>1232</v>
      </c>
      <c r="E381">
        <f>[2]Sheet1!D381</f>
        <v>35.61</v>
      </c>
      <c r="F381">
        <f>[2]Sheet1!E381</f>
        <v>20.39</v>
      </c>
      <c r="G381" s="64">
        <f>[2]Sheet1!F381</f>
        <v>45475</v>
      </c>
      <c r="H381">
        <f>[2]Sheet1!G381</f>
        <v>360</v>
      </c>
      <c r="I381">
        <f>[2]Sheet1!H381</f>
        <v>360</v>
      </c>
      <c r="J381">
        <f>[2]Sheet1!I381</f>
        <v>0</v>
      </c>
      <c r="K381">
        <f>[2]Sheet1!J381</f>
        <v>0</v>
      </c>
      <c r="L381">
        <f>[2]Sheet1!K381</f>
        <v>0</v>
      </c>
      <c r="M381">
        <f>[2]Sheet1!L381</f>
        <v>0</v>
      </c>
      <c r="N381">
        <f>[2]Sheet1!M381</f>
        <v>0</v>
      </c>
      <c r="O381">
        <f>[2]Sheet1!N381</f>
        <v>0</v>
      </c>
      <c r="P381" s="69">
        <f t="shared" si="60"/>
        <v>297.91666666666669</v>
      </c>
      <c r="Q381" s="81" t="s">
        <v>684</v>
      </c>
      <c r="R381" s="82">
        <v>2.5</v>
      </c>
      <c r="S381" s="81" t="s">
        <v>1467</v>
      </c>
      <c r="T381" s="82">
        <v>11.8</v>
      </c>
      <c r="U381" s="92"/>
      <c r="V381" s="80"/>
      <c r="W381" s="93"/>
      <c r="X381" s="80"/>
      <c r="Y381" s="92"/>
      <c r="Z381" s="80"/>
      <c r="AA381" s="93"/>
      <c r="AB381" s="80"/>
      <c r="AC381" s="92"/>
      <c r="AD381" s="80"/>
      <c r="AE381" s="93"/>
      <c r="AF381" s="80"/>
      <c r="AG381" s="92"/>
      <c r="AH381" s="80"/>
      <c r="AI381" s="93"/>
      <c r="AJ381" s="80"/>
      <c r="AK381" s="92"/>
      <c r="AL381" s="80"/>
      <c r="AM381" s="93"/>
      <c r="AN381" s="80"/>
      <c r="AO381" s="92"/>
      <c r="AP381" s="80"/>
      <c r="AQ381" s="93"/>
      <c r="AR381" s="80"/>
      <c r="AS381" s="93"/>
      <c r="AT381" s="298"/>
      <c r="AU381" s="93"/>
      <c r="AV381" s="298"/>
      <c r="AW381" s="93"/>
      <c r="AX381" s="66">
        <f t="shared" si="56"/>
        <v>14.3</v>
      </c>
      <c r="AY381" s="78">
        <f t="shared" si="57"/>
        <v>297.91666666666669</v>
      </c>
      <c r="AZ381" s="67">
        <f>IFERROR(VLOOKUP(A381,'Site check'!$A$14:$O$47,15,0),0)</f>
        <v>0</v>
      </c>
      <c r="BA381" s="68">
        <f t="shared" si="61"/>
        <v>0</v>
      </c>
      <c r="BB381" s="53">
        <f t="shared" si="58"/>
        <v>184.56833333333333</v>
      </c>
      <c r="BC381" s="53">
        <f t="shared" si="59"/>
        <v>169.34833333333336</v>
      </c>
    </row>
    <row r="382" spans="1:55" ht="13.15">
      <c r="A382" t="str">
        <f>[2]Sheet1!A382</f>
        <v>OKNN01_SEC_DD770_CD01</v>
      </c>
      <c r="B382" t="str">
        <f>[2]Sheet1!B382</f>
        <v>OKNN01-DCSYS01a</v>
      </c>
      <c r="C382" s="52" t="str">
        <f>[2]Sheet1!C382</f>
        <v>OKNN01</v>
      </c>
      <c r="D382" s="52" t="s">
        <v>1232</v>
      </c>
      <c r="E382">
        <f>[2]Sheet1!D382</f>
        <v>40</v>
      </c>
      <c r="F382">
        <f>[2]Sheet1!E382</f>
        <v>20</v>
      </c>
      <c r="G382" s="64">
        <f>[2]Sheet1!F382</f>
        <v>44398</v>
      </c>
      <c r="H382">
        <f>[2]Sheet1!G382</f>
        <v>300</v>
      </c>
      <c r="I382">
        <f>[2]Sheet1!H382</f>
        <v>300</v>
      </c>
      <c r="J382">
        <f>[2]Sheet1!I382</f>
        <v>6</v>
      </c>
      <c r="K382">
        <f>[2]Sheet1!J382</f>
        <v>7</v>
      </c>
      <c r="L382">
        <f>[2]Sheet1!K382</f>
        <v>0</v>
      </c>
      <c r="M382">
        <f>[2]Sheet1!L382</f>
        <v>19</v>
      </c>
      <c r="N382">
        <f>[2]Sheet1!M382</f>
        <v>8</v>
      </c>
      <c r="O382">
        <f>[2]Sheet1!N382</f>
        <v>0</v>
      </c>
      <c r="P382" s="69">
        <f t="shared" si="60"/>
        <v>0</v>
      </c>
      <c r="Q382" s="92"/>
      <c r="R382" s="80"/>
      <c r="S382" s="93"/>
      <c r="T382" s="80"/>
      <c r="U382" s="92"/>
      <c r="V382" s="80"/>
      <c r="W382" s="93"/>
      <c r="X382" s="80"/>
      <c r="Y382" s="92"/>
      <c r="Z382" s="80"/>
      <c r="AA382" s="93"/>
      <c r="AB382" s="80"/>
      <c r="AC382" s="92"/>
      <c r="AD382" s="80"/>
      <c r="AE382" s="93"/>
      <c r="AF382" s="80"/>
      <c r="AG382" s="92"/>
      <c r="AH382" s="80"/>
      <c r="AI382" s="93"/>
      <c r="AJ382" s="80"/>
      <c r="AK382" s="92"/>
      <c r="AL382" s="80"/>
      <c r="AM382" s="93"/>
      <c r="AN382" s="80"/>
      <c r="AO382" s="92"/>
      <c r="AP382" s="80"/>
      <c r="AQ382" s="93"/>
      <c r="AR382" s="80"/>
      <c r="AS382" s="93"/>
      <c r="AT382" s="298"/>
      <c r="AU382" s="93"/>
      <c r="AV382" s="298"/>
      <c r="AW382" s="93"/>
      <c r="AX382" s="66">
        <f t="shared" si="56"/>
        <v>0</v>
      </c>
      <c r="AY382" s="78">
        <f t="shared" si="57"/>
        <v>0</v>
      </c>
      <c r="AZ382" s="67">
        <f>IFERROR(VLOOKUP(A382,'Site check'!$A$14:$O$47,15,0),0)</f>
        <v>0</v>
      </c>
      <c r="BA382" s="68">
        <f t="shared" si="61"/>
        <v>0</v>
      </c>
      <c r="BB382" s="53">
        <f t="shared" si="58"/>
        <v>40</v>
      </c>
      <c r="BC382" s="53">
        <f t="shared" si="59"/>
        <v>20</v>
      </c>
    </row>
    <row r="383" spans="1:55" ht="13.15">
      <c r="A383" t="str">
        <f>[2]Sheet1!A383</f>
        <v>PLY_PDU1A_B</v>
      </c>
      <c r="B383" t="str">
        <f>[2]Sheet1!B383</f>
        <v>PLY-DCSYS01a</v>
      </c>
      <c r="C383" s="52" t="str">
        <f>[2]Sheet1!C383</f>
        <v>PLY</v>
      </c>
      <c r="D383" s="52" t="s">
        <v>1237</v>
      </c>
      <c r="E383">
        <f>[2]Sheet1!D383</f>
        <v>76.62</v>
      </c>
      <c r="F383">
        <f>[2]Sheet1!E383</f>
        <v>0</v>
      </c>
      <c r="G383" s="64">
        <f>[2]Sheet1!F383</f>
        <v>45475</v>
      </c>
      <c r="H383">
        <f>[2]Sheet1!G383</f>
        <v>360</v>
      </c>
      <c r="I383">
        <f>[2]Sheet1!H383</f>
        <v>360</v>
      </c>
      <c r="J383">
        <f>[2]Sheet1!I383</f>
        <v>0</v>
      </c>
      <c r="K383">
        <f>[2]Sheet1!J383</f>
        <v>0</v>
      </c>
      <c r="L383">
        <f>[2]Sheet1!K383</f>
        <v>0</v>
      </c>
      <c r="M383">
        <f>[2]Sheet1!L383</f>
        <v>0</v>
      </c>
      <c r="N383">
        <f>[2]Sheet1!M383</f>
        <v>0</v>
      </c>
      <c r="O383">
        <f>[2]Sheet1!N383</f>
        <v>0</v>
      </c>
      <c r="P383" s="69">
        <f t="shared" si="60"/>
        <v>300</v>
      </c>
      <c r="Q383" s="81" t="s">
        <v>687</v>
      </c>
      <c r="R383" s="82">
        <v>2.2999999999999998</v>
      </c>
      <c r="S383" s="81" t="s">
        <v>1468</v>
      </c>
      <c r="T383" s="82">
        <v>8.1999999999999993</v>
      </c>
      <c r="U383" s="85" t="s">
        <v>689</v>
      </c>
      <c r="V383" s="255">
        <v>3.9</v>
      </c>
      <c r="W383" s="93"/>
      <c r="X383" s="80"/>
      <c r="Y383" s="92"/>
      <c r="Z383" s="80"/>
      <c r="AA383" s="93"/>
      <c r="AB383" s="80"/>
      <c r="AC383" s="92"/>
      <c r="AD383" s="80"/>
      <c r="AE383" s="93"/>
      <c r="AF383" s="80"/>
      <c r="AG383" s="92"/>
      <c r="AH383" s="80"/>
      <c r="AI383" s="93"/>
      <c r="AJ383" s="80"/>
      <c r="AK383" s="92"/>
      <c r="AL383" s="80"/>
      <c r="AM383" s="93"/>
      <c r="AN383" s="80"/>
      <c r="AO383" s="92"/>
      <c r="AP383" s="80"/>
      <c r="AQ383" s="93"/>
      <c r="AR383" s="80"/>
      <c r="AS383" s="93"/>
      <c r="AT383" s="298"/>
      <c r="AU383" s="93"/>
      <c r="AV383" s="298"/>
      <c r="AW383" s="93"/>
      <c r="AX383" s="66">
        <f t="shared" si="56"/>
        <v>14.4</v>
      </c>
      <c r="AY383" s="78">
        <f t="shared" si="57"/>
        <v>300</v>
      </c>
      <c r="AZ383" s="67">
        <f>IFERROR(VLOOKUP(A383,'Site check'!$A$14:$O$47,15,0),0)</f>
        <v>0</v>
      </c>
      <c r="BA383" s="68">
        <f t="shared" si="61"/>
        <v>0</v>
      </c>
      <c r="BB383" s="53">
        <f t="shared" si="58"/>
        <v>226.62</v>
      </c>
      <c r="BC383" s="53">
        <f t="shared" si="59"/>
        <v>150</v>
      </c>
    </row>
    <row r="384" spans="1:55" ht="13.15">
      <c r="A384" t="str">
        <f>[2]Sheet1!A384</f>
        <v>PLY_SEC_DD770_EF12</v>
      </c>
      <c r="B384" t="str">
        <f>[2]Sheet1!B384</f>
        <v>PLY-DCSYS01a</v>
      </c>
      <c r="C384" s="52" t="str">
        <f>[2]Sheet1!C384</f>
        <v>PLY</v>
      </c>
      <c r="D384" s="52" t="s">
        <v>1237</v>
      </c>
      <c r="E384">
        <f>[2]Sheet1!D384</f>
        <v>100</v>
      </c>
      <c r="F384">
        <f>[2]Sheet1!E384</f>
        <v>25</v>
      </c>
      <c r="G384" s="64">
        <f>[2]Sheet1!F384</f>
        <v>44999</v>
      </c>
      <c r="H384">
        <f>[2]Sheet1!G384</f>
        <v>300</v>
      </c>
      <c r="I384">
        <f>[2]Sheet1!H384</f>
        <v>300</v>
      </c>
      <c r="J384">
        <f>[2]Sheet1!I384</f>
        <v>0</v>
      </c>
      <c r="K384">
        <f>[2]Sheet1!J384</f>
        <v>0</v>
      </c>
      <c r="L384">
        <f>[2]Sheet1!K384</f>
        <v>3</v>
      </c>
      <c r="M384">
        <f>[2]Sheet1!L384</f>
        <v>14</v>
      </c>
      <c r="N384">
        <f>[2]Sheet1!M384</f>
        <v>10</v>
      </c>
      <c r="O384">
        <f>[2]Sheet1!N384</f>
        <v>0</v>
      </c>
      <c r="P384" s="69">
        <f t="shared" si="60"/>
        <v>20.833333333333332</v>
      </c>
      <c r="Q384" s="101" t="s">
        <v>690</v>
      </c>
      <c r="R384" s="100">
        <v>1</v>
      </c>
      <c r="S384" s="93"/>
      <c r="T384" s="80"/>
      <c r="U384" s="92"/>
      <c r="V384" s="80"/>
      <c r="W384" s="93"/>
      <c r="X384" s="80"/>
      <c r="Y384" s="92"/>
      <c r="Z384" s="80"/>
      <c r="AA384" s="93"/>
      <c r="AB384" s="80"/>
      <c r="AC384" s="92"/>
      <c r="AD384" s="80"/>
      <c r="AE384" s="93"/>
      <c r="AF384" s="80"/>
      <c r="AG384" s="92"/>
      <c r="AH384" s="80"/>
      <c r="AI384" s="93"/>
      <c r="AJ384" s="80"/>
      <c r="AK384" s="92"/>
      <c r="AL384" s="80"/>
      <c r="AM384" s="93"/>
      <c r="AN384" s="80"/>
      <c r="AO384" s="92"/>
      <c r="AP384" s="80"/>
      <c r="AQ384" s="93"/>
      <c r="AR384" s="80"/>
      <c r="AS384" s="93"/>
      <c r="AT384" s="298"/>
      <c r="AU384" s="93"/>
      <c r="AV384" s="298"/>
      <c r="AW384" s="93"/>
      <c r="AX384" s="66">
        <f t="shared" si="56"/>
        <v>1</v>
      </c>
      <c r="AY384" s="78">
        <f t="shared" si="57"/>
        <v>20.833333333333332</v>
      </c>
      <c r="AZ384" s="67">
        <f>IFERROR(VLOOKUP(A384,'Site check'!$A$14:$O$47,15,0),0)</f>
        <v>0</v>
      </c>
      <c r="BA384" s="68">
        <f t="shared" si="61"/>
        <v>0</v>
      </c>
      <c r="BB384" s="53">
        <f t="shared" si="58"/>
        <v>110.41666666666667</v>
      </c>
      <c r="BC384" s="53">
        <f t="shared" si="59"/>
        <v>35.416666666666664</v>
      </c>
    </row>
    <row r="385" spans="1:55" ht="13.15">
      <c r="A385" t="str">
        <f>[2]Sheet1!A385</f>
        <v>PLY_SEC_DD770_UV01</v>
      </c>
      <c r="B385" t="str">
        <f>[2]Sheet1!B385</f>
        <v>PLY-DCSYS01a</v>
      </c>
      <c r="C385" s="52" t="str">
        <f>[2]Sheet1!C385</f>
        <v>PLY</v>
      </c>
      <c r="D385" s="52" t="s">
        <v>1237</v>
      </c>
      <c r="E385">
        <f>[2]Sheet1!D385</f>
        <v>55</v>
      </c>
      <c r="F385">
        <f>[2]Sheet1!E385</f>
        <v>50</v>
      </c>
      <c r="G385" s="64">
        <f>[2]Sheet1!F385</f>
        <v>44999</v>
      </c>
      <c r="H385">
        <f>[2]Sheet1!G385</f>
        <v>300</v>
      </c>
      <c r="I385">
        <f>[2]Sheet1!H385</f>
        <v>300</v>
      </c>
      <c r="J385">
        <f>[2]Sheet1!I385</f>
        <v>6</v>
      </c>
      <c r="K385">
        <f>[2]Sheet1!J385</f>
        <v>0</v>
      </c>
      <c r="L385">
        <f>[2]Sheet1!K385</f>
        <v>1</v>
      </c>
      <c r="M385">
        <f>[2]Sheet1!L385</f>
        <v>22</v>
      </c>
      <c r="N385">
        <f>[2]Sheet1!M385</f>
        <v>11</v>
      </c>
      <c r="O385">
        <f>[2]Sheet1!N385</f>
        <v>1</v>
      </c>
      <c r="P385" s="69">
        <f t="shared" si="60"/>
        <v>20.833333333333332</v>
      </c>
      <c r="Q385" s="105" t="s">
        <v>1469</v>
      </c>
      <c r="R385" s="255">
        <v>1</v>
      </c>
      <c r="S385" s="93"/>
      <c r="T385" s="80"/>
      <c r="U385" s="92"/>
      <c r="V385" s="80"/>
      <c r="W385" s="93"/>
      <c r="X385" s="80"/>
      <c r="Y385" s="92"/>
      <c r="Z385" s="80"/>
      <c r="AA385" s="93"/>
      <c r="AB385" s="80"/>
      <c r="AC385" s="92"/>
      <c r="AD385" s="80"/>
      <c r="AE385" s="93"/>
      <c r="AF385" s="80"/>
      <c r="AG385" s="92"/>
      <c r="AH385" s="80"/>
      <c r="AI385" s="93"/>
      <c r="AJ385" s="80"/>
      <c r="AK385" s="92"/>
      <c r="AL385" s="80"/>
      <c r="AM385" s="93"/>
      <c r="AN385" s="80"/>
      <c r="AO385" s="92"/>
      <c r="AP385" s="80"/>
      <c r="AQ385" s="93"/>
      <c r="AR385" s="80"/>
      <c r="AS385" s="93"/>
      <c r="AT385" s="298"/>
      <c r="AU385" s="93"/>
      <c r="AV385" s="298"/>
      <c r="AW385" s="93"/>
      <c r="AX385" s="66">
        <f t="shared" si="56"/>
        <v>1</v>
      </c>
      <c r="AY385" s="78">
        <f t="shared" si="57"/>
        <v>20.833333333333332</v>
      </c>
      <c r="AZ385" s="67">
        <f>IFERROR(VLOOKUP(A385,'Site check'!$A$14:$O$47,15,0),0)</f>
        <v>0</v>
      </c>
      <c r="BA385" s="68">
        <f t="shared" si="61"/>
        <v>0</v>
      </c>
      <c r="BB385" s="53">
        <f t="shared" si="58"/>
        <v>65.416666666666671</v>
      </c>
      <c r="BC385" s="53">
        <f t="shared" si="59"/>
        <v>60.416666666666664</v>
      </c>
    </row>
    <row r="386" spans="1:55" ht="13.15">
      <c r="A386" t="str">
        <f>[2]Sheet1!A386</f>
        <v>PCOTN1_SEC_DD770_XW01_7</v>
      </c>
      <c r="B386" t="str">
        <f>[2]Sheet1!B386</f>
        <v>PCOTN1;DC SYS A;GEMINI</v>
      </c>
      <c r="C386" s="52" t="str">
        <f>[2]Sheet1!C386</f>
        <v>PCOTN1</v>
      </c>
      <c r="D386" s="52" t="s">
        <v>1235</v>
      </c>
      <c r="E386">
        <f>[2]Sheet1!D386</f>
        <v>60</v>
      </c>
      <c r="F386">
        <f>[2]Sheet1!E386</f>
        <v>45</v>
      </c>
      <c r="G386" s="64">
        <f>[2]Sheet1!F386</f>
        <v>45070</v>
      </c>
      <c r="H386">
        <f>[2]Sheet1!G386</f>
        <v>300</v>
      </c>
      <c r="I386">
        <f>[2]Sheet1!H386</f>
        <v>300</v>
      </c>
      <c r="J386">
        <f>[2]Sheet1!I386</f>
        <v>4</v>
      </c>
      <c r="K386">
        <f>[2]Sheet1!J386</f>
        <v>2</v>
      </c>
      <c r="L386">
        <f>[2]Sheet1!K386</f>
        <v>0</v>
      </c>
      <c r="M386">
        <f>[2]Sheet1!L386</f>
        <v>20</v>
      </c>
      <c r="N386">
        <f>[2]Sheet1!M386</f>
        <v>8</v>
      </c>
      <c r="O386">
        <f>[2]Sheet1!N386</f>
        <v>0</v>
      </c>
      <c r="P386" s="69">
        <f t="shared" si="60"/>
        <v>83.333333333333329</v>
      </c>
      <c r="Q386" s="81" t="s">
        <v>685</v>
      </c>
      <c r="R386" s="82">
        <v>2</v>
      </c>
      <c r="S386" s="99" t="s">
        <v>686</v>
      </c>
      <c r="T386" s="100">
        <v>2</v>
      </c>
      <c r="U386" s="92"/>
      <c r="V386" s="80"/>
      <c r="W386" s="93"/>
      <c r="X386" s="80"/>
      <c r="Y386" s="92"/>
      <c r="Z386" s="80"/>
      <c r="AA386" s="93"/>
      <c r="AB386" s="80"/>
      <c r="AC386" s="92"/>
      <c r="AD386" s="80"/>
      <c r="AE386" s="93"/>
      <c r="AF386" s="80"/>
      <c r="AG386" s="92"/>
      <c r="AH386" s="80"/>
      <c r="AI386" s="93"/>
      <c r="AJ386" s="80"/>
      <c r="AK386" s="92"/>
      <c r="AL386" s="80"/>
      <c r="AM386" s="93"/>
      <c r="AN386" s="80"/>
      <c r="AO386" s="92"/>
      <c r="AP386" s="80"/>
      <c r="AQ386" s="93"/>
      <c r="AR386" s="80"/>
      <c r="AS386" s="93"/>
      <c r="AT386" s="298"/>
      <c r="AU386" s="93"/>
      <c r="AV386" s="298"/>
      <c r="AW386" s="93"/>
      <c r="AX386" s="66">
        <f t="shared" si="56"/>
        <v>4</v>
      </c>
      <c r="AY386" s="78">
        <f t="shared" si="57"/>
        <v>83.333333333333329</v>
      </c>
      <c r="AZ386" s="67">
        <f>IFERROR(VLOOKUP(A386,'Site check'!$A$14:$O$47,15,0),0)</f>
        <v>0</v>
      </c>
      <c r="BA386" s="68">
        <f t="shared" si="61"/>
        <v>0</v>
      </c>
      <c r="BB386" s="53">
        <f t="shared" si="58"/>
        <v>101.66666666666666</v>
      </c>
      <c r="BC386" s="53">
        <f t="shared" si="59"/>
        <v>86.666666666666657</v>
      </c>
    </row>
    <row r="387" spans="1:55" ht="13.15">
      <c r="A387" t="str">
        <f>[2]Sheet1!A387</f>
        <v>PCOTN1_SEC_WALL_CBDB_2</v>
      </c>
      <c r="B387" t="str">
        <f>[2]Sheet1!B387</f>
        <v>PCOTN1;DC SYS A;FLAG</v>
      </c>
      <c r="C387" s="52" t="str">
        <f>[2]Sheet1!C387</f>
        <v>PCOTN1</v>
      </c>
      <c r="D387" s="52" t="s">
        <v>1235</v>
      </c>
      <c r="E387">
        <f>[2]Sheet1!D387</f>
        <v>10</v>
      </c>
      <c r="F387">
        <f>[2]Sheet1!E387</f>
        <v>20</v>
      </c>
      <c r="G387" s="64">
        <f>[2]Sheet1!F387</f>
        <v>45070</v>
      </c>
      <c r="H387">
        <f>[2]Sheet1!G387</f>
        <v>300</v>
      </c>
      <c r="I387">
        <f>[2]Sheet1!H387</f>
        <v>300</v>
      </c>
      <c r="J387">
        <f>[2]Sheet1!I387</f>
        <v>0</v>
      </c>
      <c r="K387">
        <f>[2]Sheet1!J387</f>
        <v>5</v>
      </c>
      <c r="L387">
        <f>[2]Sheet1!K387</f>
        <v>0</v>
      </c>
      <c r="M387">
        <f>[2]Sheet1!L387</f>
        <v>0</v>
      </c>
      <c r="N387">
        <f>[2]Sheet1!M387</f>
        <v>6</v>
      </c>
      <c r="O387">
        <f>[2]Sheet1!N387</f>
        <v>0</v>
      </c>
      <c r="P387" s="69">
        <f t="shared" si="60"/>
        <v>0</v>
      </c>
      <c r="Q387" s="92"/>
      <c r="R387" s="80"/>
      <c r="S387" s="93"/>
      <c r="T387" s="80"/>
      <c r="U387" s="92"/>
      <c r="V387" s="80"/>
      <c r="W387" s="93"/>
      <c r="X387" s="80"/>
      <c r="Y387" s="92"/>
      <c r="Z387" s="80"/>
      <c r="AA387" s="93"/>
      <c r="AB387" s="80"/>
      <c r="AC387" s="92"/>
      <c r="AD387" s="80"/>
      <c r="AE387" s="93"/>
      <c r="AF387" s="80"/>
      <c r="AG387" s="92"/>
      <c r="AH387" s="80"/>
      <c r="AI387" s="93"/>
      <c r="AJ387" s="80"/>
      <c r="AK387" s="92"/>
      <c r="AL387" s="80"/>
      <c r="AM387" s="93"/>
      <c r="AN387" s="80"/>
      <c r="AO387" s="92"/>
      <c r="AP387" s="80"/>
      <c r="AQ387" s="93"/>
      <c r="AR387" s="80"/>
      <c r="AS387" s="93"/>
      <c r="AT387" s="298"/>
      <c r="AU387" s="93"/>
      <c r="AV387" s="298"/>
      <c r="AW387" s="93"/>
      <c r="AX387" s="66">
        <f t="shared" si="56"/>
        <v>0</v>
      </c>
      <c r="AY387" s="78">
        <f t="shared" si="57"/>
        <v>0</v>
      </c>
      <c r="AZ387" s="67">
        <f>IFERROR(VLOOKUP(A387,'Site check'!$A$14:$O$47,15,0),0)</f>
        <v>0</v>
      </c>
      <c r="BA387" s="68">
        <f t="shared" si="61"/>
        <v>0</v>
      </c>
      <c r="BB387" s="53">
        <f t="shared" si="58"/>
        <v>10</v>
      </c>
      <c r="BC387" s="53">
        <f t="shared" si="59"/>
        <v>20</v>
      </c>
    </row>
    <row r="388" spans="1:55" ht="13.15">
      <c r="A388" t="str">
        <f>[2]Sheet1!A388</f>
        <v>PCOTN1 DCDB 3 WALL MOUNTED</v>
      </c>
      <c r="B388" t="str">
        <f>[2]Sheet1!B388</f>
        <v>PCOTN1;DC SYS A;GEMINI</v>
      </c>
      <c r="C388" s="52" t="str">
        <f>[2]Sheet1!C388</f>
        <v>PCOTN1</v>
      </c>
      <c r="D388" s="52" t="s">
        <v>1235</v>
      </c>
      <c r="E388">
        <f>[2]Sheet1!D388</f>
        <v>15</v>
      </c>
      <c r="F388">
        <f>[2]Sheet1!E388</f>
        <v>0</v>
      </c>
      <c r="G388" s="64">
        <f>[2]Sheet1!F388</f>
        <v>45070</v>
      </c>
      <c r="H388">
        <f>[2]Sheet1!G388</f>
        <v>600</v>
      </c>
      <c r="I388">
        <f>[2]Sheet1!H388</f>
        <v>0</v>
      </c>
      <c r="J388">
        <f>[2]Sheet1!I388</f>
        <v>0</v>
      </c>
      <c r="K388">
        <f>[2]Sheet1!J388</f>
        <v>15</v>
      </c>
      <c r="L388">
        <f>[2]Sheet1!K388</f>
        <v>0</v>
      </c>
      <c r="M388">
        <f>[2]Sheet1!L388</f>
        <v>0</v>
      </c>
      <c r="N388">
        <f>[2]Sheet1!M388</f>
        <v>3</v>
      </c>
      <c r="O388">
        <f>[2]Sheet1!N388</f>
        <v>0</v>
      </c>
      <c r="P388" s="69">
        <f t="shared" si="60"/>
        <v>0</v>
      </c>
      <c r="Q388" s="92"/>
      <c r="R388" s="80"/>
      <c r="S388" s="93"/>
      <c r="T388" s="80"/>
      <c r="U388" s="92"/>
      <c r="V388" s="80"/>
      <c r="W388" s="93"/>
      <c r="X388" s="80"/>
      <c r="Y388" s="92"/>
      <c r="Z388" s="80"/>
      <c r="AA388" s="93"/>
      <c r="AB388" s="80"/>
      <c r="AC388" s="92"/>
      <c r="AD388" s="80"/>
      <c r="AE388" s="93"/>
      <c r="AF388" s="80"/>
      <c r="AG388" s="92"/>
      <c r="AH388" s="80"/>
      <c r="AI388" s="93"/>
      <c r="AJ388" s="80"/>
      <c r="AK388" s="92"/>
      <c r="AL388" s="80"/>
      <c r="AM388" s="93"/>
      <c r="AN388" s="80"/>
      <c r="AO388" s="92"/>
      <c r="AP388" s="80"/>
      <c r="AQ388" s="93"/>
      <c r="AR388" s="80"/>
      <c r="AS388" s="93"/>
      <c r="AT388" s="298"/>
      <c r="AU388" s="93"/>
      <c r="AV388" s="298"/>
      <c r="AW388" s="93"/>
      <c r="AX388" s="66">
        <f t="shared" si="56"/>
        <v>0</v>
      </c>
      <c r="AY388" s="78">
        <f t="shared" si="57"/>
        <v>0</v>
      </c>
      <c r="AZ388" s="67">
        <f>IFERROR(VLOOKUP(A388,'Site check'!$A$14:$O$47,15,0),0)</f>
        <v>0</v>
      </c>
      <c r="BA388" s="68">
        <f t="shared" si="61"/>
        <v>0</v>
      </c>
      <c r="BB388" s="53">
        <f t="shared" si="58"/>
        <v>15</v>
      </c>
      <c r="BC388" s="53">
        <f t="shared" si="59"/>
        <v>0</v>
      </c>
    </row>
    <row r="389" spans="1:55" ht="13.15">
      <c r="A389" t="str">
        <f>[2]Sheet1!A389</f>
        <v>PCOTN1 DCDB 4 WALL MOUNTED</v>
      </c>
      <c r="B389" t="str">
        <f>[2]Sheet1!B389</f>
        <v>PCOTN1;DC SYS A;GEMINI</v>
      </c>
      <c r="C389" s="52" t="str">
        <f>[2]Sheet1!C389</f>
        <v>PCOTN1</v>
      </c>
      <c r="D389" s="52" t="s">
        <v>1235</v>
      </c>
      <c r="E389">
        <f>[2]Sheet1!D389</f>
        <v>25</v>
      </c>
      <c r="F389">
        <f>[2]Sheet1!E389</f>
        <v>0</v>
      </c>
      <c r="G389" s="64">
        <f>[2]Sheet1!F389</f>
        <v>45070</v>
      </c>
      <c r="H389">
        <f>[2]Sheet1!G389</f>
        <v>600</v>
      </c>
      <c r="I389">
        <f>[2]Sheet1!H389</f>
        <v>0</v>
      </c>
      <c r="J389">
        <f>[2]Sheet1!I389</f>
        <v>0</v>
      </c>
      <c r="K389">
        <f>[2]Sheet1!J389</f>
        <v>14</v>
      </c>
      <c r="L389">
        <f>[2]Sheet1!K389</f>
        <v>0</v>
      </c>
      <c r="M389">
        <f>[2]Sheet1!L389</f>
        <v>0</v>
      </c>
      <c r="N389">
        <f>[2]Sheet1!M389</f>
        <v>3</v>
      </c>
      <c r="O389">
        <f>[2]Sheet1!N389</f>
        <v>0</v>
      </c>
      <c r="P389" s="69">
        <f t="shared" si="60"/>
        <v>0</v>
      </c>
      <c r="Q389" s="92"/>
      <c r="R389" s="80"/>
      <c r="S389" s="93"/>
      <c r="T389" s="80"/>
      <c r="U389" s="92"/>
      <c r="V389" s="80"/>
      <c r="W389" s="93"/>
      <c r="X389" s="80"/>
      <c r="Y389" s="92"/>
      <c r="Z389" s="80"/>
      <c r="AA389" s="93"/>
      <c r="AB389" s="80"/>
      <c r="AC389" s="92"/>
      <c r="AD389" s="80"/>
      <c r="AE389" s="93"/>
      <c r="AF389" s="80"/>
      <c r="AG389" s="92"/>
      <c r="AH389" s="80"/>
      <c r="AI389" s="93"/>
      <c r="AJ389" s="80"/>
      <c r="AK389" s="92"/>
      <c r="AL389" s="80"/>
      <c r="AM389" s="93"/>
      <c r="AN389" s="80"/>
      <c r="AO389" s="92"/>
      <c r="AP389" s="80"/>
      <c r="AQ389" s="93"/>
      <c r="AR389" s="80"/>
      <c r="AS389" s="93"/>
      <c r="AT389" s="298"/>
      <c r="AU389" s="93"/>
      <c r="AV389" s="298"/>
      <c r="AW389" s="93"/>
      <c r="AX389" s="66">
        <f t="shared" ref="AX389:AX390" si="62">SUM(R389+T389+V389+X389+Z389+AB389+AD389+AF389+AH389+AJ389+AL389+AN389+AP389+AR389)</f>
        <v>0</v>
      </c>
      <c r="AY389" s="78">
        <f t="shared" ref="AY389:AY390" si="63">SUM(AX389*1000)/48</f>
        <v>0</v>
      </c>
      <c r="AZ389" s="67">
        <f>IFERROR(VLOOKUP(A389,'Site check'!$A$14:$O$47,15,0),0)</f>
        <v>0</v>
      </c>
      <c r="BA389" s="68">
        <f t="shared" ref="BA389:BA390" si="64">SUM(AZ389*1000)/48</f>
        <v>0</v>
      </c>
      <c r="BB389" s="53">
        <f t="shared" ref="BB389:BB390" si="65">SUM(P389/2)+E389</f>
        <v>25</v>
      </c>
      <c r="BC389" s="53">
        <f t="shared" ref="BC389:BC390" si="66">SUM(P389/2)+F389</f>
        <v>0</v>
      </c>
    </row>
    <row r="390" spans="1:55" ht="13.15">
      <c r="A390" t="str">
        <f>[2]Sheet1!A390</f>
        <v>PCOTN1 DCDB 5 WALL MOUNTED</v>
      </c>
      <c r="B390" t="str">
        <f>[2]Sheet1!B390</f>
        <v>PCOTN1;DC SYS A;GEMINI</v>
      </c>
      <c r="C390" s="52" t="str">
        <f>[2]Sheet1!C390</f>
        <v>PCOTN1</v>
      </c>
      <c r="D390" s="52" t="s">
        <v>1470</v>
      </c>
      <c r="E390">
        <f>[2]Sheet1!D390</f>
        <v>10</v>
      </c>
      <c r="F390">
        <f>[2]Sheet1!E390</f>
        <v>0</v>
      </c>
      <c r="G390" s="64">
        <f>[2]Sheet1!F390</f>
        <v>45070</v>
      </c>
      <c r="H390">
        <f>[2]Sheet1!G390</f>
        <v>600</v>
      </c>
      <c r="I390">
        <f>[2]Sheet1!H390</f>
        <v>0</v>
      </c>
      <c r="J390">
        <f>[2]Sheet1!I390</f>
        <v>0</v>
      </c>
      <c r="K390">
        <f>[2]Sheet1!J390</f>
        <v>3</v>
      </c>
      <c r="L390">
        <f>[2]Sheet1!K390</f>
        <v>0</v>
      </c>
      <c r="M390">
        <f>[2]Sheet1!L390</f>
        <v>0</v>
      </c>
      <c r="N390">
        <f>[2]Sheet1!M390</f>
        <v>9</v>
      </c>
      <c r="O390">
        <f>[2]Sheet1!N390</f>
        <v>0</v>
      </c>
      <c r="P390" s="69">
        <f t="shared" si="60"/>
        <v>0</v>
      </c>
      <c r="Q390" s="92"/>
      <c r="R390" s="80"/>
      <c r="S390" s="93"/>
      <c r="T390" s="80"/>
      <c r="U390" s="92"/>
      <c r="V390" s="80"/>
      <c r="W390" s="93"/>
      <c r="X390" s="80"/>
      <c r="Y390" s="92"/>
      <c r="Z390" s="80"/>
      <c r="AA390" s="93"/>
      <c r="AB390" s="80"/>
      <c r="AC390" s="92"/>
      <c r="AD390" s="80"/>
      <c r="AE390" s="93"/>
      <c r="AF390" s="80"/>
      <c r="AG390" s="92"/>
      <c r="AH390" s="80"/>
      <c r="AI390" s="93"/>
      <c r="AJ390" s="80"/>
      <c r="AK390" s="92"/>
      <c r="AL390" s="80"/>
      <c r="AM390" s="93"/>
      <c r="AN390" s="80"/>
      <c r="AO390" s="92"/>
      <c r="AP390" s="80"/>
      <c r="AQ390" s="93"/>
      <c r="AR390" s="80"/>
      <c r="AS390" s="93"/>
      <c r="AT390" s="298"/>
      <c r="AU390" s="93"/>
      <c r="AV390" s="298"/>
      <c r="AW390" s="93"/>
      <c r="AX390" s="66">
        <f t="shared" si="62"/>
        <v>0</v>
      </c>
      <c r="AY390" s="78">
        <f t="shared" si="63"/>
        <v>0</v>
      </c>
      <c r="AZ390" s="67">
        <f>IFERROR(VLOOKUP(A390,'Site check'!$A$14:$O$47,15,0),0)</f>
        <v>0</v>
      </c>
      <c r="BA390" s="68">
        <f t="shared" si="64"/>
        <v>0</v>
      </c>
      <c r="BB390" s="53">
        <f t="shared" si="65"/>
        <v>10</v>
      </c>
      <c r="BC390" s="53">
        <f t="shared" si="66"/>
        <v>0</v>
      </c>
    </row>
    <row r="391" spans="1:55" ht="13.15">
      <c r="A391" t="str">
        <f>[2]Sheet1!A391</f>
        <v>PCOTN1 DCDB 6 WALL MOUNTED</v>
      </c>
      <c r="B391" t="str">
        <f>[2]Sheet1!B391</f>
        <v>PCOTN1;DC SYS A;GEMINI</v>
      </c>
      <c r="C391" s="52" t="str">
        <f>[2]Sheet1!C391</f>
        <v>PCOTN1</v>
      </c>
      <c r="D391" s="52" t="s">
        <v>1471</v>
      </c>
      <c r="E391">
        <f>[2]Sheet1!D391</f>
        <v>0</v>
      </c>
      <c r="F391">
        <f>[2]Sheet1!E391</f>
        <v>0</v>
      </c>
      <c r="G391" s="64">
        <f>[2]Sheet1!F391</f>
        <v>45070</v>
      </c>
      <c r="H391">
        <f>[2]Sheet1!G391</f>
        <v>600</v>
      </c>
      <c r="I391">
        <f>[2]Sheet1!H391</f>
        <v>0</v>
      </c>
      <c r="J391">
        <f>[2]Sheet1!I391</f>
        <v>0</v>
      </c>
      <c r="K391">
        <f>[2]Sheet1!J391</f>
        <v>3</v>
      </c>
      <c r="L391">
        <f>[2]Sheet1!K391</f>
        <v>0</v>
      </c>
      <c r="M391">
        <f>[2]Sheet1!L391</f>
        <v>0</v>
      </c>
      <c r="N391">
        <f>[2]Sheet1!M391</f>
        <v>12</v>
      </c>
      <c r="O391">
        <f>[2]Sheet1!N391</f>
        <v>0</v>
      </c>
      <c r="P391" s="69">
        <f t="shared" si="60"/>
        <v>0</v>
      </c>
      <c r="Q391" s="92"/>
      <c r="R391" s="80"/>
      <c r="S391" s="93"/>
      <c r="T391" s="80"/>
      <c r="U391" s="92"/>
      <c r="V391" s="80"/>
      <c r="W391" s="93"/>
      <c r="X391" s="80"/>
      <c r="Y391" s="92"/>
      <c r="Z391" s="80"/>
      <c r="AA391" s="93"/>
      <c r="AB391" s="80"/>
      <c r="AC391" s="92"/>
      <c r="AD391" s="80"/>
      <c r="AE391" s="93"/>
      <c r="AF391" s="80"/>
      <c r="AG391" s="92"/>
      <c r="AH391" s="80"/>
      <c r="AI391" s="93"/>
      <c r="AJ391" s="80"/>
      <c r="AK391" s="92"/>
      <c r="AL391" s="80"/>
      <c r="AM391" s="93"/>
      <c r="AN391" s="80"/>
      <c r="AO391" s="92"/>
      <c r="AP391" s="80"/>
      <c r="AQ391" s="93"/>
      <c r="AR391" s="80"/>
      <c r="AS391" s="93"/>
      <c r="AT391" s="298"/>
      <c r="AU391" s="93"/>
      <c r="AV391" s="298"/>
      <c r="AW391" s="93"/>
      <c r="AX391" s="66">
        <f t="shared" si="56"/>
        <v>0</v>
      </c>
      <c r="AY391" s="78">
        <f t="shared" si="57"/>
        <v>0</v>
      </c>
      <c r="AZ391" s="67">
        <f>IFERROR(VLOOKUP(A391,'Site check'!$A$14:$O$47,15,0),0)</f>
        <v>0</v>
      </c>
      <c r="BA391" s="68">
        <f t="shared" si="61"/>
        <v>0</v>
      </c>
      <c r="BB391" s="53">
        <f t="shared" si="58"/>
        <v>0</v>
      </c>
      <c r="BC391" s="53">
        <f t="shared" si="59"/>
        <v>0</v>
      </c>
    </row>
    <row r="392" spans="1:55" ht="13.15">
      <c r="A392" t="str">
        <f>[2]Sheet1!A392</f>
        <v>PCOTN1_WALL_CBDB_1</v>
      </c>
      <c r="B392" t="str">
        <f>[2]Sheet1!B392</f>
        <v>PCOTN1;DC SYS A;FLAG</v>
      </c>
      <c r="C392" s="52" t="str">
        <f>[2]Sheet1!C392</f>
        <v>PCOTN1</v>
      </c>
      <c r="D392" s="52" t="s">
        <v>1472</v>
      </c>
      <c r="E392">
        <f>[2]Sheet1!D392</f>
        <v>80</v>
      </c>
      <c r="F392">
        <f>[2]Sheet1!E392</f>
        <v>80</v>
      </c>
      <c r="G392" s="64">
        <f>[2]Sheet1!F392</f>
        <v>45070</v>
      </c>
      <c r="H392">
        <f>[2]Sheet1!G392</f>
        <v>300</v>
      </c>
      <c r="I392">
        <f>[2]Sheet1!H392</f>
        <v>300</v>
      </c>
      <c r="J392">
        <f>[2]Sheet1!I392</f>
        <v>0</v>
      </c>
      <c r="K392">
        <f>[2]Sheet1!J392</f>
        <v>0</v>
      </c>
      <c r="L392">
        <f>[2]Sheet1!K392</f>
        <v>4</v>
      </c>
      <c r="M392">
        <f>[2]Sheet1!L392</f>
        <v>0</v>
      </c>
      <c r="N392">
        <f>[2]Sheet1!M392</f>
        <v>0</v>
      </c>
      <c r="O392">
        <f>[2]Sheet1!N392</f>
        <v>0</v>
      </c>
      <c r="P392" s="69">
        <f t="shared" si="60"/>
        <v>0</v>
      </c>
      <c r="Q392" s="92"/>
      <c r="R392" s="80"/>
      <c r="S392" s="93"/>
      <c r="T392" s="80"/>
      <c r="U392" s="92"/>
      <c r="V392" s="80"/>
      <c r="W392" s="93"/>
      <c r="X392" s="80"/>
      <c r="Y392" s="92"/>
      <c r="Z392" s="80"/>
      <c r="AA392" s="93"/>
      <c r="AB392" s="80"/>
      <c r="AC392" s="92"/>
      <c r="AD392" s="80"/>
      <c r="AE392" s="93"/>
      <c r="AF392" s="80"/>
      <c r="AG392" s="92"/>
      <c r="AH392" s="80"/>
      <c r="AI392" s="93"/>
      <c r="AJ392" s="80"/>
      <c r="AK392" s="92"/>
      <c r="AL392" s="80"/>
      <c r="AM392" s="93"/>
      <c r="AN392" s="80"/>
      <c r="AO392" s="92"/>
      <c r="AP392" s="80"/>
      <c r="AQ392" s="93"/>
      <c r="AR392" s="80"/>
      <c r="AS392" s="93"/>
      <c r="AT392" s="298"/>
      <c r="AU392" s="93"/>
      <c r="AV392" s="298"/>
      <c r="AW392" s="93"/>
      <c r="AX392" s="66">
        <f t="shared" si="56"/>
        <v>0</v>
      </c>
      <c r="AY392" s="78">
        <f t="shared" si="57"/>
        <v>0</v>
      </c>
      <c r="AZ392" s="67">
        <f>IFERROR(VLOOKUP(A392,'Site check'!$A$14:$O$47,15,0),0)</f>
        <v>0</v>
      </c>
      <c r="BA392" s="68">
        <f t="shared" si="61"/>
        <v>0</v>
      </c>
      <c r="BB392" s="53">
        <f t="shared" si="58"/>
        <v>80</v>
      </c>
      <c r="BC392" s="53">
        <f t="shared" si="59"/>
        <v>80</v>
      </c>
    </row>
    <row r="393" spans="1:55" ht="13.15">
      <c r="A393" t="str">
        <f>[2]Sheet1!A393</f>
        <v>SDNN06_PDU1A_B</v>
      </c>
      <c r="B393" t="str">
        <f>[2]Sheet1!B393</f>
        <v>SDNN06;DC SYS03</v>
      </c>
      <c r="C393" s="52" t="str">
        <f>[2]Sheet1!C393</f>
        <v>SDNN06</v>
      </c>
      <c r="D393" s="52" t="s">
        <v>1275</v>
      </c>
      <c r="E393">
        <f>[2]Sheet1!D393</f>
        <v>163.25</v>
      </c>
      <c r="F393">
        <f>[2]Sheet1!E393</f>
        <v>149.1</v>
      </c>
      <c r="G393" s="64">
        <f>[2]Sheet1!F393</f>
        <v>45475</v>
      </c>
      <c r="H393">
        <f>[2]Sheet1!G393</f>
        <v>360</v>
      </c>
      <c r="I393">
        <f>[2]Sheet1!H393</f>
        <v>360</v>
      </c>
      <c r="J393">
        <f>[2]Sheet1!I393</f>
        <v>0</v>
      </c>
      <c r="K393">
        <f>[2]Sheet1!J393</f>
        <v>0</v>
      </c>
      <c r="L393">
        <f>[2]Sheet1!K393</f>
        <v>0</v>
      </c>
      <c r="M393">
        <f>[2]Sheet1!L393</f>
        <v>0</v>
      </c>
      <c r="N393">
        <f>[2]Sheet1!M393</f>
        <v>0</v>
      </c>
      <c r="O393">
        <f>[2]Sheet1!N393</f>
        <v>0</v>
      </c>
      <c r="P393" s="69">
        <f t="shared" si="60"/>
        <v>335.41666666666669</v>
      </c>
      <c r="Q393" s="81" t="s">
        <v>717</v>
      </c>
      <c r="R393" s="82">
        <v>2.4</v>
      </c>
      <c r="S393" s="81" t="s">
        <v>718</v>
      </c>
      <c r="T393" s="82">
        <v>0.6</v>
      </c>
      <c r="U393" s="81" t="s">
        <v>719</v>
      </c>
      <c r="V393" s="82">
        <v>2.1</v>
      </c>
      <c r="W393" s="81" t="s">
        <v>720</v>
      </c>
      <c r="X393" s="82">
        <v>2.6</v>
      </c>
      <c r="Y393" s="81" t="s">
        <v>721</v>
      </c>
      <c r="Z393" s="82">
        <v>1.3</v>
      </c>
      <c r="AA393" s="81" t="s">
        <v>722</v>
      </c>
      <c r="AB393" s="279">
        <v>3.1</v>
      </c>
      <c r="AC393" s="81" t="s">
        <v>711</v>
      </c>
      <c r="AD393" s="279">
        <v>4</v>
      </c>
      <c r="AE393" s="93"/>
      <c r="AF393" s="80"/>
      <c r="AG393" s="92"/>
      <c r="AH393" s="80"/>
      <c r="AI393" s="93"/>
      <c r="AJ393" s="80"/>
      <c r="AK393" s="92"/>
      <c r="AL393" s="80"/>
      <c r="AM393" s="93"/>
      <c r="AN393" s="80"/>
      <c r="AO393" s="92"/>
      <c r="AP393" s="80"/>
      <c r="AQ393" s="93"/>
      <c r="AR393" s="80"/>
      <c r="AS393" s="93"/>
      <c r="AT393" s="298"/>
      <c r="AU393" s="93"/>
      <c r="AV393" s="298"/>
      <c r="AW393" s="93"/>
      <c r="AX393" s="66">
        <f t="shared" si="56"/>
        <v>16.100000000000001</v>
      </c>
      <c r="AY393" s="78">
        <f t="shared" si="57"/>
        <v>335.41666666666669</v>
      </c>
      <c r="AZ393" s="67">
        <f>IFERROR(VLOOKUP(A393,'Site check'!$A$14:$O$47,15,0),0)</f>
        <v>0</v>
      </c>
      <c r="BA393" s="68">
        <f t="shared" si="61"/>
        <v>0</v>
      </c>
      <c r="BB393" s="53">
        <f t="shared" si="58"/>
        <v>330.95833333333337</v>
      </c>
      <c r="BC393" s="53">
        <f t="shared" si="59"/>
        <v>316.80833333333334</v>
      </c>
    </row>
    <row r="394" spans="1:55" ht="13.15">
      <c r="A394" t="str">
        <f>[2]Sheet1!A394</f>
        <v>SDNN06_SEC_CBDB_QR16</v>
      </c>
      <c r="B394" t="str">
        <f>[2]Sheet1!B394</f>
        <v>SDNN06;DC SYS02</v>
      </c>
      <c r="C394" s="52" t="str">
        <f>[2]Sheet1!C394</f>
        <v>SDNN06</v>
      </c>
      <c r="D394" s="52" t="s">
        <v>1275</v>
      </c>
      <c r="E394">
        <f>[2]Sheet1!D394</f>
        <v>200</v>
      </c>
      <c r="F394">
        <f>[2]Sheet1!E394</f>
        <v>200</v>
      </c>
      <c r="G394" s="64">
        <f>[2]Sheet1!F394</f>
        <v>45014</v>
      </c>
      <c r="H394">
        <f>[2]Sheet1!G394</f>
        <v>300</v>
      </c>
      <c r="I394">
        <f>[2]Sheet1!H394</f>
        <v>300</v>
      </c>
      <c r="J394">
        <f>[2]Sheet1!I394</f>
        <v>3</v>
      </c>
      <c r="K394">
        <f>[2]Sheet1!J394</f>
        <v>1</v>
      </c>
      <c r="L394">
        <f>[2]Sheet1!K394</f>
        <v>7</v>
      </c>
      <c r="M394">
        <f>[2]Sheet1!L394</f>
        <v>3</v>
      </c>
      <c r="N394">
        <f>[2]Sheet1!M394</f>
        <v>0</v>
      </c>
      <c r="O394">
        <f>[2]Sheet1!N394</f>
        <v>4</v>
      </c>
      <c r="P394" s="69">
        <f t="shared" si="60"/>
        <v>312.5</v>
      </c>
      <c r="Q394" s="256" t="s">
        <v>713</v>
      </c>
      <c r="R394" s="268">
        <v>6</v>
      </c>
      <c r="S394" s="105" t="s">
        <v>714</v>
      </c>
      <c r="T394" s="255">
        <v>3</v>
      </c>
      <c r="U394" s="85" t="s">
        <v>715</v>
      </c>
      <c r="V394" s="86">
        <v>3</v>
      </c>
      <c r="W394" s="85" t="s">
        <v>716</v>
      </c>
      <c r="X394" s="86">
        <v>3</v>
      </c>
      <c r="Y394" s="92"/>
      <c r="Z394" s="80"/>
      <c r="AA394" s="93"/>
      <c r="AB394" s="80"/>
      <c r="AC394" s="92"/>
      <c r="AD394" s="80"/>
      <c r="AE394" s="93"/>
      <c r="AF394" s="80"/>
      <c r="AG394" s="92"/>
      <c r="AH394" s="80"/>
      <c r="AI394" s="93"/>
      <c r="AJ394" s="80"/>
      <c r="AK394" s="92"/>
      <c r="AL394" s="80"/>
      <c r="AM394" s="93"/>
      <c r="AN394" s="80"/>
      <c r="AO394" s="92"/>
      <c r="AP394" s="80"/>
      <c r="AQ394" s="93"/>
      <c r="AR394" s="80"/>
      <c r="AS394" s="93"/>
      <c r="AT394" s="298"/>
      <c r="AU394" s="93"/>
      <c r="AV394" s="298"/>
      <c r="AW394" s="93"/>
      <c r="AX394" s="66">
        <f t="shared" si="56"/>
        <v>15</v>
      </c>
      <c r="AY394" s="78">
        <f t="shared" si="57"/>
        <v>312.5</v>
      </c>
      <c r="AZ394" s="67">
        <f>IFERROR(VLOOKUP(A394,'Site check'!$A$14:$O$47,15,0),0)</f>
        <v>0</v>
      </c>
      <c r="BA394" s="68">
        <f t="shared" si="61"/>
        <v>0</v>
      </c>
      <c r="BB394" s="53">
        <f t="shared" si="58"/>
        <v>356.25</v>
      </c>
      <c r="BC394" s="53">
        <f t="shared" si="59"/>
        <v>356.25</v>
      </c>
    </row>
    <row r="395" spans="1:55" ht="13.15">
      <c r="A395" t="str">
        <f>[2]Sheet1!A395</f>
        <v>SDNN06_SEC_CBDB_UV16</v>
      </c>
      <c r="B395" t="str">
        <f>[2]Sheet1!B395</f>
        <v>SDNN06;DC SYS03</v>
      </c>
      <c r="C395" s="52" t="str">
        <f>[2]Sheet1!C395</f>
        <v>SDNN06</v>
      </c>
      <c r="D395" s="52" t="s">
        <v>1275</v>
      </c>
      <c r="E395">
        <f>[2]Sheet1!D395</f>
        <v>245</v>
      </c>
      <c r="F395">
        <f>[2]Sheet1!E395</f>
        <v>245</v>
      </c>
      <c r="G395" s="64">
        <f>[2]Sheet1!F395</f>
        <v>45009</v>
      </c>
      <c r="H395">
        <f>[2]Sheet1!G395</f>
        <v>300</v>
      </c>
      <c r="I395">
        <f>[2]Sheet1!H395</f>
        <v>300</v>
      </c>
      <c r="J395">
        <f>[2]Sheet1!I395</f>
        <v>0</v>
      </c>
      <c r="K395">
        <f>[2]Sheet1!J395</f>
        <v>0</v>
      </c>
      <c r="L395">
        <f>[2]Sheet1!K395</f>
        <v>0</v>
      </c>
      <c r="M395">
        <f>[2]Sheet1!L395</f>
        <v>2</v>
      </c>
      <c r="N395">
        <f>[2]Sheet1!M395</f>
        <v>1</v>
      </c>
      <c r="O395">
        <f>[2]Sheet1!N395</f>
        <v>0</v>
      </c>
      <c r="P395" s="69">
        <f t="shared" si="60"/>
        <v>0</v>
      </c>
      <c r="Q395" s="101"/>
      <c r="R395" s="100"/>
      <c r="S395" s="93"/>
      <c r="T395" s="80"/>
      <c r="U395" s="92"/>
      <c r="V395" s="80"/>
      <c r="W395" s="93"/>
      <c r="X395" s="80"/>
      <c r="Y395" s="92"/>
      <c r="Z395" s="80"/>
      <c r="AA395" s="93"/>
      <c r="AB395" s="80"/>
      <c r="AC395" s="92"/>
      <c r="AD395" s="80"/>
      <c r="AE395" s="93"/>
      <c r="AF395" s="80"/>
      <c r="AG395" s="92"/>
      <c r="AH395" s="80"/>
      <c r="AI395" s="93"/>
      <c r="AJ395" s="80"/>
      <c r="AK395" s="92"/>
      <c r="AL395" s="80"/>
      <c r="AM395" s="93"/>
      <c r="AN395" s="80"/>
      <c r="AO395" s="92"/>
      <c r="AP395" s="80"/>
      <c r="AQ395" s="93"/>
      <c r="AR395" s="80"/>
      <c r="AS395" s="93"/>
      <c r="AT395" s="298"/>
      <c r="AU395" s="93"/>
      <c r="AV395" s="298"/>
      <c r="AW395" s="93"/>
      <c r="AX395" s="66">
        <f t="shared" si="56"/>
        <v>0</v>
      </c>
      <c r="AY395" s="78">
        <f t="shared" si="57"/>
        <v>0</v>
      </c>
      <c r="AZ395" s="67">
        <f>IFERROR(VLOOKUP(A395,'Site check'!$A$14:$O$47,15,0),0)</f>
        <v>0</v>
      </c>
      <c r="BA395" s="68">
        <f t="shared" si="61"/>
        <v>0</v>
      </c>
      <c r="BB395" s="53">
        <f t="shared" si="58"/>
        <v>245</v>
      </c>
      <c r="BC395" s="53">
        <f t="shared" si="59"/>
        <v>245</v>
      </c>
    </row>
    <row r="396" spans="1:55" ht="13.15">
      <c r="A396" t="str">
        <f>[2]Sheet1!A396</f>
        <v>SDNN06_SEC_DD770_CD1</v>
      </c>
      <c r="B396" t="str">
        <f>[2]Sheet1!B396</f>
        <v>SDNN06;DC SYS02</v>
      </c>
      <c r="C396" s="52" t="str">
        <f>[2]Sheet1!C396</f>
        <v>SDNN06</v>
      </c>
      <c r="D396" s="52" t="s">
        <v>1275</v>
      </c>
      <c r="E396">
        <f>[2]Sheet1!D396</f>
        <v>160</v>
      </c>
      <c r="F396">
        <f>[2]Sheet1!E396</f>
        <v>160</v>
      </c>
      <c r="G396" s="64">
        <f>[2]Sheet1!F396</f>
        <v>44844</v>
      </c>
      <c r="H396">
        <f>[2]Sheet1!G396</f>
        <v>300</v>
      </c>
      <c r="I396">
        <f>[2]Sheet1!H396</f>
        <v>300</v>
      </c>
      <c r="J396">
        <f>[2]Sheet1!I396</f>
        <v>4</v>
      </c>
      <c r="K396">
        <f>[2]Sheet1!J396</f>
        <v>4</v>
      </c>
      <c r="L396">
        <f>[2]Sheet1!K396</f>
        <v>0</v>
      </c>
      <c r="M396">
        <f>[2]Sheet1!L396</f>
        <v>9</v>
      </c>
      <c r="N396">
        <f>[2]Sheet1!M396</f>
        <v>8</v>
      </c>
      <c r="O396">
        <f>[2]Sheet1!N396</f>
        <v>0</v>
      </c>
      <c r="P396" s="69">
        <f t="shared" si="60"/>
        <v>239.58333333333334</v>
      </c>
      <c r="Q396" s="301" t="s">
        <v>1473</v>
      </c>
      <c r="R396" s="302">
        <v>2</v>
      </c>
      <c r="S396" s="303" t="s">
        <v>712</v>
      </c>
      <c r="T396" s="302">
        <v>2</v>
      </c>
      <c r="U396" s="105" t="s">
        <v>1474</v>
      </c>
      <c r="V396" s="255">
        <v>7.5</v>
      </c>
      <c r="W396" s="99"/>
      <c r="X396" s="255"/>
      <c r="Y396" s="101"/>
      <c r="Z396" s="100"/>
      <c r="AA396" s="93"/>
      <c r="AB396" s="80"/>
      <c r="AC396" s="92"/>
      <c r="AD396" s="80"/>
      <c r="AE396" s="93"/>
      <c r="AF396" s="80"/>
      <c r="AG396" s="92"/>
      <c r="AH396" s="80"/>
      <c r="AI396" s="93"/>
      <c r="AJ396" s="80"/>
      <c r="AK396" s="92"/>
      <c r="AL396" s="80"/>
      <c r="AM396" s="93"/>
      <c r="AN396" s="80"/>
      <c r="AO396" s="92"/>
      <c r="AP396" s="80"/>
      <c r="AQ396" s="93"/>
      <c r="AR396" s="80"/>
      <c r="AS396" s="93"/>
      <c r="AT396" s="298"/>
      <c r="AU396" s="93"/>
      <c r="AV396" s="298"/>
      <c r="AW396" s="93"/>
      <c r="AX396" s="66">
        <f t="shared" si="56"/>
        <v>11.5</v>
      </c>
      <c r="AY396" s="78">
        <f t="shared" si="57"/>
        <v>239.58333333333334</v>
      </c>
      <c r="AZ396" s="67">
        <f>IFERROR(VLOOKUP(A396,'Site check'!$A$14:$O$47,15,0),0)</f>
        <v>0</v>
      </c>
      <c r="BA396" s="68">
        <f t="shared" si="61"/>
        <v>0</v>
      </c>
      <c r="BB396" s="53">
        <f t="shared" si="58"/>
        <v>279.79166666666669</v>
      </c>
      <c r="BC396" s="53">
        <f t="shared" si="59"/>
        <v>279.79166666666669</v>
      </c>
    </row>
    <row r="397" spans="1:55" ht="13.15">
      <c r="A397" t="str">
        <f>[2]Sheet1!A397</f>
        <v>SDNN06_SEC_DD770_GH16</v>
      </c>
      <c r="B397" t="str">
        <f>[2]Sheet1!B397</f>
        <v>SDNN06;DC SYS02</v>
      </c>
      <c r="C397" s="52" t="str">
        <f>[2]Sheet1!C397</f>
        <v>SDNN06</v>
      </c>
      <c r="D397" s="52" t="s">
        <v>1275</v>
      </c>
      <c r="E397">
        <f>[2]Sheet1!D397</f>
        <v>20</v>
      </c>
      <c r="F397">
        <f>[2]Sheet1!E397</f>
        <v>20</v>
      </c>
      <c r="G397" s="64">
        <f>[2]Sheet1!F397</f>
        <v>44844</v>
      </c>
      <c r="H397">
        <f>[2]Sheet1!G397</f>
        <v>300</v>
      </c>
      <c r="I397">
        <f>[2]Sheet1!H397</f>
        <v>300</v>
      </c>
      <c r="J397">
        <f>[2]Sheet1!I397</f>
        <v>6</v>
      </c>
      <c r="K397">
        <f>[2]Sheet1!J397</f>
        <v>4</v>
      </c>
      <c r="L397">
        <f>[2]Sheet1!K397</f>
        <v>0</v>
      </c>
      <c r="M397">
        <f>[2]Sheet1!L397</f>
        <v>24</v>
      </c>
      <c r="N397">
        <f>[2]Sheet1!M397</f>
        <v>11</v>
      </c>
      <c r="O397">
        <f>[2]Sheet1!N397</f>
        <v>0</v>
      </c>
      <c r="P397" s="69">
        <f t="shared" si="60"/>
        <v>104.16666666666667</v>
      </c>
      <c r="Q397" s="92" t="s">
        <v>1475</v>
      </c>
      <c r="R397" s="80">
        <v>5</v>
      </c>
      <c r="S397" s="93"/>
      <c r="T397" s="80"/>
      <c r="U397" s="92"/>
      <c r="V397" s="80"/>
      <c r="W397" s="93"/>
      <c r="X397" s="80"/>
      <c r="Y397" s="92"/>
      <c r="Z397" s="80"/>
      <c r="AA397" s="93"/>
      <c r="AB397" s="80"/>
      <c r="AC397" s="92"/>
      <c r="AD397" s="80"/>
      <c r="AE397" s="93"/>
      <c r="AF397" s="80"/>
      <c r="AG397" s="92"/>
      <c r="AH397" s="80"/>
      <c r="AI397" s="93"/>
      <c r="AJ397" s="80"/>
      <c r="AK397" s="92"/>
      <c r="AL397" s="80"/>
      <c r="AM397" s="93"/>
      <c r="AN397" s="80"/>
      <c r="AO397" s="92"/>
      <c r="AP397" s="80"/>
      <c r="AQ397" s="93"/>
      <c r="AR397" s="80"/>
      <c r="AS397" s="93"/>
      <c r="AT397" s="298"/>
      <c r="AU397" s="93"/>
      <c r="AV397" s="298"/>
      <c r="AW397" s="93"/>
      <c r="AX397" s="66">
        <f t="shared" si="56"/>
        <v>5</v>
      </c>
      <c r="AY397" s="78">
        <f t="shared" si="57"/>
        <v>104.16666666666667</v>
      </c>
      <c r="AZ397" s="67">
        <f>IFERROR(VLOOKUP(A397,'Site check'!$A$14:$O$47,15,0),0)</f>
        <v>0</v>
      </c>
      <c r="BA397" s="68">
        <f t="shared" si="61"/>
        <v>0</v>
      </c>
      <c r="BB397" s="53">
        <f t="shared" si="58"/>
        <v>72.083333333333343</v>
      </c>
      <c r="BC397" s="53">
        <f t="shared" si="59"/>
        <v>72.083333333333343</v>
      </c>
    </row>
    <row r="398" spans="1:55" ht="13.15">
      <c r="A398" t="str">
        <f>[2]Sheet1!A398</f>
        <v>SDNN06_SEC_DD770_LM1</v>
      </c>
      <c r="B398" t="str">
        <f>[2]Sheet1!B398</f>
        <v>SDNN06;DC SYS02</v>
      </c>
      <c r="C398" s="52" t="str">
        <f>[2]Sheet1!C398</f>
        <v>SDNN06</v>
      </c>
      <c r="D398" s="52" t="s">
        <v>1275</v>
      </c>
      <c r="E398">
        <f>[2]Sheet1!D398</f>
        <v>160</v>
      </c>
      <c r="F398" t="str">
        <f>[2]Sheet1!E398</f>
        <v>No reading</v>
      </c>
      <c r="G398" s="64">
        <f>[2]Sheet1!F398</f>
        <v>44844</v>
      </c>
      <c r="H398">
        <f>[2]Sheet1!G398</f>
        <v>300</v>
      </c>
      <c r="I398">
        <f>[2]Sheet1!H398</f>
        <v>300</v>
      </c>
      <c r="J398">
        <f>[2]Sheet1!I398</f>
        <v>1</v>
      </c>
      <c r="K398">
        <f>[2]Sheet1!J398</f>
        <v>2</v>
      </c>
      <c r="L398">
        <f>[2]Sheet1!K398</f>
        <v>0</v>
      </c>
      <c r="M398">
        <f>[2]Sheet1!L398</f>
        <v>9</v>
      </c>
      <c r="N398">
        <f>[2]Sheet1!M398</f>
        <v>6</v>
      </c>
      <c r="O398">
        <f>[2]Sheet1!N398</f>
        <v>0</v>
      </c>
      <c r="P398" s="69">
        <f t="shared" si="60"/>
        <v>10.416666666666666</v>
      </c>
      <c r="Q398" s="92" t="s">
        <v>710</v>
      </c>
      <c r="R398" s="80">
        <v>0.5</v>
      </c>
      <c r="S398" s="93"/>
      <c r="T398" s="80"/>
      <c r="U398" s="92"/>
      <c r="V398" s="80"/>
      <c r="W398" s="93"/>
      <c r="X398" s="80"/>
      <c r="Y398" s="92"/>
      <c r="Z398" s="80"/>
      <c r="AA398" s="93"/>
      <c r="AB398" s="80"/>
      <c r="AC398" s="92"/>
      <c r="AD398" s="80"/>
      <c r="AE398" s="93"/>
      <c r="AF398" s="80"/>
      <c r="AG398" s="92"/>
      <c r="AH398" s="80"/>
      <c r="AI398" s="93"/>
      <c r="AJ398" s="80"/>
      <c r="AK398" s="92"/>
      <c r="AL398" s="80"/>
      <c r="AM398" s="93"/>
      <c r="AN398" s="80"/>
      <c r="AO398" s="92"/>
      <c r="AP398" s="80"/>
      <c r="AQ398" s="93"/>
      <c r="AR398" s="80"/>
      <c r="AS398" s="93"/>
      <c r="AT398" s="298"/>
      <c r="AU398" s="93"/>
      <c r="AV398" s="298"/>
      <c r="AW398" s="93"/>
      <c r="AX398" s="66">
        <f t="shared" si="56"/>
        <v>0.5</v>
      </c>
      <c r="AY398" s="78">
        <f t="shared" si="57"/>
        <v>10.416666666666666</v>
      </c>
      <c r="AZ398" s="67">
        <f>IFERROR(VLOOKUP(A398,'Site check'!$A$14:$O$47,15,0),0)</f>
        <v>0</v>
      </c>
      <c r="BA398" s="68">
        <f t="shared" si="61"/>
        <v>0</v>
      </c>
      <c r="BB398" s="53">
        <f t="shared" si="58"/>
        <v>165.20833333333334</v>
      </c>
      <c r="BC398" s="53" t="e">
        <f t="shared" si="59"/>
        <v>#VALUE!</v>
      </c>
    </row>
    <row r="399" spans="1:55" ht="13.15">
      <c r="A399" t="str">
        <f>[2]Sheet1!A399</f>
        <v>SDNN06_SEC_DD770_QR1</v>
      </c>
      <c r="B399" t="str">
        <f>[2]Sheet1!B399</f>
        <v>SDNN06;DC SYS02</v>
      </c>
      <c r="C399" s="52" t="str">
        <f>[2]Sheet1!C399</f>
        <v>SDNN06</v>
      </c>
      <c r="D399" s="52" t="s">
        <v>1275</v>
      </c>
      <c r="E399">
        <f>[2]Sheet1!D399</f>
        <v>30</v>
      </c>
      <c r="F399" t="str">
        <f>[2]Sheet1!E399</f>
        <v>No reading</v>
      </c>
      <c r="G399" s="64">
        <f>[2]Sheet1!F399</f>
        <v>44844</v>
      </c>
      <c r="H399">
        <f>[2]Sheet1!G399</f>
        <v>300</v>
      </c>
      <c r="I399">
        <f>[2]Sheet1!H399</f>
        <v>300</v>
      </c>
      <c r="J399">
        <f>[2]Sheet1!I399</f>
        <v>6</v>
      </c>
      <c r="K399">
        <f>[2]Sheet1!J399</f>
        <v>6</v>
      </c>
      <c r="L399">
        <f>[2]Sheet1!K399</f>
        <v>0</v>
      </c>
      <c r="M399">
        <f>[2]Sheet1!L399</f>
        <v>10</v>
      </c>
      <c r="N399">
        <f>[2]Sheet1!M399</f>
        <v>9</v>
      </c>
      <c r="O399">
        <f>[2]Sheet1!N399</f>
        <v>0</v>
      </c>
      <c r="P399" s="69">
        <f t="shared" si="60"/>
        <v>250</v>
      </c>
      <c r="Q399" s="81" t="s">
        <v>1476</v>
      </c>
      <c r="R399" s="82">
        <v>12</v>
      </c>
      <c r="S399" s="93"/>
      <c r="T399" s="80"/>
      <c r="U399" s="92"/>
      <c r="V399" s="80"/>
      <c r="W399" s="93">
        <v>0</v>
      </c>
      <c r="X399" s="80"/>
      <c r="Y399" s="92"/>
      <c r="Z399" s="80"/>
      <c r="AA399" s="93"/>
      <c r="AB399" s="80"/>
      <c r="AC399" s="92"/>
      <c r="AD399" s="80"/>
      <c r="AE399" s="93"/>
      <c r="AF399" s="80"/>
      <c r="AG399" s="92"/>
      <c r="AH399" s="80"/>
      <c r="AI399" s="93"/>
      <c r="AJ399" s="80"/>
      <c r="AK399" s="92"/>
      <c r="AL399" s="80"/>
      <c r="AM399" s="93"/>
      <c r="AN399" s="80"/>
      <c r="AO399" s="92"/>
      <c r="AP399" s="80"/>
      <c r="AQ399" s="93"/>
      <c r="AR399" s="80"/>
      <c r="AS399" s="93"/>
      <c r="AT399" s="298"/>
      <c r="AU399" s="93"/>
      <c r="AV399" s="298"/>
      <c r="AW399" s="93"/>
      <c r="AX399" s="66">
        <f t="shared" si="56"/>
        <v>12</v>
      </c>
      <c r="AY399" s="78">
        <f t="shared" si="57"/>
        <v>250</v>
      </c>
      <c r="AZ399" s="67">
        <f>IFERROR(VLOOKUP(A399,'Site check'!$A$14:$O$47,15,0),0)</f>
        <v>0</v>
      </c>
      <c r="BA399" s="68">
        <f t="shared" si="61"/>
        <v>0</v>
      </c>
      <c r="BB399" s="53">
        <f t="shared" si="58"/>
        <v>155</v>
      </c>
      <c r="BC399" s="53" t="e">
        <f t="shared" si="59"/>
        <v>#VALUE!</v>
      </c>
    </row>
    <row r="400" spans="1:55" ht="13.15">
      <c r="A400" t="str">
        <f>[2]Sheet1!A400</f>
        <v>SDNN06_SEC_DD770_WX1</v>
      </c>
      <c r="B400" t="str">
        <f>[2]Sheet1!B400</f>
        <v>SDNN06;DC SYS02</v>
      </c>
      <c r="C400" s="52" t="str">
        <f>[2]Sheet1!C400</f>
        <v>SDNN06</v>
      </c>
      <c r="D400" s="52" t="s">
        <v>1275</v>
      </c>
      <c r="E400">
        <f>[2]Sheet1!D400</f>
        <v>100</v>
      </c>
      <c r="F400">
        <f>[2]Sheet1!E400</f>
        <v>100</v>
      </c>
      <c r="G400" s="64">
        <f>[2]Sheet1!F400</f>
        <v>44844</v>
      </c>
      <c r="H400">
        <f>[2]Sheet1!G400</f>
        <v>300</v>
      </c>
      <c r="I400">
        <f>[2]Sheet1!H400</f>
        <v>300</v>
      </c>
      <c r="J400">
        <f>[2]Sheet1!I400</f>
        <v>3</v>
      </c>
      <c r="K400">
        <f>[2]Sheet1!J400</f>
        <v>2</v>
      </c>
      <c r="L400">
        <f>[2]Sheet1!K400</f>
        <v>0</v>
      </c>
      <c r="M400">
        <f>[2]Sheet1!L400</f>
        <v>16</v>
      </c>
      <c r="N400">
        <f>[2]Sheet1!M400</f>
        <v>12</v>
      </c>
      <c r="O400">
        <f>[2]Sheet1!N400</f>
        <v>0</v>
      </c>
      <c r="P400" s="69">
        <f t="shared" si="60"/>
        <v>0</v>
      </c>
      <c r="Q400" s="92"/>
      <c r="R400" s="80"/>
      <c r="S400" s="93"/>
      <c r="T400" s="80"/>
      <c r="U400" s="92"/>
      <c r="V400" s="80"/>
      <c r="W400" s="93"/>
      <c r="X400" s="80"/>
      <c r="Y400" s="92"/>
      <c r="Z400" s="80"/>
      <c r="AA400" s="93"/>
      <c r="AB400" s="80"/>
      <c r="AC400" s="92"/>
      <c r="AD400" s="80"/>
      <c r="AE400" s="93"/>
      <c r="AF400" s="80"/>
      <c r="AG400" s="92"/>
      <c r="AH400" s="80"/>
      <c r="AI400" s="93"/>
      <c r="AJ400" s="80"/>
      <c r="AK400" s="92"/>
      <c r="AL400" s="80"/>
      <c r="AM400" s="93"/>
      <c r="AN400" s="80"/>
      <c r="AO400" s="92"/>
      <c r="AP400" s="80"/>
      <c r="AQ400" s="93"/>
      <c r="AR400" s="80"/>
      <c r="AS400" s="93"/>
      <c r="AT400" s="298"/>
      <c r="AU400" s="93"/>
      <c r="AV400" s="298"/>
      <c r="AW400" s="93"/>
      <c r="AX400" s="66">
        <f t="shared" si="56"/>
        <v>0</v>
      </c>
      <c r="AY400" s="78">
        <f t="shared" si="57"/>
        <v>0</v>
      </c>
      <c r="AZ400" s="67">
        <f>IFERROR(VLOOKUP(A400,'Site check'!$A$14:$O$47,15,0),0)</f>
        <v>0</v>
      </c>
      <c r="BA400" s="68">
        <f t="shared" si="61"/>
        <v>0</v>
      </c>
      <c r="BB400" s="53">
        <f t="shared" si="58"/>
        <v>100</v>
      </c>
      <c r="BC400" s="53">
        <f t="shared" si="59"/>
        <v>100</v>
      </c>
    </row>
    <row r="401" spans="1:55" ht="13.15">
      <c r="A401" t="str">
        <f>[2]Sheet1!A401</f>
        <v>SDN_SEC_DD770_GH00</v>
      </c>
      <c r="B401" t="str">
        <f>[2]Sheet1!B401</f>
        <v>SDN;DC SYS01</v>
      </c>
      <c r="C401" s="52" t="str">
        <f>[2]Sheet1!C401</f>
        <v>SDN</v>
      </c>
      <c r="D401" s="52" t="s">
        <v>1273</v>
      </c>
      <c r="E401">
        <f>[2]Sheet1!D401</f>
        <v>110</v>
      </c>
      <c r="F401">
        <f>[2]Sheet1!E401</f>
        <v>100</v>
      </c>
      <c r="G401" s="64">
        <f>[2]Sheet1!F401</f>
        <v>44362</v>
      </c>
      <c r="H401">
        <f>[2]Sheet1!G401</f>
        <v>300</v>
      </c>
      <c r="I401">
        <f>[2]Sheet1!H401</f>
        <v>300</v>
      </c>
      <c r="J401">
        <f>[2]Sheet1!I401</f>
        <v>6</v>
      </c>
      <c r="K401">
        <f>[2]Sheet1!J401</f>
        <v>4</v>
      </c>
      <c r="L401">
        <f>[2]Sheet1!K401</f>
        <v>0</v>
      </c>
      <c r="M401">
        <f>[2]Sheet1!L401</f>
        <v>9</v>
      </c>
      <c r="N401">
        <f>[2]Sheet1!M401</f>
        <v>11</v>
      </c>
      <c r="O401">
        <f>[2]Sheet1!N401</f>
        <v>30</v>
      </c>
      <c r="P401" s="69">
        <f t="shared" si="60"/>
        <v>0</v>
      </c>
      <c r="Q401" s="92"/>
      <c r="R401" s="80"/>
      <c r="S401" s="93"/>
      <c r="T401" s="80"/>
      <c r="U401" s="92"/>
      <c r="V401" s="80"/>
      <c r="W401" s="93"/>
      <c r="X401" s="80"/>
      <c r="Y401" s="92"/>
      <c r="Z401" s="80"/>
      <c r="AA401" s="93"/>
      <c r="AB401" s="80"/>
      <c r="AC401" s="92"/>
      <c r="AD401" s="80"/>
      <c r="AE401" s="93"/>
      <c r="AF401" s="80"/>
      <c r="AG401" s="92"/>
      <c r="AH401" s="80"/>
      <c r="AI401" s="93"/>
      <c r="AJ401" s="80"/>
      <c r="AK401" s="92"/>
      <c r="AL401" s="80"/>
      <c r="AM401" s="93"/>
      <c r="AN401" s="80"/>
      <c r="AO401" s="92"/>
      <c r="AP401" s="80"/>
      <c r="AQ401" s="93"/>
      <c r="AR401" s="80"/>
      <c r="AS401" s="93"/>
      <c r="AT401" s="298"/>
      <c r="AU401" s="93"/>
      <c r="AV401" s="298"/>
      <c r="AW401" s="93"/>
      <c r="AX401" s="66">
        <f t="shared" si="56"/>
        <v>0</v>
      </c>
      <c r="AY401" s="78">
        <f t="shared" si="57"/>
        <v>0</v>
      </c>
      <c r="AZ401" s="67">
        <f>IFERROR(VLOOKUP(A401,'Site check'!$A$14:$O$47,15,0),0)</f>
        <v>0</v>
      </c>
      <c r="BA401" s="68">
        <f t="shared" si="61"/>
        <v>0</v>
      </c>
      <c r="BB401" s="53">
        <f t="shared" si="58"/>
        <v>110</v>
      </c>
      <c r="BC401" s="53">
        <f t="shared" si="59"/>
        <v>100</v>
      </c>
    </row>
    <row r="402" spans="1:55" ht="13.15">
      <c r="A402" t="str">
        <f>[2]Sheet1!A402</f>
        <v>SDN_SEC_DD770_Z02</v>
      </c>
      <c r="B402" t="str">
        <f>[2]Sheet1!B402</f>
        <v>SDN;DC SYS01</v>
      </c>
      <c r="C402" s="52" t="str">
        <f>[2]Sheet1!C402</f>
        <v>SDN</v>
      </c>
      <c r="D402" s="52" t="s">
        <v>1273</v>
      </c>
      <c r="E402">
        <f>[2]Sheet1!D402</f>
        <v>0</v>
      </c>
      <c r="F402">
        <f>[2]Sheet1!E402</f>
        <v>0</v>
      </c>
      <c r="G402" s="64">
        <f>[2]Sheet1!F402</f>
        <v>44362</v>
      </c>
      <c r="H402">
        <f>[2]Sheet1!G402</f>
        <v>300</v>
      </c>
      <c r="I402">
        <f>[2]Sheet1!H402</f>
        <v>300</v>
      </c>
      <c r="J402">
        <f>[2]Sheet1!I402</f>
        <v>6</v>
      </c>
      <c r="K402">
        <f>[2]Sheet1!J402</f>
        <v>10</v>
      </c>
      <c r="L402">
        <f>[2]Sheet1!K402</f>
        <v>0</v>
      </c>
      <c r="M402">
        <f>[2]Sheet1!L402</f>
        <v>18</v>
      </c>
      <c r="N402">
        <f>[2]Sheet1!M402</f>
        <v>11</v>
      </c>
      <c r="O402">
        <f>[2]Sheet1!N402</f>
        <v>45</v>
      </c>
      <c r="P402" s="69">
        <f t="shared" si="60"/>
        <v>0</v>
      </c>
      <c r="Q402" s="92"/>
      <c r="R402" s="80"/>
      <c r="S402" s="93"/>
      <c r="T402" s="80"/>
      <c r="U402" s="92"/>
      <c r="V402" s="80"/>
      <c r="W402" s="93"/>
      <c r="X402" s="80"/>
      <c r="Y402" s="92"/>
      <c r="Z402" s="80"/>
      <c r="AA402" s="93"/>
      <c r="AB402" s="80"/>
      <c r="AC402" s="92"/>
      <c r="AD402" s="80"/>
      <c r="AE402" s="93"/>
      <c r="AF402" s="80"/>
      <c r="AG402" s="92"/>
      <c r="AH402" s="80"/>
      <c r="AI402" s="93"/>
      <c r="AJ402" s="80"/>
      <c r="AK402" s="92"/>
      <c r="AL402" s="80"/>
      <c r="AM402" s="93"/>
      <c r="AN402" s="80"/>
      <c r="AO402" s="92"/>
      <c r="AP402" s="80"/>
      <c r="AQ402" s="93"/>
      <c r="AR402" s="80"/>
      <c r="AS402" s="93"/>
      <c r="AT402" s="298"/>
      <c r="AU402" s="93"/>
      <c r="AV402" s="298"/>
      <c r="AW402" s="93"/>
      <c r="AX402" s="66">
        <f t="shared" si="56"/>
        <v>0</v>
      </c>
      <c r="AY402" s="78">
        <f t="shared" si="57"/>
        <v>0</v>
      </c>
      <c r="AZ402" s="67">
        <f>IFERROR(VLOOKUP(A402,'Site check'!$A$14:$O$47,15,0),0)</f>
        <v>0</v>
      </c>
      <c r="BA402" s="68">
        <f t="shared" si="61"/>
        <v>0</v>
      </c>
      <c r="BB402" s="53">
        <f t="shared" si="58"/>
        <v>0</v>
      </c>
      <c r="BC402" s="53">
        <f t="shared" si="59"/>
        <v>0</v>
      </c>
    </row>
    <row r="403" spans="1:55" ht="13.15">
      <c r="A403" t="str">
        <f>[2]Sheet1!A403</f>
        <v>DCDB @ c08</v>
      </c>
      <c r="B403" t="str">
        <f>[2]Sheet1!B403</f>
        <v>SDNN11;DC SYS01</v>
      </c>
      <c r="C403" s="52" t="str">
        <f>[2]Sheet1!C403</f>
        <v>SDNN11</v>
      </c>
      <c r="D403" s="52" t="s">
        <v>1384</v>
      </c>
      <c r="E403">
        <f>[2]Sheet1!D403</f>
        <v>0</v>
      </c>
      <c r="F403">
        <f>[2]Sheet1!E403</f>
        <v>0</v>
      </c>
      <c r="G403" s="64">
        <f>[2]Sheet1!F403</f>
        <v>0</v>
      </c>
      <c r="H403">
        <f>[2]Sheet1!G403</f>
        <v>300</v>
      </c>
      <c r="I403">
        <f>[2]Sheet1!H403</f>
        <v>0</v>
      </c>
      <c r="J403">
        <f>[2]Sheet1!I403</f>
        <v>0</v>
      </c>
      <c r="K403">
        <f>[2]Sheet1!J403</f>
        <v>0</v>
      </c>
      <c r="L403">
        <f>[2]Sheet1!K403</f>
        <v>0</v>
      </c>
      <c r="M403">
        <f>[2]Sheet1!L403</f>
        <v>0</v>
      </c>
      <c r="N403">
        <f>[2]Sheet1!M403</f>
        <v>0</v>
      </c>
      <c r="O403">
        <f>[2]Sheet1!N403</f>
        <v>0</v>
      </c>
      <c r="P403" s="69">
        <f t="shared" si="60"/>
        <v>0</v>
      </c>
      <c r="Q403" s="92"/>
      <c r="R403" s="80"/>
      <c r="S403" s="93"/>
      <c r="T403" s="80"/>
      <c r="U403" s="92"/>
      <c r="V403" s="80"/>
      <c r="W403" s="93"/>
      <c r="X403" s="80"/>
      <c r="Y403" s="92"/>
      <c r="Z403" s="80"/>
      <c r="AA403" s="93"/>
      <c r="AB403" s="80"/>
      <c r="AC403" s="92"/>
      <c r="AD403" s="80"/>
      <c r="AE403" s="93"/>
      <c r="AF403" s="80"/>
      <c r="AG403" s="92"/>
      <c r="AH403" s="80"/>
      <c r="AI403" s="93"/>
      <c r="AJ403" s="80"/>
      <c r="AK403" s="92"/>
      <c r="AL403" s="80"/>
      <c r="AM403" s="93"/>
      <c r="AN403" s="80"/>
      <c r="AO403" s="92"/>
      <c r="AP403" s="80"/>
      <c r="AQ403" s="93"/>
      <c r="AR403" s="80"/>
      <c r="AS403" s="93"/>
      <c r="AT403" s="298"/>
      <c r="AU403" s="93"/>
      <c r="AV403" s="298"/>
      <c r="AW403" s="93"/>
      <c r="AX403" s="66">
        <f t="shared" si="56"/>
        <v>0</v>
      </c>
      <c r="AY403" s="78">
        <f t="shared" si="57"/>
        <v>0</v>
      </c>
      <c r="AZ403" s="67">
        <f>IFERROR(VLOOKUP(A403,'Site check'!$A$14:$O$47,15,0),0)</f>
        <v>0</v>
      </c>
      <c r="BA403" s="68">
        <f t="shared" si="61"/>
        <v>0</v>
      </c>
      <c r="BB403" s="53">
        <f t="shared" si="58"/>
        <v>0</v>
      </c>
      <c r="BC403" s="53">
        <f t="shared" si="59"/>
        <v>0</v>
      </c>
    </row>
    <row r="404" spans="1:55" ht="13.15">
      <c r="A404" t="str">
        <f>[2]Sheet1!A404</f>
        <v>SDNN13_SEC_EATON_ WALL_New</v>
      </c>
      <c r="B404" t="str">
        <f>[2]Sheet1!B404</f>
        <v>SDNN13;DC SYS01</v>
      </c>
      <c r="C404" s="52" t="str">
        <f>[2]Sheet1!C404</f>
        <v>SDNN13</v>
      </c>
      <c r="D404" s="52" t="s">
        <v>1278</v>
      </c>
      <c r="E404">
        <f>[2]Sheet1!D404</f>
        <v>0</v>
      </c>
      <c r="F404">
        <f>[2]Sheet1!E404</f>
        <v>0</v>
      </c>
      <c r="G404" s="64">
        <f>[2]Sheet1!F404</f>
        <v>0</v>
      </c>
      <c r="H404">
        <f>[2]Sheet1!G404</f>
        <v>300</v>
      </c>
      <c r="I404">
        <f>[2]Sheet1!H404</f>
        <v>300</v>
      </c>
      <c r="J404">
        <f>[2]Sheet1!I404</f>
        <v>0</v>
      </c>
      <c r="K404">
        <f>[2]Sheet1!J404</f>
        <v>0</v>
      </c>
      <c r="L404">
        <f>[2]Sheet1!K404</f>
        <v>0</v>
      </c>
      <c r="M404">
        <f>[2]Sheet1!L404</f>
        <v>0</v>
      </c>
      <c r="N404">
        <f>[2]Sheet1!M404</f>
        <v>0</v>
      </c>
      <c r="O404">
        <f>[2]Sheet1!N404</f>
        <v>28</v>
      </c>
      <c r="P404" s="69">
        <f t="shared" si="60"/>
        <v>97.916666666666671</v>
      </c>
      <c r="Q404" s="89" t="s">
        <v>425</v>
      </c>
      <c r="R404" s="90">
        <v>1.8</v>
      </c>
      <c r="S404" s="89" t="s">
        <v>534</v>
      </c>
      <c r="T404" s="90">
        <v>2.9</v>
      </c>
      <c r="U404" s="92"/>
      <c r="V404" s="80"/>
      <c r="W404" s="93"/>
      <c r="X404" s="80"/>
      <c r="Y404" s="92"/>
      <c r="Z404" s="80"/>
      <c r="AA404" s="93"/>
      <c r="AB404" s="80"/>
      <c r="AC404" s="92"/>
      <c r="AD404" s="80"/>
      <c r="AE404" s="93"/>
      <c r="AF404" s="80"/>
      <c r="AG404" s="92"/>
      <c r="AH404" s="80"/>
      <c r="AI404" s="93"/>
      <c r="AJ404" s="80"/>
      <c r="AK404" s="92"/>
      <c r="AL404" s="80"/>
      <c r="AM404" s="93"/>
      <c r="AN404" s="80"/>
      <c r="AO404" s="92"/>
      <c r="AP404" s="80"/>
      <c r="AQ404" s="93"/>
      <c r="AR404" s="80"/>
      <c r="AS404" s="93"/>
      <c r="AT404" s="298"/>
      <c r="AU404" s="93"/>
      <c r="AV404" s="298"/>
      <c r="AW404" s="93"/>
      <c r="AX404" s="66">
        <f t="shared" si="56"/>
        <v>4.7</v>
      </c>
      <c r="AY404" s="78">
        <f t="shared" si="57"/>
        <v>97.916666666666671</v>
      </c>
      <c r="AZ404" s="67">
        <f>IFERROR(VLOOKUP(A404,'Site check'!$A$14:$O$47,15,0),0)</f>
        <v>0</v>
      </c>
      <c r="BA404" s="68">
        <f t="shared" si="61"/>
        <v>0</v>
      </c>
      <c r="BB404" s="53">
        <f t="shared" si="58"/>
        <v>48.958333333333336</v>
      </c>
      <c r="BC404" s="53">
        <f t="shared" si="59"/>
        <v>48.958333333333336</v>
      </c>
    </row>
    <row r="405" spans="1:55" ht="13.15">
      <c r="A405" t="str">
        <f>[2]Sheet1!A405</f>
        <v>TNTTN1_PDU1A_B</v>
      </c>
      <c r="B405" t="str">
        <f>[2]Sheet1!B405</f>
        <v>TNTTN1;DC SYS01</v>
      </c>
      <c r="C405" s="52" t="str">
        <f>[2]Sheet1!C405</f>
        <v>TNTTN1</v>
      </c>
      <c r="D405" s="52" t="s">
        <v>1324</v>
      </c>
      <c r="E405">
        <f>[2]Sheet1!D405</f>
        <v>11.239999999999998</v>
      </c>
      <c r="F405">
        <f>[2]Sheet1!E405</f>
        <v>3.84</v>
      </c>
      <c r="G405" s="64">
        <f>[2]Sheet1!F405</f>
        <v>45475</v>
      </c>
      <c r="H405">
        <f>[2]Sheet1!G405</f>
        <v>360</v>
      </c>
      <c r="I405">
        <f>[2]Sheet1!H405</f>
        <v>360</v>
      </c>
      <c r="J405">
        <f>[2]Sheet1!I405</f>
        <v>0</v>
      </c>
      <c r="K405">
        <f>[2]Sheet1!J405</f>
        <v>0</v>
      </c>
      <c r="L405">
        <f>[2]Sheet1!K405</f>
        <v>0</v>
      </c>
      <c r="M405">
        <f>[2]Sheet1!L405</f>
        <v>0</v>
      </c>
      <c r="N405">
        <f>[2]Sheet1!M405</f>
        <v>0</v>
      </c>
      <c r="O405">
        <f>[2]Sheet1!N405</f>
        <v>0</v>
      </c>
      <c r="P405" s="69">
        <f t="shared" si="60"/>
        <v>316.66666666666669</v>
      </c>
      <c r="Q405" s="81" t="s">
        <v>766</v>
      </c>
      <c r="R405" s="82">
        <v>11.8</v>
      </c>
      <c r="S405" s="256" t="s">
        <v>767</v>
      </c>
      <c r="T405" s="255">
        <v>3.4</v>
      </c>
      <c r="U405" s="92"/>
      <c r="V405" s="80"/>
      <c r="W405" s="93"/>
      <c r="X405" s="80"/>
      <c r="Y405" s="92"/>
      <c r="Z405" s="80"/>
      <c r="AA405" s="93"/>
      <c r="AB405" s="80"/>
      <c r="AC405" s="92"/>
      <c r="AD405" s="80"/>
      <c r="AE405" s="93"/>
      <c r="AF405" s="80"/>
      <c r="AG405" s="92"/>
      <c r="AH405" s="80"/>
      <c r="AI405" s="93"/>
      <c r="AJ405" s="80"/>
      <c r="AK405" s="92"/>
      <c r="AL405" s="80"/>
      <c r="AM405" s="93"/>
      <c r="AN405" s="80"/>
      <c r="AO405" s="92"/>
      <c r="AP405" s="80"/>
      <c r="AQ405" s="93"/>
      <c r="AR405" s="80"/>
      <c r="AS405" s="93"/>
      <c r="AT405" s="298"/>
      <c r="AU405" s="93"/>
      <c r="AV405" s="298"/>
      <c r="AW405" s="93"/>
      <c r="AX405" s="66">
        <f t="shared" si="56"/>
        <v>15.200000000000001</v>
      </c>
      <c r="AY405" s="78">
        <f t="shared" si="57"/>
        <v>316.66666666666669</v>
      </c>
      <c r="AZ405" s="67">
        <f>IFERROR(VLOOKUP(A405,'Site check'!$A$14:$O$47,15,0),0)</f>
        <v>0</v>
      </c>
      <c r="BA405" s="68">
        <f t="shared" si="61"/>
        <v>0</v>
      </c>
      <c r="BB405" s="53">
        <f t="shared" si="58"/>
        <v>169.57333333333335</v>
      </c>
      <c r="BC405" s="53">
        <f t="shared" si="59"/>
        <v>162.17333333333335</v>
      </c>
    </row>
    <row r="406" spans="1:55" ht="13.15">
      <c r="A406" t="str">
        <f>[2]Sheet1!A406</f>
        <v>TNTTN1_SEC_DD770_ GH12</v>
      </c>
      <c r="B406" t="str">
        <f>[2]Sheet1!B406</f>
        <v>TNTTN1;DC SYS01</v>
      </c>
      <c r="C406" s="52" t="str">
        <f>[2]Sheet1!C406</f>
        <v>TNTTN1</v>
      </c>
      <c r="D406" s="52" t="s">
        <v>1324</v>
      </c>
      <c r="E406">
        <f>[2]Sheet1!D406</f>
        <v>55</v>
      </c>
      <c r="F406">
        <f>[2]Sheet1!E406</f>
        <v>55</v>
      </c>
      <c r="G406" s="64">
        <f>[2]Sheet1!F406</f>
        <v>45000</v>
      </c>
      <c r="H406">
        <f>[2]Sheet1!G406</f>
        <v>300</v>
      </c>
      <c r="I406">
        <f>[2]Sheet1!H406</f>
        <v>300</v>
      </c>
      <c r="J406">
        <f>[2]Sheet1!I406</f>
        <v>5</v>
      </c>
      <c r="K406">
        <f>[2]Sheet1!J406</f>
        <v>4</v>
      </c>
      <c r="L406">
        <f>[2]Sheet1!K406</f>
        <v>0</v>
      </c>
      <c r="M406">
        <f>[2]Sheet1!L406</f>
        <v>13</v>
      </c>
      <c r="N406">
        <f>[2]Sheet1!M406</f>
        <v>0</v>
      </c>
      <c r="O406">
        <f>[2]Sheet1!N406</f>
        <v>18</v>
      </c>
      <c r="P406" s="69">
        <f t="shared" si="60"/>
        <v>0</v>
      </c>
      <c r="Q406" s="92"/>
      <c r="R406" s="80"/>
      <c r="S406" s="93"/>
      <c r="T406" s="80"/>
      <c r="U406" s="92"/>
      <c r="V406" s="80"/>
      <c r="W406" s="93"/>
      <c r="X406" s="80"/>
      <c r="Y406" s="92"/>
      <c r="Z406" s="80"/>
      <c r="AA406" s="93"/>
      <c r="AB406" s="80"/>
      <c r="AC406" s="92"/>
      <c r="AD406" s="80"/>
      <c r="AE406" s="93"/>
      <c r="AF406" s="80"/>
      <c r="AG406" s="92"/>
      <c r="AH406" s="80"/>
      <c r="AI406" s="93"/>
      <c r="AJ406" s="80"/>
      <c r="AK406" s="92"/>
      <c r="AL406" s="80"/>
      <c r="AM406" s="93"/>
      <c r="AN406" s="80"/>
      <c r="AO406" s="92"/>
      <c r="AP406" s="80"/>
      <c r="AQ406" s="93"/>
      <c r="AR406" s="80"/>
      <c r="AS406" s="93"/>
      <c r="AT406" s="298"/>
      <c r="AU406" s="93"/>
      <c r="AV406" s="298"/>
      <c r="AW406" s="93"/>
      <c r="AX406" s="66">
        <f t="shared" si="56"/>
        <v>0</v>
      </c>
      <c r="AY406" s="78">
        <f t="shared" si="57"/>
        <v>0</v>
      </c>
      <c r="AZ406" s="67">
        <f>IFERROR(VLOOKUP(A406,'Site check'!$A$14:$O$47,15,0),0)</f>
        <v>0</v>
      </c>
      <c r="BA406" s="68">
        <f t="shared" si="61"/>
        <v>0</v>
      </c>
      <c r="BB406" s="53">
        <f t="shared" si="58"/>
        <v>55</v>
      </c>
      <c r="BC406" s="53">
        <f t="shared" si="59"/>
        <v>55</v>
      </c>
    </row>
    <row r="407" spans="1:55" ht="13.15">
      <c r="A407" t="str">
        <f>[2]Sheet1!A407</f>
        <v>DC DD770 TRON01</v>
      </c>
      <c r="B407" t="str">
        <f>[2]Sheet1!B407</f>
        <v>TRON01;DC SYS01</v>
      </c>
      <c r="C407" s="52" t="str">
        <f>[2]Sheet1!C407</f>
        <v>TRON01</v>
      </c>
      <c r="D407" s="52" t="s">
        <v>1326</v>
      </c>
      <c r="E407">
        <f>[2]Sheet1!D407</f>
        <v>15</v>
      </c>
      <c r="F407">
        <f>[2]Sheet1!E407</f>
        <v>15</v>
      </c>
      <c r="G407" s="64">
        <f>[2]Sheet1!F407</f>
        <v>44399</v>
      </c>
      <c r="H407">
        <f>[2]Sheet1!G407</f>
        <v>300</v>
      </c>
      <c r="I407">
        <f>[2]Sheet1!H407</f>
        <v>300</v>
      </c>
      <c r="J407">
        <f>[2]Sheet1!I407</f>
        <v>6</v>
      </c>
      <c r="K407">
        <f>[2]Sheet1!J407</f>
        <v>8</v>
      </c>
      <c r="L407">
        <f>[2]Sheet1!K407</f>
        <v>0</v>
      </c>
      <c r="M407">
        <f>[2]Sheet1!L407</f>
        <v>22</v>
      </c>
      <c r="N407">
        <f>[2]Sheet1!M407</f>
        <v>5</v>
      </c>
      <c r="O407">
        <f>[2]Sheet1!N407</f>
        <v>0</v>
      </c>
      <c r="P407" s="69">
        <f t="shared" si="60"/>
        <v>0</v>
      </c>
      <c r="Q407" s="81"/>
      <c r="R407" s="82"/>
      <c r="S407" s="93"/>
      <c r="T407" s="80"/>
      <c r="U407" s="92"/>
      <c r="V407" s="80"/>
      <c r="W407" s="93"/>
      <c r="X407" s="80"/>
      <c r="Y407" s="92"/>
      <c r="Z407" s="80"/>
      <c r="AA407" s="93"/>
      <c r="AB407" s="80"/>
      <c r="AC407" s="92"/>
      <c r="AD407" s="80"/>
      <c r="AE407" s="93"/>
      <c r="AF407" s="80"/>
      <c r="AG407" s="92"/>
      <c r="AH407" s="80"/>
      <c r="AI407" s="93"/>
      <c r="AJ407" s="80"/>
      <c r="AK407" s="92"/>
      <c r="AL407" s="80"/>
      <c r="AM407" s="93"/>
      <c r="AN407" s="80"/>
      <c r="AO407" s="92"/>
      <c r="AP407" s="80"/>
      <c r="AQ407" s="93"/>
      <c r="AR407" s="80"/>
      <c r="AS407" s="93"/>
      <c r="AT407" s="298"/>
      <c r="AU407" s="93"/>
      <c r="AV407" s="298"/>
      <c r="AW407" s="93"/>
      <c r="AX407" s="66">
        <f t="shared" si="56"/>
        <v>0</v>
      </c>
      <c r="AY407" s="78">
        <f t="shared" si="57"/>
        <v>0</v>
      </c>
      <c r="AZ407" s="67">
        <f>IFERROR(VLOOKUP(A407,'Site check'!$A$14:$O$47,15,0),0)</f>
        <v>0</v>
      </c>
      <c r="BA407" s="68">
        <f t="shared" si="61"/>
        <v>0</v>
      </c>
      <c r="BB407" s="53">
        <f t="shared" si="58"/>
        <v>15</v>
      </c>
      <c r="BC407" s="53">
        <f t="shared" si="59"/>
        <v>15</v>
      </c>
    </row>
    <row r="408" spans="1:55" ht="13.15">
      <c r="A408" t="str">
        <f>[2]Sheet1!A408</f>
        <v>BSG_SEC_DD770_BC17_02</v>
      </c>
      <c r="B408" t="str">
        <f>[2]Sheet1!B408</f>
        <v>BSG;DC SYS01</v>
      </c>
      <c r="C408" s="52" t="str">
        <f>[2]Sheet1!C408</f>
        <v>BSG</v>
      </c>
      <c r="D408" s="52" t="s">
        <v>980</v>
      </c>
      <c r="E408">
        <f>[2]Sheet1!D408</f>
        <v>100</v>
      </c>
      <c r="F408">
        <f>[2]Sheet1!E408</f>
        <v>100</v>
      </c>
      <c r="G408" s="64">
        <f>[2]Sheet1!F408</f>
        <v>45068</v>
      </c>
      <c r="H408">
        <f>[2]Sheet1!G408</f>
        <v>300</v>
      </c>
      <c r="I408">
        <f>[2]Sheet1!H408</f>
        <v>300</v>
      </c>
      <c r="J408">
        <f>[2]Sheet1!I408</f>
        <v>4</v>
      </c>
      <c r="K408">
        <f>[2]Sheet1!J408</f>
        <v>0</v>
      </c>
      <c r="L408">
        <f>[2]Sheet1!K408</f>
        <v>1</v>
      </c>
      <c r="M408">
        <f>[2]Sheet1!L408</f>
        <v>7</v>
      </c>
      <c r="N408">
        <f>[2]Sheet1!M408</f>
        <v>9</v>
      </c>
      <c r="O408">
        <f>[2]Sheet1!N408</f>
        <v>0</v>
      </c>
      <c r="P408" s="69">
        <f t="shared" si="60"/>
        <v>0</v>
      </c>
      <c r="Q408" s="92"/>
      <c r="R408" s="80"/>
      <c r="S408" s="93"/>
      <c r="T408" s="80"/>
      <c r="U408" s="92"/>
      <c r="V408" s="80"/>
      <c r="W408" s="93"/>
      <c r="X408" s="80"/>
      <c r="Y408" s="92"/>
      <c r="Z408" s="80"/>
      <c r="AA408" s="93"/>
      <c r="AB408" s="80"/>
      <c r="AC408" s="92"/>
      <c r="AD408" s="80"/>
      <c r="AE408" s="93"/>
      <c r="AF408" s="80"/>
      <c r="AG408" s="92"/>
      <c r="AH408" s="80"/>
      <c r="AI408" s="93"/>
      <c r="AJ408" s="80"/>
      <c r="AK408" s="92"/>
      <c r="AL408" s="80"/>
      <c r="AM408" s="93"/>
      <c r="AN408" s="80"/>
      <c r="AO408" s="92"/>
      <c r="AP408" s="80"/>
      <c r="AQ408" s="93"/>
      <c r="AR408" s="80"/>
      <c r="AS408" s="93"/>
      <c r="AT408" s="298"/>
      <c r="AU408" s="93"/>
      <c r="AV408" s="298"/>
      <c r="AW408" s="93"/>
      <c r="AX408" s="66">
        <f t="shared" si="56"/>
        <v>0</v>
      </c>
      <c r="AY408" s="78">
        <f t="shared" si="57"/>
        <v>0</v>
      </c>
      <c r="AZ408" s="67">
        <f>IFERROR(VLOOKUP(A408,'Site check'!$A$14:$O$47,15,0),0)</f>
        <v>0</v>
      </c>
      <c r="BA408" s="68">
        <f t="shared" si="61"/>
        <v>0</v>
      </c>
      <c r="BB408" s="53">
        <f t="shared" si="58"/>
        <v>100</v>
      </c>
      <c r="BC408" s="53">
        <f t="shared" si="59"/>
        <v>100</v>
      </c>
    </row>
    <row r="409" spans="1:55" ht="13.15">
      <c r="A409" t="str">
        <f>[2]Sheet1!A409</f>
        <v>BSG_SEC_DD770_HJ16_01</v>
      </c>
      <c r="B409" t="str">
        <f>[2]Sheet1!B409</f>
        <v>BSG;DC SYS01</v>
      </c>
      <c r="C409" s="52" t="str">
        <f>[2]Sheet1!C409</f>
        <v>BSG</v>
      </c>
      <c r="D409" s="52" t="s">
        <v>980</v>
      </c>
      <c r="E409">
        <f>[2]Sheet1!D409</f>
        <v>35</v>
      </c>
      <c r="F409">
        <f>[2]Sheet1!E409</f>
        <v>35</v>
      </c>
      <c r="G409" s="64">
        <f>[2]Sheet1!F409</f>
        <v>45295</v>
      </c>
      <c r="H409">
        <f>[2]Sheet1!G409</f>
        <v>300</v>
      </c>
      <c r="I409">
        <f>[2]Sheet1!H409</f>
        <v>300</v>
      </c>
      <c r="J409">
        <f>[2]Sheet1!I409</f>
        <v>4</v>
      </c>
      <c r="K409">
        <f>[2]Sheet1!J409</f>
        <v>0</v>
      </c>
      <c r="L409">
        <f>[2]Sheet1!K409</f>
        <v>4</v>
      </c>
      <c r="M409">
        <f>[2]Sheet1!L409</f>
        <v>19</v>
      </c>
      <c r="N409">
        <f>[2]Sheet1!M409</f>
        <v>10</v>
      </c>
      <c r="O409">
        <f>[2]Sheet1!N409</f>
        <v>0</v>
      </c>
      <c r="P409" s="69">
        <f t="shared" si="60"/>
        <v>170.83333333333334</v>
      </c>
      <c r="Q409" s="105" t="s">
        <v>404</v>
      </c>
      <c r="R409" s="255">
        <v>3</v>
      </c>
      <c r="S409" s="85" t="s">
        <v>405</v>
      </c>
      <c r="T409" s="86">
        <v>1</v>
      </c>
      <c r="U409" s="83" t="s">
        <v>406</v>
      </c>
      <c r="V409" s="284">
        <v>4.2</v>
      </c>
      <c r="W409" s="93"/>
      <c r="X409" s="80"/>
      <c r="Y409" s="92"/>
      <c r="Z409" s="80"/>
      <c r="AA409" s="93"/>
      <c r="AB409" s="80"/>
      <c r="AC409" s="92"/>
      <c r="AD409" s="80"/>
      <c r="AE409" s="93"/>
      <c r="AF409" s="80"/>
      <c r="AG409" s="92"/>
      <c r="AH409" s="80"/>
      <c r="AI409" s="93"/>
      <c r="AJ409" s="80"/>
      <c r="AK409" s="92"/>
      <c r="AL409" s="80"/>
      <c r="AM409" s="93"/>
      <c r="AN409" s="80"/>
      <c r="AO409" s="92"/>
      <c r="AP409" s="80"/>
      <c r="AQ409" s="93"/>
      <c r="AR409" s="80"/>
      <c r="AS409" s="93"/>
      <c r="AT409" s="298"/>
      <c r="AU409" s="93"/>
      <c r="AV409" s="298"/>
      <c r="AW409" s="93"/>
      <c r="AX409" s="66">
        <f t="shared" si="56"/>
        <v>8.1999999999999993</v>
      </c>
      <c r="AY409" s="78">
        <f t="shared" si="57"/>
        <v>170.83333333333334</v>
      </c>
      <c r="AZ409" s="67">
        <f>IFERROR(VLOOKUP(A409,'Site check'!$A$14:$O$47,15,0),0)</f>
        <v>0</v>
      </c>
      <c r="BA409" s="68">
        <f t="shared" si="61"/>
        <v>0</v>
      </c>
      <c r="BB409" s="53">
        <f t="shared" si="58"/>
        <v>120.41666666666667</v>
      </c>
      <c r="BC409" s="53">
        <f t="shared" si="59"/>
        <v>120.41666666666667</v>
      </c>
    </row>
    <row r="410" spans="1:55" ht="13.15">
      <c r="A410" t="str">
        <f>[2]Sheet1!A410</f>
        <v>BTN_SEC_DD770_EF09_02</v>
      </c>
      <c r="B410" t="str">
        <f>[2]Sheet1!B410</f>
        <v>BTN-DCSYS01</v>
      </c>
      <c r="C410" s="52" t="str">
        <f>[2]Sheet1!C410</f>
        <v>BTN</v>
      </c>
      <c r="D410" s="52" t="s">
        <v>998</v>
      </c>
      <c r="E410">
        <f>[2]Sheet1!D410</f>
        <v>120</v>
      </c>
      <c r="F410">
        <f>[2]Sheet1!E410</f>
        <v>110</v>
      </c>
      <c r="G410" s="64">
        <f>[2]Sheet1!F410</f>
        <v>44992</v>
      </c>
      <c r="H410">
        <f>[2]Sheet1!G410</f>
        <v>300</v>
      </c>
      <c r="I410">
        <f>[2]Sheet1!H410</f>
        <v>300</v>
      </c>
      <c r="J410">
        <f>[2]Sheet1!I410</f>
        <v>2</v>
      </c>
      <c r="K410">
        <f>[2]Sheet1!J410</f>
        <v>0</v>
      </c>
      <c r="L410">
        <f>[2]Sheet1!K410</f>
        <v>0</v>
      </c>
      <c r="M410">
        <f>[2]Sheet1!L410</f>
        <v>9</v>
      </c>
      <c r="N410">
        <f>[2]Sheet1!M410</f>
        <v>8</v>
      </c>
      <c r="O410">
        <f>[2]Sheet1!N410</f>
        <v>0</v>
      </c>
      <c r="P410" s="69">
        <f t="shared" si="60"/>
        <v>0</v>
      </c>
      <c r="Q410" s="92"/>
      <c r="R410" s="80"/>
      <c r="S410" s="93"/>
      <c r="T410" s="80"/>
      <c r="U410" s="92"/>
      <c r="V410" s="80"/>
      <c r="W410" s="93"/>
      <c r="X410" s="80"/>
      <c r="Y410" s="92"/>
      <c r="Z410" s="80"/>
      <c r="AA410" s="93"/>
      <c r="AB410" s="80"/>
      <c r="AC410" s="92"/>
      <c r="AD410" s="80"/>
      <c r="AE410" s="93"/>
      <c r="AF410" s="80"/>
      <c r="AG410" s="92"/>
      <c r="AH410" s="80"/>
      <c r="AI410" s="93"/>
      <c r="AJ410" s="80"/>
      <c r="AK410" s="92"/>
      <c r="AL410" s="80"/>
      <c r="AM410" s="93"/>
      <c r="AN410" s="80"/>
      <c r="AO410" s="92"/>
      <c r="AP410" s="80"/>
      <c r="AQ410" s="93"/>
      <c r="AR410" s="80"/>
      <c r="AS410" s="93"/>
      <c r="AT410" s="298"/>
      <c r="AU410" s="93"/>
      <c r="AV410" s="298"/>
      <c r="AW410" s="93"/>
      <c r="AX410" s="66">
        <f t="shared" si="56"/>
        <v>0</v>
      </c>
      <c r="AY410" s="78">
        <f t="shared" si="57"/>
        <v>0</v>
      </c>
      <c r="AZ410" s="67">
        <f>IFERROR(VLOOKUP(A410,'Site check'!$A$14:$O$47,15,0),0)</f>
        <v>0</v>
      </c>
      <c r="BA410" s="68">
        <f t="shared" si="61"/>
        <v>0</v>
      </c>
      <c r="BB410" s="53">
        <f t="shared" si="58"/>
        <v>120</v>
      </c>
      <c r="BC410" s="53">
        <f t="shared" si="59"/>
        <v>110</v>
      </c>
    </row>
    <row r="411" spans="1:55" ht="13.15">
      <c r="A411" t="str">
        <f>[2]Sheet1!A411</f>
        <v>BTN_SEC_DD770_YZ01_01</v>
      </c>
      <c r="B411" t="str">
        <f>[2]Sheet1!B411</f>
        <v>BTN-DCSYS01</v>
      </c>
      <c r="C411" s="52" t="str">
        <f>[2]Sheet1!C411</f>
        <v>BTN</v>
      </c>
      <c r="D411" s="52" t="s">
        <v>998</v>
      </c>
      <c r="E411">
        <f>[2]Sheet1!D411</f>
        <v>65</v>
      </c>
      <c r="F411">
        <f>[2]Sheet1!E411</f>
        <v>45</v>
      </c>
      <c r="G411" s="64">
        <f>[2]Sheet1!F411</f>
        <v>44992</v>
      </c>
      <c r="H411">
        <f>[2]Sheet1!G411</f>
        <v>300</v>
      </c>
      <c r="I411">
        <f>[2]Sheet1!H411</f>
        <v>300</v>
      </c>
      <c r="J411">
        <f>[2]Sheet1!I411</f>
        <v>0</v>
      </c>
      <c r="K411">
        <f>[2]Sheet1!J411</f>
        <v>0</v>
      </c>
      <c r="L411">
        <f>[2]Sheet1!K411</f>
        <v>5</v>
      </c>
      <c r="M411">
        <f>[2]Sheet1!L411</f>
        <v>22</v>
      </c>
      <c r="N411">
        <f>[2]Sheet1!M411</f>
        <v>12</v>
      </c>
      <c r="O411">
        <f>[2]Sheet1!N411</f>
        <v>0</v>
      </c>
      <c r="P411" s="69">
        <f t="shared" si="60"/>
        <v>212.5</v>
      </c>
      <c r="Q411" s="81" t="s">
        <v>466</v>
      </c>
      <c r="R411" s="82">
        <v>5</v>
      </c>
      <c r="S411" s="99" t="s">
        <v>467</v>
      </c>
      <c r="T411" s="100">
        <v>1</v>
      </c>
      <c r="U411" s="83" t="s">
        <v>468</v>
      </c>
      <c r="V411" s="284">
        <v>4.2</v>
      </c>
      <c r="W411" s="93"/>
      <c r="X411" s="80"/>
      <c r="Y411" s="92"/>
      <c r="Z411" s="80"/>
      <c r="AA411" s="93"/>
      <c r="AB411" s="80"/>
      <c r="AC411" s="92"/>
      <c r="AD411" s="80"/>
      <c r="AE411" s="93"/>
      <c r="AF411" s="80"/>
      <c r="AG411" s="92"/>
      <c r="AH411" s="80"/>
      <c r="AI411" s="93"/>
      <c r="AJ411" s="80"/>
      <c r="AK411" s="92"/>
      <c r="AL411" s="80"/>
      <c r="AM411" s="93"/>
      <c r="AN411" s="80"/>
      <c r="AO411" s="92"/>
      <c r="AP411" s="80"/>
      <c r="AQ411" s="93"/>
      <c r="AR411" s="80"/>
      <c r="AS411" s="93"/>
      <c r="AT411" s="298"/>
      <c r="AU411" s="93"/>
      <c r="AV411" s="298"/>
      <c r="AW411" s="93"/>
      <c r="AX411" s="66">
        <f t="shared" si="56"/>
        <v>10.199999999999999</v>
      </c>
      <c r="AY411" s="78">
        <f t="shared" si="57"/>
        <v>212.5</v>
      </c>
      <c r="AZ411" s="67">
        <f>IFERROR(VLOOKUP(A411,'Site check'!$A$14:$O$47,15,0),0)</f>
        <v>0</v>
      </c>
      <c r="BA411" s="68">
        <f t="shared" si="61"/>
        <v>0</v>
      </c>
      <c r="BB411" s="53">
        <f t="shared" si="58"/>
        <v>171.25</v>
      </c>
      <c r="BC411" s="53">
        <f t="shared" si="59"/>
        <v>151.25</v>
      </c>
    </row>
    <row r="412" spans="1:55" ht="13.15">
      <c r="A412" t="str">
        <f>[2]Sheet1!A412</f>
        <v>GFDCD1_SEC_DCDB_T0</v>
      </c>
      <c r="B412" t="str">
        <f>[2]Sheet1!B412</f>
        <v>GFDCD1;DC SYS01A</v>
      </c>
      <c r="C412" s="52" t="str">
        <f>[2]Sheet1!C412</f>
        <v>GFDCD1</v>
      </c>
      <c r="D412" s="52" t="s">
        <v>1119</v>
      </c>
      <c r="E412">
        <f>[2]Sheet1!D412</f>
        <v>75</v>
      </c>
      <c r="F412">
        <f>[2]Sheet1!E412</f>
        <v>100</v>
      </c>
      <c r="G412" s="64">
        <f>[2]Sheet1!F412</f>
        <v>45068</v>
      </c>
      <c r="H412">
        <f>[2]Sheet1!G412</f>
        <v>200</v>
      </c>
      <c r="I412">
        <f>[2]Sheet1!H412</f>
        <v>200</v>
      </c>
      <c r="J412">
        <f>[2]Sheet1!I412</f>
        <v>3</v>
      </c>
      <c r="K412">
        <f>[2]Sheet1!J412</f>
        <v>0</v>
      </c>
      <c r="L412">
        <f>[2]Sheet1!K412</f>
        <v>0</v>
      </c>
      <c r="M412">
        <f>[2]Sheet1!L412</f>
        <v>0</v>
      </c>
      <c r="N412">
        <f>[2]Sheet1!M412</f>
        <v>0</v>
      </c>
      <c r="O412">
        <f>[2]Sheet1!N412</f>
        <v>30</v>
      </c>
      <c r="P412" s="69">
        <f t="shared" si="60"/>
        <v>287.49999999999994</v>
      </c>
      <c r="Q412" s="81" t="s">
        <v>550</v>
      </c>
      <c r="R412" s="82">
        <v>4.3</v>
      </c>
      <c r="S412" s="81" t="s">
        <v>551</v>
      </c>
      <c r="T412" s="82">
        <v>4.7</v>
      </c>
      <c r="U412" s="81" t="s">
        <v>552</v>
      </c>
      <c r="V412" s="82">
        <v>2.6</v>
      </c>
      <c r="W412" s="256" t="s">
        <v>553</v>
      </c>
      <c r="X412" s="255">
        <v>1.6</v>
      </c>
      <c r="Y412" s="309" t="s">
        <v>554</v>
      </c>
      <c r="Z412" s="317">
        <v>0.6</v>
      </c>
      <c r="AA412" s="93"/>
      <c r="AB412" s="80"/>
      <c r="AC412" s="92"/>
      <c r="AD412" s="80"/>
      <c r="AE412" s="93"/>
      <c r="AF412" s="80"/>
      <c r="AG412" s="92"/>
      <c r="AH412" s="80"/>
      <c r="AI412" s="93"/>
      <c r="AJ412" s="80"/>
      <c r="AK412" s="92"/>
      <c r="AL412" s="80"/>
      <c r="AM412" s="93"/>
      <c r="AN412" s="80"/>
      <c r="AO412" s="92"/>
      <c r="AP412" s="80"/>
      <c r="AQ412" s="93"/>
      <c r="AR412" s="80"/>
      <c r="AS412" s="93"/>
      <c r="AT412" s="298"/>
      <c r="AU412" s="93"/>
      <c r="AV412" s="298"/>
      <c r="AW412" s="93"/>
      <c r="AX412" s="66">
        <f t="shared" si="56"/>
        <v>13.799999999999999</v>
      </c>
      <c r="AY412" s="78">
        <f t="shared" si="57"/>
        <v>287.49999999999994</v>
      </c>
      <c r="AZ412" s="67">
        <f>IFERROR(VLOOKUP(A412,'Site check'!$A$14:$O$47,15,0),0)</f>
        <v>0</v>
      </c>
      <c r="BA412" s="68">
        <f t="shared" si="61"/>
        <v>0</v>
      </c>
      <c r="BB412" s="53">
        <f t="shared" si="58"/>
        <v>218.74999999999997</v>
      </c>
      <c r="BC412" s="53">
        <f t="shared" si="59"/>
        <v>243.74999999999997</v>
      </c>
    </row>
    <row r="413" spans="1:55" ht="13.15">
      <c r="A413" t="str">
        <f>[2]Sheet1!A413</f>
        <v>GFDCD1_SEC_DD770_M09</v>
      </c>
      <c r="B413" t="str">
        <f>[2]Sheet1!B413</f>
        <v>GFDCD1;DC SYS01A</v>
      </c>
      <c r="C413" s="52" t="str">
        <f>[2]Sheet1!C413</f>
        <v>GFDCD1</v>
      </c>
      <c r="D413" s="52" t="s">
        <v>1119</v>
      </c>
      <c r="E413">
        <f>[2]Sheet1!D413</f>
        <v>140</v>
      </c>
      <c r="F413">
        <f>[2]Sheet1!E413</f>
        <v>170</v>
      </c>
      <c r="G413" s="64">
        <f>[2]Sheet1!F413</f>
        <v>45068</v>
      </c>
      <c r="H413">
        <f>[2]Sheet1!G413</f>
        <v>300</v>
      </c>
      <c r="I413">
        <f>[2]Sheet1!H413</f>
        <v>300</v>
      </c>
      <c r="J413">
        <f>[2]Sheet1!I413</f>
        <v>3</v>
      </c>
      <c r="K413">
        <f>[2]Sheet1!J413</f>
        <v>0</v>
      </c>
      <c r="L413">
        <f>[2]Sheet1!K413</f>
        <v>1</v>
      </c>
      <c r="M413">
        <f>[2]Sheet1!L413</f>
        <v>0</v>
      </c>
      <c r="N413">
        <f>[2]Sheet1!M413</f>
        <v>8</v>
      </c>
      <c r="O413">
        <f>[2]Sheet1!N413</f>
        <v>0</v>
      </c>
      <c r="P413" s="69">
        <f t="shared" si="60"/>
        <v>0</v>
      </c>
      <c r="Q413" s="99"/>
      <c r="R413" s="100"/>
      <c r="S413" s="93"/>
      <c r="T413" s="80"/>
      <c r="U413" s="92"/>
      <c r="V413" s="80"/>
      <c r="W413" s="93"/>
      <c r="X413" s="80"/>
      <c r="Y413" s="92"/>
      <c r="Z413" s="80"/>
      <c r="AA413" s="93"/>
      <c r="AB413" s="80"/>
      <c r="AC413" s="92"/>
      <c r="AD413" s="80"/>
      <c r="AE413" s="93"/>
      <c r="AF413" s="80"/>
      <c r="AG413" s="92"/>
      <c r="AH413" s="80"/>
      <c r="AI413" s="93"/>
      <c r="AJ413" s="80"/>
      <c r="AK413" s="92"/>
      <c r="AL413" s="80"/>
      <c r="AM413" s="93"/>
      <c r="AN413" s="80"/>
      <c r="AO413" s="92"/>
      <c r="AP413" s="80"/>
      <c r="AQ413" s="93"/>
      <c r="AR413" s="80"/>
      <c r="AS413" s="93"/>
      <c r="AT413" s="298"/>
      <c r="AU413" s="93"/>
      <c r="AV413" s="298"/>
      <c r="AW413" s="93"/>
      <c r="AX413" s="66">
        <f t="shared" si="56"/>
        <v>0</v>
      </c>
      <c r="AY413" s="78">
        <f t="shared" si="57"/>
        <v>0</v>
      </c>
      <c r="AZ413" s="67">
        <f>IFERROR(VLOOKUP(A413,'Site check'!$A$14:$O$47,15,0),0)</f>
        <v>0</v>
      </c>
      <c r="BA413" s="68">
        <f t="shared" si="61"/>
        <v>0</v>
      </c>
      <c r="BB413" s="53">
        <f t="shared" si="58"/>
        <v>140</v>
      </c>
      <c r="BC413" s="53">
        <f t="shared" si="59"/>
        <v>170</v>
      </c>
    </row>
    <row r="414" spans="1:55" ht="13.15">
      <c r="A414" t="str">
        <f>[2]Sheet1!A414</f>
        <v>PTMN03_SEC_DD770_BCBD01</v>
      </c>
      <c r="B414" t="str">
        <f>[2]Sheet1!B414</f>
        <v>PTMN03;DC SYS01</v>
      </c>
      <c r="C414" s="52" t="str">
        <f>[2]Sheet1!C414</f>
        <v>PTMN03</v>
      </c>
      <c r="D414" s="52" t="s">
        <v>1257</v>
      </c>
      <c r="E414">
        <f>[2]Sheet1!D414</f>
        <v>30</v>
      </c>
      <c r="F414">
        <f>[2]Sheet1!E414</f>
        <v>0</v>
      </c>
      <c r="G414" s="64">
        <f>[2]Sheet1!F414</f>
        <v>44169</v>
      </c>
      <c r="H414">
        <f>[2]Sheet1!G414</f>
        <v>300</v>
      </c>
      <c r="I414">
        <f>[2]Sheet1!H414</f>
        <v>300</v>
      </c>
      <c r="J414">
        <f>[2]Sheet1!I414</f>
        <v>6</v>
      </c>
      <c r="K414">
        <f>[2]Sheet1!J414</f>
        <v>12</v>
      </c>
      <c r="L414">
        <f>[2]Sheet1!K414</f>
        <v>0</v>
      </c>
      <c r="M414">
        <f>[2]Sheet1!L414</f>
        <v>24</v>
      </c>
      <c r="N414">
        <f>[2]Sheet1!M414</f>
        <v>7</v>
      </c>
      <c r="O414">
        <f>[2]Sheet1!N414</f>
        <v>0</v>
      </c>
      <c r="P414" s="69">
        <f t="shared" si="60"/>
        <v>0</v>
      </c>
      <c r="Q414" s="92"/>
      <c r="R414" s="80"/>
      <c r="S414" s="93"/>
      <c r="T414" s="80"/>
      <c r="U414" s="92"/>
      <c r="V414" s="80"/>
      <c r="W414" s="93"/>
      <c r="X414" s="80"/>
      <c r="Y414" s="92"/>
      <c r="Z414" s="80"/>
      <c r="AA414" s="93"/>
      <c r="AB414" s="80"/>
      <c r="AC414" s="92"/>
      <c r="AD414" s="80"/>
      <c r="AE414" s="93"/>
      <c r="AF414" s="80"/>
      <c r="AG414" s="92"/>
      <c r="AH414" s="80"/>
      <c r="AI414" s="93"/>
      <c r="AJ414" s="80"/>
      <c r="AK414" s="92"/>
      <c r="AL414" s="80"/>
      <c r="AM414" s="93"/>
      <c r="AN414" s="80"/>
      <c r="AO414" s="92"/>
      <c r="AP414" s="80"/>
      <c r="AQ414" s="93"/>
      <c r="AR414" s="80"/>
      <c r="AS414" s="93"/>
      <c r="AT414" s="298"/>
      <c r="AU414" s="93"/>
      <c r="AV414" s="298"/>
      <c r="AW414" s="93"/>
      <c r="AX414" s="66">
        <f t="shared" si="56"/>
        <v>0</v>
      </c>
      <c r="AY414" s="78">
        <f t="shared" si="57"/>
        <v>0</v>
      </c>
      <c r="AZ414" s="67">
        <f>IFERROR(VLOOKUP(A414,'Site check'!$A$14:$O$47,15,0),0)</f>
        <v>0</v>
      </c>
      <c r="BA414" s="68">
        <f t="shared" si="61"/>
        <v>0</v>
      </c>
      <c r="BB414" s="53">
        <f t="shared" si="58"/>
        <v>30</v>
      </c>
      <c r="BC414" s="53">
        <f t="shared" si="59"/>
        <v>0</v>
      </c>
    </row>
    <row r="415" spans="1:55" ht="13.15">
      <c r="A415" t="str">
        <f>[2]Sheet1!A415</f>
        <v>PTMN03_SEC_DD770_GH01</v>
      </c>
      <c r="B415" t="str">
        <f>[2]Sheet1!B415</f>
        <v>PTMN03;DC SYS01</v>
      </c>
      <c r="C415" s="52" t="str">
        <f>[2]Sheet1!C415</f>
        <v>PTMN03</v>
      </c>
      <c r="D415" s="52" t="s">
        <v>1257</v>
      </c>
      <c r="E415">
        <f>[2]Sheet1!D415</f>
        <v>40</v>
      </c>
      <c r="F415">
        <f>[2]Sheet1!E415</f>
        <v>40</v>
      </c>
      <c r="G415" s="64">
        <f>[2]Sheet1!F415</f>
        <v>44169</v>
      </c>
      <c r="H415">
        <f>[2]Sheet1!G415</f>
        <v>300</v>
      </c>
      <c r="I415">
        <f>[2]Sheet1!H415</f>
        <v>300</v>
      </c>
      <c r="J415">
        <f>[2]Sheet1!I415</f>
        <v>6</v>
      </c>
      <c r="K415">
        <f>[2]Sheet1!J415</f>
        <v>10</v>
      </c>
      <c r="L415">
        <f>[2]Sheet1!K415</f>
        <v>0</v>
      </c>
      <c r="M415">
        <f>[2]Sheet1!L415</f>
        <v>18</v>
      </c>
      <c r="N415">
        <f>[2]Sheet1!M415</f>
        <v>10</v>
      </c>
      <c r="O415">
        <f>[2]Sheet1!N415</f>
        <v>0</v>
      </c>
      <c r="P415" s="69">
        <f t="shared" si="60"/>
        <v>0</v>
      </c>
      <c r="Q415" s="92"/>
      <c r="R415" s="80"/>
      <c r="S415" s="93"/>
      <c r="T415" s="80"/>
      <c r="U415" s="92"/>
      <c r="V415" s="80"/>
      <c r="W415" s="93"/>
      <c r="X415" s="80"/>
      <c r="Y415" s="92"/>
      <c r="Z415" s="80"/>
      <c r="AA415" s="93"/>
      <c r="AB415" s="80"/>
      <c r="AC415" s="92"/>
      <c r="AD415" s="80"/>
      <c r="AE415" s="93"/>
      <c r="AF415" s="80"/>
      <c r="AG415" s="92"/>
      <c r="AH415" s="80"/>
      <c r="AI415" s="93"/>
      <c r="AJ415" s="80"/>
      <c r="AK415" s="92"/>
      <c r="AL415" s="80"/>
      <c r="AM415" s="93"/>
      <c r="AN415" s="80"/>
      <c r="AO415" s="92"/>
      <c r="AP415" s="80"/>
      <c r="AQ415" s="93"/>
      <c r="AR415" s="80"/>
      <c r="AS415" s="93"/>
      <c r="AT415" s="298"/>
      <c r="AU415" s="93"/>
      <c r="AV415" s="298"/>
      <c r="AW415" s="93"/>
      <c r="AX415" s="66">
        <f t="shared" si="56"/>
        <v>0</v>
      </c>
      <c r="AY415" s="78">
        <f t="shared" si="57"/>
        <v>0</v>
      </c>
      <c r="AZ415" s="67">
        <f>IFERROR(VLOOKUP(A415,'Site check'!$A$14:$O$47,15,0),0)</f>
        <v>0</v>
      </c>
      <c r="BA415" s="68">
        <f t="shared" si="61"/>
        <v>0</v>
      </c>
      <c r="BB415" s="53">
        <f t="shared" si="58"/>
        <v>40</v>
      </c>
      <c r="BC415" s="53">
        <f t="shared" si="59"/>
        <v>40</v>
      </c>
    </row>
    <row r="416" spans="1:55" ht="13.15">
      <c r="A416" t="str">
        <f>[2]Sheet1!A416</f>
        <v>PTMN03_SEC_DD770_LM01</v>
      </c>
      <c r="B416" t="str">
        <f>[2]Sheet1!B416</f>
        <v>PTMN03;DC SYS01</v>
      </c>
      <c r="C416" s="52" t="str">
        <f>[2]Sheet1!C416</f>
        <v>PTMN03</v>
      </c>
      <c r="D416" s="52" t="s">
        <v>1257</v>
      </c>
      <c r="E416">
        <f>[2]Sheet1!D416</f>
        <v>60</v>
      </c>
      <c r="F416">
        <f>[2]Sheet1!E416</f>
        <v>60</v>
      </c>
      <c r="G416" s="64">
        <f>[2]Sheet1!F416</f>
        <v>44169</v>
      </c>
      <c r="H416">
        <f>[2]Sheet1!G416</f>
        <v>300</v>
      </c>
      <c r="I416">
        <f>[2]Sheet1!H416</f>
        <v>300</v>
      </c>
      <c r="J416">
        <f>[2]Sheet1!I416</f>
        <v>4</v>
      </c>
      <c r="K416">
        <f>[2]Sheet1!J416</f>
        <v>11</v>
      </c>
      <c r="L416">
        <f>[2]Sheet1!K416</f>
        <v>0</v>
      </c>
      <c r="M416">
        <f>[2]Sheet1!L416</f>
        <v>6</v>
      </c>
      <c r="N416">
        <f>[2]Sheet1!M416</f>
        <v>1</v>
      </c>
      <c r="O416">
        <f>[2]Sheet1!N416</f>
        <v>0</v>
      </c>
      <c r="P416" s="69">
        <f t="shared" si="60"/>
        <v>87.5</v>
      </c>
      <c r="Q416" s="83" t="s">
        <v>704</v>
      </c>
      <c r="R416" s="284">
        <v>4.2</v>
      </c>
      <c r="S416" s="93"/>
      <c r="T416" s="80"/>
      <c r="U416" s="92"/>
      <c r="V416" s="80"/>
      <c r="W416" s="93"/>
      <c r="X416" s="80"/>
      <c r="Y416" s="92"/>
      <c r="Z416" s="80"/>
      <c r="AA416" s="93"/>
      <c r="AB416" s="80"/>
      <c r="AC416" s="92"/>
      <c r="AD416" s="80"/>
      <c r="AE416" s="93"/>
      <c r="AF416" s="80"/>
      <c r="AG416" s="92"/>
      <c r="AH416" s="80"/>
      <c r="AI416" s="93"/>
      <c r="AJ416" s="80"/>
      <c r="AK416" s="92"/>
      <c r="AL416" s="80"/>
      <c r="AM416" s="93"/>
      <c r="AN416" s="80"/>
      <c r="AO416" s="92"/>
      <c r="AP416" s="80"/>
      <c r="AQ416" s="93"/>
      <c r="AR416" s="80"/>
      <c r="AS416" s="93"/>
      <c r="AT416" s="298"/>
      <c r="AU416" s="93"/>
      <c r="AV416" s="298"/>
      <c r="AW416" s="93"/>
      <c r="AX416" s="66">
        <f t="shared" si="56"/>
        <v>4.2</v>
      </c>
      <c r="AY416" s="78">
        <f t="shared" si="57"/>
        <v>87.5</v>
      </c>
      <c r="AZ416" s="67">
        <f>IFERROR(VLOOKUP(A416,'Site check'!$A$14:$O$47,15,0),0)</f>
        <v>0</v>
      </c>
      <c r="BA416" s="68">
        <f t="shared" si="61"/>
        <v>0</v>
      </c>
      <c r="BB416" s="53">
        <f t="shared" si="58"/>
        <v>103.75</v>
      </c>
      <c r="BC416" s="53">
        <f t="shared" si="59"/>
        <v>103.75</v>
      </c>
    </row>
    <row r="417" spans="1:55" ht="13.15">
      <c r="A417" t="str">
        <f>[2]Sheet1!A417</f>
        <v>PTMN03_SEC_DD770_QR01</v>
      </c>
      <c r="B417" t="str">
        <f>[2]Sheet1!B417</f>
        <v>PTMN03;DC SYS01</v>
      </c>
      <c r="C417" s="52" t="str">
        <f>[2]Sheet1!C417</f>
        <v>PTMN03</v>
      </c>
      <c r="D417" s="52" t="s">
        <v>1257</v>
      </c>
      <c r="E417">
        <f>[2]Sheet1!D417</f>
        <v>50</v>
      </c>
      <c r="F417">
        <f>[2]Sheet1!E417</f>
        <v>50</v>
      </c>
      <c r="G417" s="64">
        <f>[2]Sheet1!F417</f>
        <v>44169</v>
      </c>
      <c r="H417">
        <f>[2]Sheet1!G417</f>
        <v>300</v>
      </c>
      <c r="I417">
        <f>[2]Sheet1!H417</f>
        <v>300</v>
      </c>
      <c r="J417">
        <f>[2]Sheet1!I417</f>
        <v>6</v>
      </c>
      <c r="K417">
        <f>[2]Sheet1!J417</f>
        <v>0</v>
      </c>
      <c r="L417">
        <f>[2]Sheet1!K417</f>
        <v>0</v>
      </c>
      <c r="M417">
        <f>[2]Sheet1!L417</f>
        <v>23</v>
      </c>
      <c r="N417">
        <f>[2]Sheet1!M417</f>
        <v>11</v>
      </c>
      <c r="O417">
        <f>[2]Sheet1!N417</f>
        <v>0</v>
      </c>
      <c r="P417" s="69">
        <f t="shared" si="60"/>
        <v>0</v>
      </c>
      <c r="Q417" s="92"/>
      <c r="R417" s="80"/>
      <c r="S417" s="93"/>
      <c r="T417" s="80"/>
      <c r="U417" s="92"/>
      <c r="V417" s="80"/>
      <c r="W417" s="93"/>
      <c r="X417" s="80"/>
      <c r="Y417" s="92"/>
      <c r="Z417" s="80"/>
      <c r="AA417" s="93"/>
      <c r="AB417" s="80"/>
      <c r="AC417" s="92"/>
      <c r="AD417" s="80"/>
      <c r="AE417" s="93"/>
      <c r="AF417" s="80"/>
      <c r="AG417" s="92"/>
      <c r="AH417" s="80"/>
      <c r="AI417" s="93"/>
      <c r="AJ417" s="80"/>
      <c r="AK417" s="92"/>
      <c r="AL417" s="80"/>
      <c r="AM417" s="93"/>
      <c r="AN417" s="80"/>
      <c r="AO417" s="92"/>
      <c r="AP417" s="80"/>
      <c r="AQ417" s="93"/>
      <c r="AR417" s="80"/>
      <c r="AS417" s="93"/>
      <c r="AT417" s="298"/>
      <c r="AU417" s="93"/>
      <c r="AV417" s="298"/>
      <c r="AW417" s="93"/>
      <c r="AX417" s="66">
        <f t="shared" si="56"/>
        <v>0</v>
      </c>
      <c r="AY417" s="78">
        <f t="shared" si="57"/>
        <v>0</v>
      </c>
      <c r="AZ417" s="67">
        <f>IFERROR(VLOOKUP(A417,'Site check'!$A$14:$O$47,15,0),0)</f>
        <v>0</v>
      </c>
      <c r="BA417" s="68">
        <f t="shared" si="61"/>
        <v>0</v>
      </c>
      <c r="BB417" s="53">
        <f t="shared" si="58"/>
        <v>50</v>
      </c>
      <c r="BC417" s="53">
        <f t="shared" si="59"/>
        <v>50</v>
      </c>
    </row>
    <row r="418" spans="1:55" ht="13.15">
      <c r="A418" t="str">
        <f>[2]Sheet1!A418</f>
        <v>PTMN03_SEC_DD770_UV01</v>
      </c>
      <c r="B418" t="str">
        <f>[2]Sheet1!B418</f>
        <v>PTMN03;DC SYS01</v>
      </c>
      <c r="C418" s="52" t="str">
        <f>[2]Sheet1!C418</f>
        <v>PTMN03</v>
      </c>
      <c r="D418" s="52" t="s">
        <v>1257</v>
      </c>
      <c r="E418">
        <f>[2]Sheet1!D418</f>
        <v>20</v>
      </c>
      <c r="F418">
        <f>[2]Sheet1!E418</f>
        <v>20</v>
      </c>
      <c r="G418" s="64">
        <f>[2]Sheet1!F418</f>
        <v>44169</v>
      </c>
      <c r="H418">
        <f>[2]Sheet1!G418</f>
        <v>300</v>
      </c>
      <c r="I418">
        <f>[2]Sheet1!H418</f>
        <v>300</v>
      </c>
      <c r="J418">
        <f>[2]Sheet1!I418</f>
        <v>6</v>
      </c>
      <c r="K418">
        <f>[2]Sheet1!J418</f>
        <v>8</v>
      </c>
      <c r="L418">
        <f>[2]Sheet1!K418</f>
        <v>0</v>
      </c>
      <c r="M418">
        <f>[2]Sheet1!L418</f>
        <v>23</v>
      </c>
      <c r="N418">
        <f>[2]Sheet1!M418</f>
        <v>12</v>
      </c>
      <c r="O418">
        <f>[2]Sheet1!N418</f>
        <v>0</v>
      </c>
      <c r="P418" s="69">
        <f t="shared" si="60"/>
        <v>125</v>
      </c>
      <c r="Q418" s="81" t="s">
        <v>702</v>
      </c>
      <c r="R418" s="82">
        <v>5</v>
      </c>
      <c r="S418" s="303" t="s">
        <v>703</v>
      </c>
      <c r="T418" s="302">
        <v>1</v>
      </c>
      <c r="U418" s="92"/>
      <c r="V418" s="80"/>
      <c r="W418" s="93"/>
      <c r="X418" s="80"/>
      <c r="Y418" s="92"/>
      <c r="Z418" s="80"/>
      <c r="AA418" s="93"/>
      <c r="AB418" s="80"/>
      <c r="AC418" s="92"/>
      <c r="AD418" s="80"/>
      <c r="AE418" s="93"/>
      <c r="AF418" s="80"/>
      <c r="AG418" s="92"/>
      <c r="AH418" s="80"/>
      <c r="AI418" s="93"/>
      <c r="AJ418" s="80"/>
      <c r="AK418" s="92"/>
      <c r="AL418" s="80"/>
      <c r="AM418" s="93"/>
      <c r="AN418" s="80"/>
      <c r="AO418" s="92"/>
      <c r="AP418" s="80"/>
      <c r="AQ418" s="93"/>
      <c r="AR418" s="80"/>
      <c r="AS418" s="93"/>
      <c r="AT418" s="298"/>
      <c r="AU418" s="93"/>
      <c r="AV418" s="298"/>
      <c r="AW418" s="93"/>
      <c r="AX418" s="66">
        <f t="shared" si="56"/>
        <v>6</v>
      </c>
      <c r="AY418" s="78">
        <f t="shared" si="57"/>
        <v>125</v>
      </c>
      <c r="AZ418" s="67">
        <f>IFERROR(VLOOKUP(A418,'Site check'!$A$14:$O$47,15,0),0)</f>
        <v>0</v>
      </c>
      <c r="BA418" s="68">
        <f t="shared" si="61"/>
        <v>0</v>
      </c>
      <c r="BB418" s="53">
        <f t="shared" si="58"/>
        <v>82.5</v>
      </c>
      <c r="BC418" s="53">
        <f t="shared" si="59"/>
        <v>82.5</v>
      </c>
    </row>
    <row r="419" spans="1:55" ht="13.15">
      <c r="A419" t="str">
        <f>[2]Sheet1!A419</f>
        <v>SHTN03_SEC_DD770_AD10</v>
      </c>
      <c r="B419" t="str">
        <f>[2]Sheet1!B419</f>
        <v>SHTN03;DC SYS01</v>
      </c>
      <c r="C419" s="52" t="str">
        <f>[2]Sheet1!C419</f>
        <v>SHTN03</v>
      </c>
      <c r="D419" s="52" t="s">
        <v>1284</v>
      </c>
      <c r="E419">
        <f>[2]Sheet1!D419</f>
        <v>210</v>
      </c>
      <c r="F419">
        <f>[2]Sheet1!E419</f>
        <v>210</v>
      </c>
      <c r="G419" s="64">
        <f>[2]Sheet1!F419</f>
        <v>45301</v>
      </c>
      <c r="H419">
        <f>[2]Sheet1!G419</f>
        <v>240</v>
      </c>
      <c r="I419">
        <f>[2]Sheet1!H419</f>
        <v>240</v>
      </c>
      <c r="J419">
        <f>[2]Sheet1!I419</f>
        <v>1</v>
      </c>
      <c r="K419">
        <f>[2]Sheet1!J419</f>
        <v>1</v>
      </c>
      <c r="L419">
        <f>[2]Sheet1!K419</f>
        <v>0</v>
      </c>
      <c r="M419">
        <f>[2]Sheet1!L419</f>
        <v>0</v>
      </c>
      <c r="N419">
        <f>[2]Sheet1!M419</f>
        <v>5</v>
      </c>
      <c r="O419">
        <f>[2]Sheet1!N419</f>
        <v>0</v>
      </c>
      <c r="P419" s="69">
        <f t="shared" si="60"/>
        <v>0</v>
      </c>
      <c r="Q419" s="92"/>
      <c r="R419" s="80"/>
      <c r="S419" s="93"/>
      <c r="T419" s="80"/>
      <c r="U419" s="92"/>
      <c r="V419" s="80"/>
      <c r="W419" s="93"/>
      <c r="X419" s="80"/>
      <c r="Y419" s="92"/>
      <c r="Z419" s="80"/>
      <c r="AA419" s="93"/>
      <c r="AB419" s="80"/>
      <c r="AC419" s="92"/>
      <c r="AD419" s="80"/>
      <c r="AE419" s="93"/>
      <c r="AF419" s="80"/>
      <c r="AG419" s="92"/>
      <c r="AH419" s="80"/>
      <c r="AI419" s="93"/>
      <c r="AJ419" s="80"/>
      <c r="AK419" s="92"/>
      <c r="AL419" s="80"/>
      <c r="AM419" s="93"/>
      <c r="AN419" s="80"/>
      <c r="AO419" s="92"/>
      <c r="AP419" s="80"/>
      <c r="AQ419" s="93"/>
      <c r="AR419" s="80"/>
      <c r="AS419" s="93"/>
      <c r="AT419" s="298"/>
      <c r="AU419" s="93"/>
      <c r="AV419" s="298"/>
      <c r="AW419" s="93"/>
      <c r="AX419" s="66">
        <f t="shared" si="56"/>
        <v>0</v>
      </c>
      <c r="AY419" s="78">
        <f t="shared" si="57"/>
        <v>0</v>
      </c>
      <c r="AZ419" s="67">
        <f>IFERROR(VLOOKUP(A419,'Site check'!$A$14:$O$47,15,0),0)</f>
        <v>0</v>
      </c>
      <c r="BA419" s="68">
        <f t="shared" si="61"/>
        <v>0</v>
      </c>
      <c r="BB419" s="53">
        <f t="shared" si="58"/>
        <v>210</v>
      </c>
      <c r="BC419" s="53">
        <f t="shared" si="59"/>
        <v>210</v>
      </c>
    </row>
    <row r="420" spans="1:55" ht="13.15">
      <c r="A420" t="str">
        <f>[2]Sheet1!A420</f>
        <v>SHTN03_SEC_Eaton_ ANAP0</v>
      </c>
      <c r="B420" t="str">
        <f>[2]Sheet1!B420</f>
        <v>SHTN03;DC SYS01</v>
      </c>
      <c r="C420" s="52" t="str">
        <f>[2]Sheet1!C420</f>
        <v>SHTN03</v>
      </c>
      <c r="D420" s="52" t="s">
        <v>1284</v>
      </c>
      <c r="E420">
        <f>[2]Sheet1!D420</f>
        <v>30</v>
      </c>
      <c r="F420">
        <f>[2]Sheet1!E420</f>
        <v>27</v>
      </c>
      <c r="G420" s="64">
        <f>[2]Sheet1!F420</f>
        <v>44937</v>
      </c>
      <c r="H420">
        <f>[2]Sheet1!G420</f>
        <v>300</v>
      </c>
      <c r="I420">
        <f>[2]Sheet1!H420</f>
        <v>300</v>
      </c>
      <c r="J420">
        <f>[2]Sheet1!I420</f>
        <v>0</v>
      </c>
      <c r="K420">
        <f>[2]Sheet1!J420</f>
        <v>0</v>
      </c>
      <c r="L420">
        <f>[2]Sheet1!K420</f>
        <v>0</v>
      </c>
      <c r="M420">
        <f>[2]Sheet1!L420</f>
        <v>0</v>
      </c>
      <c r="N420">
        <f>[2]Sheet1!M420</f>
        <v>0</v>
      </c>
      <c r="O420">
        <f>[2]Sheet1!N420</f>
        <v>54</v>
      </c>
      <c r="P420" s="69">
        <f t="shared" si="60"/>
        <v>233.33333333333334</v>
      </c>
      <c r="Q420" s="81" t="s">
        <v>728</v>
      </c>
      <c r="R420" s="82">
        <v>5</v>
      </c>
      <c r="S420" s="81" t="s">
        <v>729</v>
      </c>
      <c r="T420" s="82">
        <v>1</v>
      </c>
      <c r="U420" s="101" t="s">
        <v>730</v>
      </c>
      <c r="V420" s="100">
        <v>1</v>
      </c>
      <c r="W420" s="83" t="s">
        <v>731</v>
      </c>
      <c r="X420" s="284">
        <v>4.2</v>
      </c>
      <c r="Y420" s="92"/>
      <c r="Z420" s="80"/>
      <c r="AA420" s="93"/>
      <c r="AB420" s="80"/>
      <c r="AC420" s="92"/>
      <c r="AD420" s="80"/>
      <c r="AE420" s="93"/>
      <c r="AF420" s="80"/>
      <c r="AG420" s="92"/>
      <c r="AH420" s="80"/>
      <c r="AI420" s="93"/>
      <c r="AJ420" s="80"/>
      <c r="AK420" s="92"/>
      <c r="AL420" s="80"/>
      <c r="AM420" s="93"/>
      <c r="AN420" s="80"/>
      <c r="AO420" s="92"/>
      <c r="AP420" s="80"/>
      <c r="AQ420" s="93"/>
      <c r="AR420" s="80"/>
      <c r="AS420" s="93"/>
      <c r="AT420" s="298"/>
      <c r="AU420" s="93"/>
      <c r="AV420" s="298"/>
      <c r="AW420" s="93"/>
      <c r="AX420" s="66">
        <f t="shared" si="56"/>
        <v>11.2</v>
      </c>
      <c r="AY420" s="78">
        <f t="shared" si="57"/>
        <v>233.33333333333334</v>
      </c>
      <c r="AZ420" s="67">
        <f>IFERROR(VLOOKUP(A420,'Site check'!$A$14:$O$47,15,0),0)</f>
        <v>0</v>
      </c>
      <c r="BA420" s="68">
        <f t="shared" si="61"/>
        <v>0</v>
      </c>
      <c r="BB420" s="53">
        <f t="shared" si="58"/>
        <v>146.66666666666669</v>
      </c>
      <c r="BC420" s="53">
        <f t="shared" si="59"/>
        <v>143.66666666666669</v>
      </c>
    </row>
    <row r="421" spans="1:55" ht="13.15">
      <c r="A421" t="str">
        <f>[2]Sheet1!A421</f>
        <v>DCDB_WKGN01_CD1.</v>
      </c>
      <c r="B421" t="str">
        <f>[2]Sheet1!B421</f>
        <v>WKGN01;DC SYS01</v>
      </c>
      <c r="C421" s="52" t="str">
        <f>[2]Sheet1!C421</f>
        <v>WKGN01</v>
      </c>
      <c r="D421" s="52" t="s">
        <v>1346</v>
      </c>
      <c r="E421">
        <f>[2]Sheet1!D421</f>
        <v>25</v>
      </c>
      <c r="F421">
        <f>[2]Sheet1!E421</f>
        <v>25</v>
      </c>
      <c r="G421" s="64">
        <f>[2]Sheet1!F421</f>
        <v>44092</v>
      </c>
      <c r="H421">
        <f>[2]Sheet1!G421</f>
        <v>300</v>
      </c>
      <c r="I421">
        <f>[2]Sheet1!H421</f>
        <v>300</v>
      </c>
      <c r="J421">
        <f>[2]Sheet1!I421</f>
        <v>6</v>
      </c>
      <c r="K421">
        <f>[2]Sheet1!J421</f>
        <v>5</v>
      </c>
      <c r="L421">
        <f>[2]Sheet1!K421</f>
        <v>12</v>
      </c>
      <c r="M421">
        <f>[2]Sheet1!L421</f>
        <v>15</v>
      </c>
      <c r="N421">
        <f>[2]Sheet1!M421</f>
        <v>12</v>
      </c>
      <c r="O421">
        <f>[2]Sheet1!N421</f>
        <v>0</v>
      </c>
      <c r="P421" s="69">
        <f t="shared" si="60"/>
        <v>0</v>
      </c>
      <c r="Q421" s="92"/>
      <c r="R421" s="80"/>
      <c r="S421" s="93"/>
      <c r="T421" s="80"/>
      <c r="U421" s="92"/>
      <c r="V421" s="80"/>
      <c r="W421" s="93"/>
      <c r="X421" s="80"/>
      <c r="Y421" s="92"/>
      <c r="Z421" s="80"/>
      <c r="AA421" s="93"/>
      <c r="AB421" s="80"/>
      <c r="AC421" s="92"/>
      <c r="AD421" s="80"/>
      <c r="AE421" s="93"/>
      <c r="AF421" s="80"/>
      <c r="AG421" s="92"/>
      <c r="AH421" s="80"/>
      <c r="AI421" s="93"/>
      <c r="AJ421" s="80"/>
      <c r="AK421" s="92"/>
      <c r="AL421" s="80"/>
      <c r="AM421" s="93"/>
      <c r="AN421" s="80"/>
      <c r="AO421" s="92"/>
      <c r="AP421" s="80"/>
      <c r="AQ421" s="93"/>
      <c r="AR421" s="80"/>
      <c r="AS421" s="93"/>
      <c r="AT421" s="298"/>
      <c r="AU421" s="93"/>
      <c r="AV421" s="298"/>
      <c r="AW421" s="93"/>
      <c r="AX421" s="66">
        <f t="shared" si="56"/>
        <v>0</v>
      </c>
      <c r="AY421" s="78">
        <f t="shared" si="57"/>
        <v>0</v>
      </c>
      <c r="AZ421" s="67">
        <f>IFERROR(VLOOKUP(A421,'Site check'!$A$14:$O$47,15,0),0)</f>
        <v>0</v>
      </c>
      <c r="BA421" s="68">
        <f t="shared" si="61"/>
        <v>0</v>
      </c>
      <c r="BB421" s="53">
        <f t="shared" si="58"/>
        <v>25</v>
      </c>
      <c r="BC421" s="53">
        <f t="shared" si="59"/>
        <v>25</v>
      </c>
    </row>
    <row r="422" spans="1:55" ht="13.15">
      <c r="A422" t="str">
        <f>[2]Sheet1!A422</f>
        <v>DCDB_WKGN01_EF1.</v>
      </c>
      <c r="B422" t="str">
        <f>[2]Sheet1!B422</f>
        <v>WKGN01;DC SYS01</v>
      </c>
      <c r="C422" s="52" t="str">
        <f>[2]Sheet1!C422</f>
        <v>WKGN01</v>
      </c>
      <c r="D422" s="52" t="s">
        <v>1346</v>
      </c>
      <c r="E422">
        <f>[2]Sheet1!D422</f>
        <v>20</v>
      </c>
      <c r="F422">
        <f>[2]Sheet1!E422</f>
        <v>20</v>
      </c>
      <c r="G422" s="64">
        <f>[2]Sheet1!F422</f>
        <v>0</v>
      </c>
      <c r="H422">
        <f>[2]Sheet1!G422</f>
        <v>300</v>
      </c>
      <c r="I422">
        <f>[2]Sheet1!H422</f>
        <v>300</v>
      </c>
      <c r="J422">
        <f>[2]Sheet1!I422</f>
        <v>6</v>
      </c>
      <c r="K422">
        <f>[2]Sheet1!J422</f>
        <v>2</v>
      </c>
      <c r="L422">
        <f>[2]Sheet1!K422</f>
        <v>7</v>
      </c>
      <c r="M422">
        <f>[2]Sheet1!L422</f>
        <v>23</v>
      </c>
      <c r="N422">
        <f>[2]Sheet1!M422</f>
        <v>11</v>
      </c>
      <c r="O422">
        <f>[2]Sheet1!N422</f>
        <v>0</v>
      </c>
      <c r="P422" s="69">
        <f t="shared" si="60"/>
        <v>104.16666666666667</v>
      </c>
      <c r="Q422" s="81" t="s">
        <v>789</v>
      </c>
      <c r="R422" s="82">
        <v>5</v>
      </c>
      <c r="S422" s="93"/>
      <c r="T422" s="80"/>
      <c r="U422" s="92"/>
      <c r="V422" s="80"/>
      <c r="W422" s="93"/>
      <c r="X422" s="80"/>
      <c r="Y422" s="92"/>
      <c r="Z422" s="80"/>
      <c r="AA422" s="93"/>
      <c r="AB422" s="80"/>
      <c r="AC422" s="92"/>
      <c r="AD422" s="80"/>
      <c r="AE422" s="93"/>
      <c r="AF422" s="80"/>
      <c r="AG422" s="92"/>
      <c r="AH422" s="80"/>
      <c r="AI422" s="93"/>
      <c r="AJ422" s="80"/>
      <c r="AK422" s="92"/>
      <c r="AL422" s="80"/>
      <c r="AM422" s="93"/>
      <c r="AN422" s="80"/>
      <c r="AO422" s="92"/>
      <c r="AP422" s="80"/>
      <c r="AQ422" s="93"/>
      <c r="AR422" s="80"/>
      <c r="AS422" s="93"/>
      <c r="AT422" s="298"/>
      <c r="AU422" s="93"/>
      <c r="AV422" s="298"/>
      <c r="AW422" s="93"/>
      <c r="AX422" s="66">
        <f t="shared" si="56"/>
        <v>5</v>
      </c>
      <c r="AY422" s="78">
        <f t="shared" si="57"/>
        <v>104.16666666666667</v>
      </c>
      <c r="AZ422" s="67">
        <f>IFERROR(VLOOKUP(A422,'Site check'!$A$14:$O$47,15,0),0)</f>
        <v>0</v>
      </c>
      <c r="BA422" s="68">
        <f t="shared" si="61"/>
        <v>0</v>
      </c>
      <c r="BB422" s="53">
        <f t="shared" si="58"/>
        <v>72.083333333333343</v>
      </c>
      <c r="BC422" s="53">
        <f t="shared" si="59"/>
        <v>72.083333333333343</v>
      </c>
    </row>
    <row r="423" spans="1:55" ht="13.15">
      <c r="A423" t="str">
        <f>[2]Sheet1!A423</f>
        <v>ASMN02_SEC_DD770_CD1</v>
      </c>
      <c r="B423" t="str">
        <f>[2]Sheet1!B423</f>
        <v>ASMN02;DC SYS01</v>
      </c>
      <c r="C423" s="52" t="str">
        <f>[2]Sheet1!C423</f>
        <v>ASMN02</v>
      </c>
      <c r="D423" s="52" t="s">
        <v>892</v>
      </c>
      <c r="E423">
        <f>[2]Sheet1!D423</f>
        <v>20</v>
      </c>
      <c r="F423">
        <f>[2]Sheet1!E423</f>
        <v>20</v>
      </c>
      <c r="G423" s="64">
        <f>[2]Sheet1!F423</f>
        <v>44119</v>
      </c>
      <c r="H423">
        <f>[2]Sheet1!G423</f>
        <v>300</v>
      </c>
      <c r="I423">
        <f>[2]Sheet1!H423</f>
        <v>300</v>
      </c>
      <c r="J423">
        <f>[2]Sheet1!I423</f>
        <v>6</v>
      </c>
      <c r="K423">
        <f>[2]Sheet1!J423</f>
        <v>5</v>
      </c>
      <c r="L423">
        <f>[2]Sheet1!K423</f>
        <v>7</v>
      </c>
      <c r="M423">
        <f>[2]Sheet1!L423</f>
        <v>23</v>
      </c>
      <c r="N423">
        <f>[2]Sheet1!M423</f>
        <v>12</v>
      </c>
      <c r="O423">
        <f>[2]Sheet1!N423</f>
        <v>0</v>
      </c>
      <c r="P423" s="69">
        <f t="shared" si="60"/>
        <v>0</v>
      </c>
      <c r="Q423" s="92"/>
      <c r="R423" s="80"/>
      <c r="S423" s="93"/>
      <c r="T423" s="80"/>
      <c r="U423" s="92"/>
      <c r="V423" s="80"/>
      <c r="W423" s="93"/>
      <c r="X423" s="80"/>
      <c r="Y423" s="92"/>
      <c r="Z423" s="80"/>
      <c r="AA423" s="93"/>
      <c r="AB423" s="80"/>
      <c r="AC423" s="92"/>
      <c r="AD423" s="80"/>
      <c r="AE423" s="93"/>
      <c r="AF423" s="80"/>
      <c r="AG423" s="92"/>
      <c r="AH423" s="80"/>
      <c r="AI423" s="93"/>
      <c r="AJ423" s="80"/>
      <c r="AK423" s="92"/>
      <c r="AL423" s="80"/>
      <c r="AM423" s="93"/>
      <c r="AN423" s="80"/>
      <c r="AO423" s="92"/>
      <c r="AP423" s="80"/>
      <c r="AQ423" s="93"/>
      <c r="AR423" s="80"/>
      <c r="AS423" s="93"/>
      <c r="AT423" s="298"/>
      <c r="AU423" s="93"/>
      <c r="AV423" s="298"/>
      <c r="AW423" s="93"/>
      <c r="AX423" s="66">
        <f t="shared" si="56"/>
        <v>0</v>
      </c>
      <c r="AY423" s="78">
        <f t="shared" si="57"/>
        <v>0</v>
      </c>
      <c r="AZ423" s="67">
        <f>IFERROR(VLOOKUP(A423,'Site check'!$A$14:$O$47,15,0),0)</f>
        <v>0</v>
      </c>
      <c r="BA423" s="68">
        <f t="shared" si="61"/>
        <v>0</v>
      </c>
      <c r="BB423" s="53">
        <f t="shared" si="58"/>
        <v>20</v>
      </c>
      <c r="BC423" s="53">
        <f t="shared" si="59"/>
        <v>20</v>
      </c>
    </row>
    <row r="424" spans="1:55" ht="13.15">
      <c r="A424" t="str">
        <f>[2]Sheet1!A424</f>
        <v>ASMN02_SEC_DD770_EF1</v>
      </c>
      <c r="B424" t="str">
        <f>[2]Sheet1!B424</f>
        <v>ASMN02;DC SYS01</v>
      </c>
      <c r="C424" s="52" t="str">
        <f>[2]Sheet1!C424</f>
        <v>ASMN02</v>
      </c>
      <c r="D424" s="52" t="s">
        <v>892</v>
      </c>
      <c r="E424">
        <f>[2]Sheet1!D424</f>
        <v>0</v>
      </c>
      <c r="F424">
        <f>[2]Sheet1!E424</f>
        <v>0</v>
      </c>
      <c r="G424" s="64">
        <f>[2]Sheet1!F424</f>
        <v>44119</v>
      </c>
      <c r="H424">
        <f>[2]Sheet1!G424</f>
        <v>0</v>
      </c>
      <c r="I424">
        <f>[2]Sheet1!H424</f>
        <v>0</v>
      </c>
      <c r="J424">
        <f>[2]Sheet1!I424</f>
        <v>0</v>
      </c>
      <c r="K424">
        <f>[2]Sheet1!J424</f>
        <v>6</v>
      </c>
      <c r="L424">
        <f>[2]Sheet1!K424</f>
        <v>0</v>
      </c>
      <c r="M424">
        <f>[2]Sheet1!L424</f>
        <v>24</v>
      </c>
      <c r="N424">
        <f>[2]Sheet1!M424</f>
        <v>12</v>
      </c>
      <c r="O424">
        <f>[2]Sheet1!N424</f>
        <v>6</v>
      </c>
      <c r="P424" s="69">
        <f t="shared" si="60"/>
        <v>0</v>
      </c>
      <c r="Q424" s="92"/>
      <c r="R424" s="80"/>
      <c r="S424" s="93"/>
      <c r="T424" s="80"/>
      <c r="U424" s="92"/>
      <c r="V424" s="80"/>
      <c r="W424" s="93"/>
      <c r="X424" s="80"/>
      <c r="Y424" s="92"/>
      <c r="Z424" s="80"/>
      <c r="AA424" s="93"/>
      <c r="AB424" s="80"/>
      <c r="AC424" s="92"/>
      <c r="AD424" s="80"/>
      <c r="AE424" s="93"/>
      <c r="AF424" s="80"/>
      <c r="AG424" s="92"/>
      <c r="AH424" s="80"/>
      <c r="AI424" s="93"/>
      <c r="AJ424" s="80"/>
      <c r="AK424" s="92"/>
      <c r="AL424" s="80"/>
      <c r="AM424" s="93"/>
      <c r="AN424" s="80"/>
      <c r="AO424" s="92"/>
      <c r="AP424" s="80"/>
      <c r="AQ424" s="93"/>
      <c r="AR424" s="80"/>
      <c r="AS424" s="93"/>
      <c r="AT424" s="298"/>
      <c r="AU424" s="93"/>
      <c r="AV424" s="298"/>
      <c r="AW424" s="93"/>
      <c r="AX424" s="66">
        <f t="shared" si="56"/>
        <v>0</v>
      </c>
      <c r="AY424" s="78">
        <f t="shared" si="57"/>
        <v>0</v>
      </c>
      <c r="AZ424" s="67">
        <f>IFERROR(VLOOKUP(A424,'Site check'!$A$14:$O$47,15,0),0)</f>
        <v>0</v>
      </c>
      <c r="BA424" s="68">
        <f t="shared" si="61"/>
        <v>0</v>
      </c>
      <c r="BB424" s="53">
        <f t="shared" si="58"/>
        <v>0</v>
      </c>
      <c r="BC424" s="53">
        <f t="shared" si="59"/>
        <v>0</v>
      </c>
    </row>
    <row r="425" spans="1:55" ht="13.15">
      <c r="A425" t="str">
        <f>[2]Sheet1!A425</f>
        <v>BKLN05_SEC_CBDB_BUBV01</v>
      </c>
      <c r="B425" t="str">
        <f>[2]Sheet1!B425</f>
        <v>BKLN05;DC SYS03;NEAR CK</v>
      </c>
      <c r="C425" s="52" t="str">
        <f>[2]Sheet1!C425</f>
        <v>BKLN05</v>
      </c>
      <c r="D425" s="52" t="s">
        <v>275</v>
      </c>
      <c r="E425">
        <f>[2]Sheet1!D425</f>
        <v>225</v>
      </c>
      <c r="F425">
        <f>[2]Sheet1!E425</f>
        <v>225</v>
      </c>
      <c r="G425" s="64">
        <f>[2]Sheet1!F425</f>
        <v>45358</v>
      </c>
      <c r="H425">
        <f>[2]Sheet1!G425</f>
        <v>300</v>
      </c>
      <c r="I425">
        <f>[2]Sheet1!H425</f>
        <v>300</v>
      </c>
      <c r="J425">
        <f>[2]Sheet1!I425</f>
        <v>0</v>
      </c>
      <c r="K425">
        <f>[2]Sheet1!J425</f>
        <v>3</v>
      </c>
      <c r="L425">
        <f>[2]Sheet1!K425</f>
        <v>0</v>
      </c>
      <c r="M425">
        <f>[2]Sheet1!L425</f>
        <v>0</v>
      </c>
      <c r="N425">
        <f>[2]Sheet1!M425</f>
        <v>0</v>
      </c>
      <c r="O425">
        <f>[2]Sheet1!N425</f>
        <v>26</v>
      </c>
      <c r="P425" s="69">
        <f t="shared" si="60"/>
        <v>102.29166666666667</v>
      </c>
      <c r="Q425" s="101" t="s">
        <v>398</v>
      </c>
      <c r="R425" s="116">
        <v>4.91</v>
      </c>
      <c r="S425" s="93"/>
      <c r="T425" s="80"/>
      <c r="U425" s="92"/>
      <c r="V425" s="80"/>
      <c r="W425" s="93"/>
      <c r="X425" s="80"/>
      <c r="Y425" s="92"/>
      <c r="Z425" s="80"/>
      <c r="AA425" s="93"/>
      <c r="AB425" s="80"/>
      <c r="AC425" s="92"/>
      <c r="AD425" s="80"/>
      <c r="AE425" s="93"/>
      <c r="AF425" s="80"/>
      <c r="AG425" s="92"/>
      <c r="AH425" s="80"/>
      <c r="AI425" s="93"/>
      <c r="AJ425" s="80"/>
      <c r="AK425" s="92"/>
      <c r="AL425" s="80"/>
      <c r="AM425" s="93"/>
      <c r="AN425" s="80"/>
      <c r="AO425" s="92"/>
      <c r="AP425" s="80"/>
      <c r="AQ425" s="93"/>
      <c r="AR425" s="80"/>
      <c r="AS425" s="93"/>
      <c r="AT425" s="298"/>
      <c r="AU425" s="93"/>
      <c r="AV425" s="298"/>
      <c r="AW425" s="93"/>
      <c r="AX425" s="66">
        <f t="shared" si="56"/>
        <v>4.91</v>
      </c>
      <c r="AY425" s="78">
        <f t="shared" si="57"/>
        <v>102.29166666666667</v>
      </c>
      <c r="AZ425" s="67">
        <f>IFERROR(VLOOKUP(A425,'Site check'!$A$14:$O$47,15,0),0)</f>
        <v>0</v>
      </c>
      <c r="BA425" s="68">
        <f t="shared" si="61"/>
        <v>0</v>
      </c>
      <c r="BB425" s="53">
        <f t="shared" si="58"/>
        <v>276.14583333333331</v>
      </c>
      <c r="BC425" s="53">
        <f t="shared" si="59"/>
        <v>276.14583333333331</v>
      </c>
    </row>
    <row r="426" spans="1:55" ht="13.15">
      <c r="A426" t="str">
        <f>[2]Sheet1!A426</f>
        <v>BKLN05_SEC_CBDB_BWBX01</v>
      </c>
      <c r="B426" t="str">
        <f>[2]Sheet1!B426</f>
        <v>BKLN05;DC SYS02</v>
      </c>
      <c r="C426" s="52" t="str">
        <f>[2]Sheet1!C426</f>
        <v>BKLN05</v>
      </c>
      <c r="D426" s="52" t="s">
        <v>275</v>
      </c>
      <c r="E426">
        <f>[2]Sheet1!D426</f>
        <v>100</v>
      </c>
      <c r="F426">
        <f>[2]Sheet1!E426</f>
        <v>110</v>
      </c>
      <c r="G426" s="64">
        <f>[2]Sheet1!F426</f>
        <v>44470</v>
      </c>
      <c r="H426">
        <f>[2]Sheet1!G426</f>
        <v>300</v>
      </c>
      <c r="I426">
        <f>[2]Sheet1!H426</f>
        <v>300</v>
      </c>
      <c r="J426">
        <f>[2]Sheet1!I426</f>
        <v>0</v>
      </c>
      <c r="K426">
        <f>[2]Sheet1!J426</f>
        <v>0</v>
      </c>
      <c r="L426">
        <f>[2]Sheet1!K426</f>
        <v>0</v>
      </c>
      <c r="M426">
        <f>[2]Sheet1!L426</f>
        <v>0</v>
      </c>
      <c r="N426">
        <f>[2]Sheet1!M426</f>
        <v>0</v>
      </c>
      <c r="O426">
        <f>[2]Sheet1!N426</f>
        <v>48</v>
      </c>
      <c r="P426" s="69">
        <f t="shared" si="60"/>
        <v>183.33333333333334</v>
      </c>
      <c r="Q426" s="89" t="s">
        <v>375</v>
      </c>
      <c r="R426" s="90">
        <v>2</v>
      </c>
      <c r="S426" s="89" t="s">
        <v>376</v>
      </c>
      <c r="T426" s="90">
        <v>2.9</v>
      </c>
      <c r="U426" s="89" t="s">
        <v>377</v>
      </c>
      <c r="V426" s="90">
        <v>3.9</v>
      </c>
      <c r="W426" s="93"/>
      <c r="X426" s="80"/>
      <c r="Y426" s="92"/>
      <c r="Z426" s="80"/>
      <c r="AA426" s="93"/>
      <c r="AB426" s="80"/>
      <c r="AC426" s="92"/>
      <c r="AD426" s="80"/>
      <c r="AE426" s="93"/>
      <c r="AF426" s="80"/>
      <c r="AG426" s="92"/>
      <c r="AH426" s="80"/>
      <c r="AI426" s="93"/>
      <c r="AJ426" s="80"/>
      <c r="AK426" s="92"/>
      <c r="AL426" s="80"/>
      <c r="AM426" s="93"/>
      <c r="AN426" s="80"/>
      <c r="AO426" s="92"/>
      <c r="AP426" s="80"/>
      <c r="AQ426" s="93"/>
      <c r="AR426" s="80"/>
      <c r="AS426" s="93"/>
      <c r="AT426" s="298"/>
      <c r="AU426" s="93"/>
      <c r="AV426" s="298"/>
      <c r="AW426" s="93"/>
      <c r="AX426" s="66">
        <f t="shared" si="56"/>
        <v>8.8000000000000007</v>
      </c>
      <c r="AY426" s="78">
        <f t="shared" si="57"/>
        <v>183.33333333333334</v>
      </c>
      <c r="AZ426" s="67">
        <f>IFERROR(VLOOKUP(A426,'Site check'!$A$14:$O$47,15,0),0)</f>
        <v>0</v>
      </c>
      <c r="BA426" s="68">
        <f t="shared" si="61"/>
        <v>0</v>
      </c>
      <c r="BB426" s="53">
        <f t="shared" si="58"/>
        <v>191.66666666666669</v>
      </c>
      <c r="BC426" s="53">
        <f t="shared" si="59"/>
        <v>201.66666666666669</v>
      </c>
    </row>
    <row r="427" spans="1:55" ht="13.15">
      <c r="A427" t="str">
        <f>[2]Sheet1!A427</f>
        <v>BKLN05_SEC_DD770_ACAD01</v>
      </c>
      <c r="B427" t="str">
        <f>[2]Sheet1!B427</f>
        <v>BKLN05;DC SYS02</v>
      </c>
      <c r="C427" s="52" t="str">
        <f>[2]Sheet1!C427</f>
        <v>BKLN05</v>
      </c>
      <c r="D427" s="52" t="s">
        <v>275</v>
      </c>
      <c r="E427">
        <f>[2]Sheet1!D427</f>
        <v>120</v>
      </c>
      <c r="F427">
        <f>[2]Sheet1!E427</f>
        <v>120</v>
      </c>
      <c r="G427" s="64">
        <f>[2]Sheet1!F427</f>
        <v>44484</v>
      </c>
      <c r="H427">
        <f>[2]Sheet1!G427</f>
        <v>300</v>
      </c>
      <c r="I427">
        <f>[2]Sheet1!H427</f>
        <v>300</v>
      </c>
      <c r="J427">
        <f>[2]Sheet1!I427</f>
        <v>3</v>
      </c>
      <c r="K427">
        <f>[2]Sheet1!J427</f>
        <v>6</v>
      </c>
      <c r="L427">
        <f>[2]Sheet1!K427</f>
        <v>0</v>
      </c>
      <c r="M427">
        <f>[2]Sheet1!L427</f>
        <v>13</v>
      </c>
      <c r="N427">
        <f>[2]Sheet1!M427</f>
        <v>10</v>
      </c>
      <c r="O427">
        <f>[2]Sheet1!N427</f>
        <v>7</v>
      </c>
      <c r="P427" s="69">
        <f t="shared" si="60"/>
        <v>125</v>
      </c>
      <c r="Q427" s="253" t="s">
        <v>393</v>
      </c>
      <c r="R427" s="254">
        <v>2</v>
      </c>
      <c r="S427" s="111" t="s">
        <v>394</v>
      </c>
      <c r="T427" s="113">
        <v>2</v>
      </c>
      <c r="U427" s="306" t="s">
        <v>395</v>
      </c>
      <c r="V427" s="307">
        <v>2</v>
      </c>
      <c r="W427" s="93"/>
      <c r="X427" s="80"/>
      <c r="Y427" s="92"/>
      <c r="Z427" s="80"/>
      <c r="AA427" s="93"/>
      <c r="AB427" s="80"/>
      <c r="AC427" s="92"/>
      <c r="AD427" s="80"/>
      <c r="AE427" s="93"/>
      <c r="AF427" s="80"/>
      <c r="AG427" s="92"/>
      <c r="AH427" s="80"/>
      <c r="AI427" s="93"/>
      <c r="AJ427" s="80"/>
      <c r="AK427" s="92"/>
      <c r="AL427" s="80"/>
      <c r="AM427" s="93"/>
      <c r="AN427" s="80"/>
      <c r="AO427" s="92"/>
      <c r="AP427" s="80"/>
      <c r="AQ427" s="93"/>
      <c r="AR427" s="80"/>
      <c r="AS427" s="93"/>
      <c r="AT427" s="298"/>
      <c r="AU427" s="93"/>
      <c r="AV427" s="298"/>
      <c r="AW427" s="93"/>
      <c r="AX427" s="66">
        <f t="shared" si="56"/>
        <v>6</v>
      </c>
      <c r="AY427" s="78">
        <f t="shared" si="57"/>
        <v>125</v>
      </c>
      <c r="AZ427" s="67">
        <f>IFERROR(VLOOKUP(A427,'Site check'!$A$14:$O$47,15,0),0)</f>
        <v>0</v>
      </c>
      <c r="BA427" s="68">
        <f t="shared" si="61"/>
        <v>0</v>
      </c>
      <c r="BB427" s="53">
        <f t="shared" si="58"/>
        <v>182.5</v>
      </c>
      <c r="BC427" s="53">
        <f t="shared" si="59"/>
        <v>182.5</v>
      </c>
    </row>
    <row r="428" spans="1:55" ht="13.15">
      <c r="A428" t="str">
        <f>[2]Sheet1!A428</f>
        <v>BKLN05_SEC_DD770_AGAH01</v>
      </c>
      <c r="B428" t="str">
        <f>[2]Sheet1!B428</f>
        <v>BKLN05;DC SYS03;NEAR CK</v>
      </c>
      <c r="C428" s="52" t="str">
        <f>[2]Sheet1!C428</f>
        <v>BKLN05</v>
      </c>
      <c r="D428" s="52" t="s">
        <v>275</v>
      </c>
      <c r="E428">
        <f>[2]Sheet1!D428</f>
        <v>90</v>
      </c>
      <c r="F428">
        <f>[2]Sheet1!E428</f>
        <v>85</v>
      </c>
      <c r="G428" s="64">
        <f>[2]Sheet1!F428</f>
        <v>44470</v>
      </c>
      <c r="H428">
        <f>[2]Sheet1!G428</f>
        <v>300</v>
      </c>
      <c r="I428">
        <f>[2]Sheet1!H428</f>
        <v>300</v>
      </c>
      <c r="J428">
        <f>[2]Sheet1!I428</f>
        <v>5</v>
      </c>
      <c r="K428">
        <f>[2]Sheet1!J428</f>
        <v>5</v>
      </c>
      <c r="L428">
        <f>[2]Sheet1!K428</f>
        <v>0</v>
      </c>
      <c r="M428">
        <f>[2]Sheet1!L428</f>
        <v>3</v>
      </c>
      <c r="N428">
        <f>[2]Sheet1!M428</f>
        <v>12</v>
      </c>
      <c r="O428">
        <f>[2]Sheet1!N428</f>
        <v>0</v>
      </c>
      <c r="P428" s="69">
        <f t="shared" si="60"/>
        <v>0</v>
      </c>
      <c r="Q428" s="83"/>
      <c r="R428" s="84"/>
      <c r="S428" s="93"/>
      <c r="T428" s="80"/>
      <c r="U428" s="92"/>
      <c r="V428" s="80"/>
      <c r="W428" s="93"/>
      <c r="X428" s="80"/>
      <c r="Y428" s="92"/>
      <c r="Z428" s="80"/>
      <c r="AA428" s="93"/>
      <c r="AB428" s="80"/>
      <c r="AC428" s="92"/>
      <c r="AD428" s="80"/>
      <c r="AE428" s="93"/>
      <c r="AF428" s="80"/>
      <c r="AG428" s="92"/>
      <c r="AH428" s="80"/>
      <c r="AI428" s="93"/>
      <c r="AJ428" s="80"/>
      <c r="AK428" s="92"/>
      <c r="AL428" s="80"/>
      <c r="AM428" s="93"/>
      <c r="AN428" s="80"/>
      <c r="AO428" s="92"/>
      <c r="AP428" s="80"/>
      <c r="AQ428" s="93"/>
      <c r="AR428" s="80"/>
      <c r="AS428" s="93"/>
      <c r="AT428" s="298"/>
      <c r="AU428" s="93"/>
      <c r="AV428" s="298"/>
      <c r="AW428" s="93"/>
      <c r="AX428" s="66">
        <f t="shared" si="56"/>
        <v>0</v>
      </c>
      <c r="AY428" s="78">
        <f t="shared" si="57"/>
        <v>0</v>
      </c>
      <c r="AZ428" s="67">
        <f>IFERROR(VLOOKUP(A428,'Site check'!$A$14:$O$47,15,0),0)</f>
        <v>0</v>
      </c>
      <c r="BA428" s="68">
        <f t="shared" si="61"/>
        <v>0</v>
      </c>
      <c r="BB428" s="53">
        <f t="shared" si="58"/>
        <v>90</v>
      </c>
      <c r="BC428" s="53">
        <f t="shared" si="59"/>
        <v>85</v>
      </c>
    </row>
    <row r="429" spans="1:55" ht="13.15">
      <c r="A429" t="str">
        <f>[2]Sheet1!A429</f>
        <v>BKLN05_SEC_DD770_BABB01</v>
      </c>
      <c r="B429" t="str">
        <f>[2]Sheet1!B429</f>
        <v>BKLN05;DC SYS01</v>
      </c>
      <c r="C429" s="52" t="str">
        <f>[2]Sheet1!C429</f>
        <v>BKLN05</v>
      </c>
      <c r="D429" s="52" t="s">
        <v>275</v>
      </c>
      <c r="E429">
        <f>[2]Sheet1!D429</f>
        <v>190</v>
      </c>
      <c r="F429">
        <f>[2]Sheet1!E429</f>
        <v>195</v>
      </c>
      <c r="G429" s="64">
        <f>[2]Sheet1!F429</f>
        <v>44470</v>
      </c>
      <c r="H429">
        <f>[2]Sheet1!G429</f>
        <v>300</v>
      </c>
      <c r="I429">
        <f>[2]Sheet1!H429</f>
        <v>300</v>
      </c>
      <c r="J429">
        <f>[2]Sheet1!I429</f>
        <v>2</v>
      </c>
      <c r="K429">
        <f>[2]Sheet1!J429</f>
        <v>3</v>
      </c>
      <c r="L429">
        <f>[2]Sheet1!K429</f>
        <v>0</v>
      </c>
      <c r="M429">
        <f>[2]Sheet1!L429</f>
        <v>9</v>
      </c>
      <c r="N429">
        <f>[2]Sheet1!M429</f>
        <v>12</v>
      </c>
      <c r="O429">
        <f>[2]Sheet1!N429</f>
        <v>0</v>
      </c>
      <c r="P429" s="69">
        <f t="shared" si="60"/>
        <v>93.75</v>
      </c>
      <c r="Q429" s="105" t="s">
        <v>1477</v>
      </c>
      <c r="R429" s="255">
        <v>4.5</v>
      </c>
      <c r="S429" s="93"/>
      <c r="T429" s="80"/>
      <c r="U429" s="92"/>
      <c r="V429" s="80"/>
      <c r="W429" s="93"/>
      <c r="X429" s="80"/>
      <c r="Y429" s="92"/>
      <c r="Z429" s="80"/>
      <c r="AA429" s="93"/>
      <c r="AB429" s="80"/>
      <c r="AC429" s="92"/>
      <c r="AD429" s="80"/>
      <c r="AE429" s="93"/>
      <c r="AF429" s="80"/>
      <c r="AG429" s="92"/>
      <c r="AH429" s="80"/>
      <c r="AI429" s="93"/>
      <c r="AJ429" s="80"/>
      <c r="AK429" s="92"/>
      <c r="AL429" s="80"/>
      <c r="AM429" s="93"/>
      <c r="AN429" s="80"/>
      <c r="AO429" s="92"/>
      <c r="AP429" s="80"/>
      <c r="AQ429" s="93"/>
      <c r="AR429" s="80"/>
      <c r="AS429" s="93"/>
      <c r="AT429" s="298"/>
      <c r="AU429" s="93"/>
      <c r="AV429" s="298"/>
      <c r="AW429" s="93"/>
      <c r="AX429" s="66">
        <f t="shared" si="56"/>
        <v>4.5</v>
      </c>
      <c r="AY429" s="78">
        <f t="shared" si="57"/>
        <v>93.75</v>
      </c>
      <c r="AZ429" s="67">
        <f>IFERROR(VLOOKUP(A429,'Site check'!$A$14:$O$47,15,0),0)</f>
        <v>0</v>
      </c>
      <c r="BA429" s="68">
        <f t="shared" si="61"/>
        <v>0</v>
      </c>
      <c r="BB429" s="53">
        <f t="shared" si="58"/>
        <v>236.875</v>
      </c>
      <c r="BC429" s="53">
        <f t="shared" si="59"/>
        <v>241.875</v>
      </c>
    </row>
    <row r="430" spans="1:55" ht="13.15">
      <c r="A430" t="str">
        <f>[2]Sheet1!A430</f>
        <v>BKLN05_SEC_DD770_BLBM01</v>
      </c>
      <c r="B430" t="str">
        <f>[2]Sheet1!B430</f>
        <v>BKLN05;DC SYS01</v>
      </c>
      <c r="C430" s="52" t="str">
        <f>[2]Sheet1!C430</f>
        <v>BKLN05</v>
      </c>
      <c r="D430" s="52" t="s">
        <v>275</v>
      </c>
      <c r="E430">
        <f>[2]Sheet1!D430</f>
        <v>115</v>
      </c>
      <c r="F430">
        <f>[2]Sheet1!E430</f>
        <v>100</v>
      </c>
      <c r="G430" s="64">
        <f>[2]Sheet1!F430</f>
        <v>44470</v>
      </c>
      <c r="H430">
        <f>[2]Sheet1!G430</f>
        <v>300</v>
      </c>
      <c r="I430">
        <f>[2]Sheet1!H430</f>
        <v>300</v>
      </c>
      <c r="J430">
        <f>[2]Sheet1!I430</f>
        <v>0</v>
      </c>
      <c r="K430">
        <f>[2]Sheet1!J430</f>
        <v>0</v>
      </c>
      <c r="L430">
        <f>[2]Sheet1!K430</f>
        <v>0</v>
      </c>
      <c r="M430">
        <f>[2]Sheet1!L430</f>
        <v>17</v>
      </c>
      <c r="N430">
        <f>[2]Sheet1!M430</f>
        <v>6</v>
      </c>
      <c r="O430">
        <f>[2]Sheet1!N430</f>
        <v>0</v>
      </c>
      <c r="P430" s="69">
        <f t="shared" si="60"/>
        <v>20.833333333333332</v>
      </c>
      <c r="Q430" s="83" t="s">
        <v>1478</v>
      </c>
      <c r="R430" s="84">
        <v>1</v>
      </c>
      <c r="S430" s="93"/>
      <c r="T430" s="80"/>
      <c r="U430" s="92"/>
      <c r="V430" s="80"/>
      <c r="W430" s="93"/>
      <c r="X430" s="80"/>
      <c r="Y430" s="92"/>
      <c r="Z430" s="80"/>
      <c r="AA430" s="93"/>
      <c r="AB430" s="80"/>
      <c r="AC430" s="92"/>
      <c r="AD430" s="80"/>
      <c r="AE430" s="93"/>
      <c r="AF430" s="80"/>
      <c r="AG430" s="92"/>
      <c r="AH430" s="80"/>
      <c r="AI430" s="93"/>
      <c r="AJ430" s="80"/>
      <c r="AK430" s="92"/>
      <c r="AL430" s="80"/>
      <c r="AM430" s="93"/>
      <c r="AN430" s="80"/>
      <c r="AO430" s="92"/>
      <c r="AP430" s="80"/>
      <c r="AQ430" s="93"/>
      <c r="AR430" s="80"/>
      <c r="AS430" s="93"/>
      <c r="AT430" s="298"/>
      <c r="AU430" s="93"/>
      <c r="AV430" s="298"/>
      <c r="AW430" s="93"/>
      <c r="AX430" s="66">
        <f t="shared" si="56"/>
        <v>1</v>
      </c>
      <c r="AY430" s="78">
        <f t="shared" si="57"/>
        <v>20.833333333333332</v>
      </c>
      <c r="AZ430" s="67">
        <f>IFERROR(VLOOKUP(A430,'Site check'!$A$14:$O$47,15,0),0)</f>
        <v>0</v>
      </c>
      <c r="BA430" s="68">
        <f t="shared" si="61"/>
        <v>0</v>
      </c>
      <c r="BB430" s="53">
        <f t="shared" si="58"/>
        <v>125.41666666666667</v>
      </c>
      <c r="BC430" s="53">
        <f t="shared" si="59"/>
        <v>110.41666666666667</v>
      </c>
    </row>
    <row r="431" spans="1:55" ht="13.15">
      <c r="A431" t="str">
        <f>[2]Sheet1!A431</f>
        <v>BKLN05_SEC_DD770_BQBR01</v>
      </c>
      <c r="B431" t="str">
        <f>[2]Sheet1!B431</f>
        <v>BKLN05;DC SYS03;NEAR CK</v>
      </c>
      <c r="C431" s="52" t="str">
        <f>[2]Sheet1!C431</f>
        <v>BKLN05</v>
      </c>
      <c r="D431" s="52" t="s">
        <v>275</v>
      </c>
      <c r="E431">
        <f>[2]Sheet1!D431</f>
        <v>135</v>
      </c>
      <c r="F431">
        <f>[2]Sheet1!E431</f>
        <v>140</v>
      </c>
      <c r="G431" s="64">
        <f>[2]Sheet1!F431</f>
        <v>44470</v>
      </c>
      <c r="H431">
        <f>[2]Sheet1!G431</f>
        <v>300</v>
      </c>
      <c r="I431">
        <f>[2]Sheet1!H431</f>
        <v>300</v>
      </c>
      <c r="J431">
        <f>[2]Sheet1!I431</f>
        <v>0</v>
      </c>
      <c r="K431">
        <f>[2]Sheet1!J431</f>
        <v>0</v>
      </c>
      <c r="L431">
        <f>[2]Sheet1!K431</f>
        <v>0</v>
      </c>
      <c r="M431">
        <f>[2]Sheet1!L431</f>
        <v>19</v>
      </c>
      <c r="N431">
        <f>[2]Sheet1!M431</f>
        <v>8</v>
      </c>
      <c r="O431">
        <f>[2]Sheet1!N431</f>
        <v>0</v>
      </c>
      <c r="P431" s="69">
        <f t="shared" si="60"/>
        <v>41.666666666666664</v>
      </c>
      <c r="Q431" s="83" t="s">
        <v>380</v>
      </c>
      <c r="R431" s="284">
        <v>2</v>
      </c>
      <c r="S431" s="93"/>
      <c r="T431" s="80"/>
      <c r="U431" s="92"/>
      <c r="V431" s="80"/>
      <c r="W431" s="93"/>
      <c r="X431" s="80"/>
      <c r="Y431" s="92"/>
      <c r="Z431" s="80"/>
      <c r="AA431" s="93"/>
      <c r="AB431" s="80"/>
      <c r="AC431" s="92"/>
      <c r="AD431" s="80"/>
      <c r="AE431" s="93"/>
      <c r="AF431" s="80"/>
      <c r="AG431" s="92"/>
      <c r="AH431" s="80"/>
      <c r="AI431" s="93"/>
      <c r="AJ431" s="80"/>
      <c r="AK431" s="92"/>
      <c r="AL431" s="80"/>
      <c r="AM431" s="93"/>
      <c r="AN431" s="80"/>
      <c r="AO431" s="92"/>
      <c r="AP431" s="80"/>
      <c r="AQ431" s="93"/>
      <c r="AR431" s="80"/>
      <c r="AS431" s="93"/>
      <c r="AT431" s="298"/>
      <c r="AU431" s="93"/>
      <c r="AV431" s="298"/>
      <c r="AW431" s="93"/>
      <c r="AX431" s="66">
        <f t="shared" si="56"/>
        <v>2</v>
      </c>
      <c r="AY431" s="78">
        <f t="shared" si="57"/>
        <v>41.666666666666664</v>
      </c>
      <c r="AZ431" s="67">
        <f>IFERROR(VLOOKUP(A431,'Site check'!$A$14:$O$47,15,0),0)</f>
        <v>0</v>
      </c>
      <c r="BA431" s="68">
        <f t="shared" si="61"/>
        <v>0</v>
      </c>
      <c r="BB431" s="53">
        <f t="shared" si="58"/>
        <v>155.83333333333334</v>
      </c>
      <c r="BC431" s="53">
        <f t="shared" si="59"/>
        <v>160.83333333333334</v>
      </c>
    </row>
    <row r="432" spans="1:55" ht="13.15">
      <c r="A432" t="str">
        <f>[2]Sheet1!A432</f>
        <v>BKLN05_SEC_DD770_BYBZ01</v>
      </c>
      <c r="B432" t="str">
        <f>[2]Sheet1!B432</f>
        <v>BKLN05;DC SYS03;NEAR CK</v>
      </c>
      <c r="C432" s="52" t="str">
        <f>[2]Sheet1!C432</f>
        <v>BKLN05</v>
      </c>
      <c r="D432" s="52" t="s">
        <v>275</v>
      </c>
      <c r="E432">
        <f>[2]Sheet1!D432</f>
        <v>105</v>
      </c>
      <c r="F432">
        <f>[2]Sheet1!E432</f>
        <v>110</v>
      </c>
      <c r="G432" s="64">
        <f>[2]Sheet1!F432</f>
        <v>44473</v>
      </c>
      <c r="H432">
        <f>[2]Sheet1!G432</f>
        <v>300</v>
      </c>
      <c r="I432">
        <f>[2]Sheet1!H432</f>
        <v>300</v>
      </c>
      <c r="J432">
        <f>[2]Sheet1!I432</f>
        <v>4</v>
      </c>
      <c r="K432">
        <f>[2]Sheet1!J432</f>
        <v>6</v>
      </c>
      <c r="L432">
        <f>[2]Sheet1!K432</f>
        <v>0</v>
      </c>
      <c r="M432">
        <f>[2]Sheet1!L432</f>
        <v>11</v>
      </c>
      <c r="N432">
        <f>[2]Sheet1!M432</f>
        <v>10</v>
      </c>
      <c r="O432">
        <f>[2]Sheet1!N432</f>
        <v>0</v>
      </c>
      <c r="P432" s="69">
        <f t="shared" si="60"/>
        <v>0</v>
      </c>
      <c r="Q432" s="92"/>
      <c r="R432" s="80"/>
      <c r="S432" s="93"/>
      <c r="T432" s="80"/>
      <c r="U432" s="92"/>
      <c r="V432" s="80"/>
      <c r="W432" s="93"/>
      <c r="X432" s="80"/>
      <c r="Y432" s="92"/>
      <c r="Z432" s="80"/>
      <c r="AA432" s="93"/>
      <c r="AB432" s="80"/>
      <c r="AC432" s="92"/>
      <c r="AD432" s="80"/>
      <c r="AE432" s="93"/>
      <c r="AF432" s="80"/>
      <c r="AG432" s="92"/>
      <c r="AH432" s="80"/>
      <c r="AI432" s="93"/>
      <c r="AJ432" s="80"/>
      <c r="AK432" s="92"/>
      <c r="AL432" s="80"/>
      <c r="AM432" s="93"/>
      <c r="AN432" s="80"/>
      <c r="AO432" s="92"/>
      <c r="AP432" s="80"/>
      <c r="AQ432" s="93"/>
      <c r="AR432" s="80"/>
      <c r="AS432" s="93"/>
      <c r="AT432" s="298"/>
      <c r="AU432" s="93"/>
      <c r="AV432" s="298"/>
      <c r="AW432" s="93"/>
      <c r="AX432" s="66">
        <f t="shared" si="56"/>
        <v>0</v>
      </c>
      <c r="AY432" s="78">
        <f t="shared" si="57"/>
        <v>0</v>
      </c>
      <c r="AZ432" s="67">
        <f>IFERROR(VLOOKUP(A432,'Site check'!$A$14:$O$47,15,0),0)</f>
        <v>0</v>
      </c>
      <c r="BA432" s="68">
        <f t="shared" si="61"/>
        <v>0</v>
      </c>
      <c r="BB432" s="53">
        <f t="shared" si="58"/>
        <v>105</v>
      </c>
      <c r="BC432" s="53">
        <f t="shared" si="59"/>
        <v>110</v>
      </c>
    </row>
    <row r="433" spans="1:55" ht="13.15">
      <c r="A433" t="str">
        <f>[2]Sheet1!A433</f>
        <v>BKLN05_SEC_DD770_CD01</v>
      </c>
      <c r="B433" t="str">
        <f>[2]Sheet1!B433</f>
        <v>BKLN05;DC SYS01</v>
      </c>
      <c r="C433" s="52" t="str">
        <f>[2]Sheet1!C433</f>
        <v>BKLN05</v>
      </c>
      <c r="D433" s="52" t="s">
        <v>275</v>
      </c>
      <c r="E433">
        <f>[2]Sheet1!D433</f>
        <v>115</v>
      </c>
      <c r="F433">
        <f>[2]Sheet1!E433</f>
        <v>140</v>
      </c>
      <c r="G433" s="64">
        <f>[2]Sheet1!F433</f>
        <v>44470</v>
      </c>
      <c r="H433">
        <f>[2]Sheet1!G433</f>
        <v>300</v>
      </c>
      <c r="I433">
        <f>[2]Sheet1!H433</f>
        <v>300</v>
      </c>
      <c r="J433">
        <f>[2]Sheet1!I433</f>
        <v>6</v>
      </c>
      <c r="K433">
        <f>[2]Sheet1!J433</f>
        <v>1</v>
      </c>
      <c r="L433">
        <f>[2]Sheet1!K433</f>
        <v>0</v>
      </c>
      <c r="M433">
        <f>[2]Sheet1!L433</f>
        <v>11</v>
      </c>
      <c r="N433">
        <f>[2]Sheet1!M433</f>
        <v>11</v>
      </c>
      <c r="O433">
        <f>[2]Sheet1!N433</f>
        <v>0</v>
      </c>
      <c r="P433" s="69">
        <f t="shared" si="60"/>
        <v>104.16666666666667</v>
      </c>
      <c r="Q433" s="89" t="s">
        <v>379</v>
      </c>
      <c r="R433" s="282">
        <v>5</v>
      </c>
      <c r="S433" s="93"/>
      <c r="T433" s="80"/>
      <c r="U433" s="92"/>
      <c r="V433" s="80"/>
      <c r="W433" s="93"/>
      <c r="X433" s="80"/>
      <c r="Y433" s="92"/>
      <c r="Z433" s="80"/>
      <c r="AA433" s="93"/>
      <c r="AB433" s="80"/>
      <c r="AC433" s="92"/>
      <c r="AD433" s="80"/>
      <c r="AE433" s="93"/>
      <c r="AF433" s="80"/>
      <c r="AG433" s="92"/>
      <c r="AH433" s="80"/>
      <c r="AI433" s="93"/>
      <c r="AJ433" s="80"/>
      <c r="AK433" s="92"/>
      <c r="AL433" s="80"/>
      <c r="AM433" s="93"/>
      <c r="AN433" s="80"/>
      <c r="AO433" s="92"/>
      <c r="AP433" s="80"/>
      <c r="AQ433" s="93"/>
      <c r="AR433" s="80"/>
      <c r="AS433" s="93"/>
      <c r="AT433" s="298"/>
      <c r="AU433" s="93"/>
      <c r="AV433" s="298"/>
      <c r="AW433" s="93"/>
      <c r="AX433" s="66">
        <f t="shared" si="56"/>
        <v>5</v>
      </c>
      <c r="AY433" s="78">
        <f t="shared" si="57"/>
        <v>104.16666666666667</v>
      </c>
      <c r="AZ433" s="67">
        <f>IFERROR(VLOOKUP(A433,'Site check'!$A$14:$O$47,15,0),0)</f>
        <v>0</v>
      </c>
      <c r="BA433" s="68">
        <f t="shared" si="61"/>
        <v>0</v>
      </c>
      <c r="BB433" s="53">
        <f t="shared" si="58"/>
        <v>167.08333333333334</v>
      </c>
      <c r="BC433" s="53">
        <f t="shared" si="59"/>
        <v>192.08333333333334</v>
      </c>
    </row>
    <row r="434" spans="1:55" ht="13.15">
      <c r="A434" t="str">
        <f>[2]Sheet1!A434</f>
        <v>BKLN05_SEC_DD770_CJCK01</v>
      </c>
      <c r="B434" t="str">
        <f>[2]Sheet1!B434</f>
        <v>BKLN05;DC SYS03;NEAR CK</v>
      </c>
      <c r="C434" s="52" t="str">
        <f>[2]Sheet1!C434</f>
        <v>BKLN05</v>
      </c>
      <c r="D434" s="52" t="s">
        <v>275</v>
      </c>
      <c r="E434">
        <f>[2]Sheet1!D434</f>
        <v>210</v>
      </c>
      <c r="F434">
        <f>[2]Sheet1!E434</f>
        <v>200</v>
      </c>
      <c r="G434" s="64">
        <f>[2]Sheet1!F434</f>
        <v>44470</v>
      </c>
      <c r="H434">
        <f>[2]Sheet1!G434</f>
        <v>300</v>
      </c>
      <c r="I434">
        <f>[2]Sheet1!H434</f>
        <v>300</v>
      </c>
      <c r="J434">
        <f>[2]Sheet1!I434</f>
        <v>6</v>
      </c>
      <c r="K434">
        <f>[2]Sheet1!J434</f>
        <v>1</v>
      </c>
      <c r="L434">
        <f>[2]Sheet1!K434</f>
        <v>0</v>
      </c>
      <c r="M434">
        <f>[2]Sheet1!L434</f>
        <v>10</v>
      </c>
      <c r="N434">
        <f>[2]Sheet1!M434</f>
        <v>12</v>
      </c>
      <c r="O434">
        <f>[2]Sheet1!N434</f>
        <v>0</v>
      </c>
      <c r="P434" s="69">
        <f t="shared" si="60"/>
        <v>0</v>
      </c>
      <c r="Q434" s="92"/>
      <c r="R434" s="80"/>
      <c r="S434" s="93"/>
      <c r="T434" s="80"/>
      <c r="U434" s="92"/>
      <c r="V434" s="80"/>
      <c r="W434" s="93"/>
      <c r="X434" s="80"/>
      <c r="Y434" s="92"/>
      <c r="Z434" s="80"/>
      <c r="AA434" s="93"/>
      <c r="AB434" s="80"/>
      <c r="AC434" s="92"/>
      <c r="AD434" s="80"/>
      <c r="AE434" s="93"/>
      <c r="AF434" s="80"/>
      <c r="AG434" s="92"/>
      <c r="AH434" s="80"/>
      <c r="AI434" s="93"/>
      <c r="AJ434" s="80"/>
      <c r="AK434" s="92"/>
      <c r="AL434" s="80"/>
      <c r="AM434" s="93"/>
      <c r="AN434" s="80"/>
      <c r="AO434" s="92"/>
      <c r="AP434" s="80"/>
      <c r="AQ434" s="93"/>
      <c r="AR434" s="80"/>
      <c r="AS434" s="93"/>
      <c r="AT434" s="298"/>
      <c r="AU434" s="93"/>
      <c r="AV434" s="298"/>
      <c r="AW434" s="93"/>
      <c r="AX434" s="66">
        <f t="shared" si="56"/>
        <v>0</v>
      </c>
      <c r="AY434" s="78">
        <f t="shared" si="57"/>
        <v>0</v>
      </c>
      <c r="AZ434" s="67">
        <f>IFERROR(VLOOKUP(A434,'Site check'!$A$14:$O$47,15,0),0)</f>
        <v>0</v>
      </c>
      <c r="BA434" s="68">
        <f t="shared" si="61"/>
        <v>0</v>
      </c>
      <c r="BB434" s="53">
        <f t="shared" si="58"/>
        <v>210</v>
      </c>
      <c r="BC434" s="53">
        <f t="shared" si="59"/>
        <v>200</v>
      </c>
    </row>
    <row r="435" spans="1:55" ht="13.15">
      <c r="A435" t="str">
        <f>[2]Sheet1!A435</f>
        <v>BKLN05_SEC_DD770_GH01</v>
      </c>
      <c r="B435" t="str">
        <f>[2]Sheet1!B435</f>
        <v>BKLN05;DC SYS01</v>
      </c>
      <c r="C435" s="52" t="str">
        <f>[2]Sheet1!C435</f>
        <v>BKLN05</v>
      </c>
      <c r="D435" s="52" t="s">
        <v>275</v>
      </c>
      <c r="E435">
        <f>[2]Sheet1!D435</f>
        <v>135</v>
      </c>
      <c r="F435">
        <f>[2]Sheet1!E435</f>
        <v>140</v>
      </c>
      <c r="G435" s="64">
        <f>[2]Sheet1!F435</f>
        <v>44470</v>
      </c>
      <c r="H435">
        <f>[2]Sheet1!G435</f>
        <v>300</v>
      </c>
      <c r="I435">
        <f>[2]Sheet1!H435</f>
        <v>300</v>
      </c>
      <c r="J435">
        <f>[2]Sheet1!I435</f>
        <v>4</v>
      </c>
      <c r="K435">
        <f>[2]Sheet1!J435</f>
        <v>0</v>
      </c>
      <c r="L435">
        <f>[2]Sheet1!K435</f>
        <v>0</v>
      </c>
      <c r="M435">
        <f>[2]Sheet1!L435</f>
        <v>11</v>
      </c>
      <c r="N435">
        <f>[2]Sheet1!M435</f>
        <v>8</v>
      </c>
      <c r="O435">
        <f>[2]Sheet1!N435</f>
        <v>0</v>
      </c>
      <c r="P435" s="69">
        <f t="shared" si="60"/>
        <v>0</v>
      </c>
      <c r="Q435" s="92"/>
      <c r="R435" s="80"/>
      <c r="S435" s="93"/>
      <c r="T435" s="80"/>
      <c r="U435" s="92"/>
      <c r="V435" s="80"/>
      <c r="W435" s="93"/>
      <c r="X435" s="80"/>
      <c r="Y435" s="92"/>
      <c r="Z435" s="80"/>
      <c r="AA435" s="93"/>
      <c r="AB435" s="80"/>
      <c r="AC435" s="92"/>
      <c r="AD435" s="80"/>
      <c r="AE435" s="93"/>
      <c r="AF435" s="80"/>
      <c r="AG435" s="92"/>
      <c r="AH435" s="80"/>
      <c r="AI435" s="93"/>
      <c r="AJ435" s="80"/>
      <c r="AK435" s="92"/>
      <c r="AL435" s="80"/>
      <c r="AM435" s="93"/>
      <c r="AN435" s="80"/>
      <c r="AO435" s="92"/>
      <c r="AP435" s="80"/>
      <c r="AQ435" s="93"/>
      <c r="AR435" s="80"/>
      <c r="AS435" s="93"/>
      <c r="AT435" s="298"/>
      <c r="AU435" s="93"/>
      <c r="AV435" s="298"/>
      <c r="AW435" s="93"/>
      <c r="AX435" s="66">
        <f t="shared" si="56"/>
        <v>0</v>
      </c>
      <c r="AY435" s="78">
        <f t="shared" si="57"/>
        <v>0</v>
      </c>
      <c r="AZ435" s="67">
        <f>IFERROR(VLOOKUP(A435,'Site check'!$A$14:$O$47,15,0),0)</f>
        <v>0</v>
      </c>
      <c r="BA435" s="68">
        <f t="shared" si="61"/>
        <v>0</v>
      </c>
      <c r="BB435" s="53">
        <f t="shared" si="58"/>
        <v>135</v>
      </c>
      <c r="BC435" s="53">
        <f t="shared" si="59"/>
        <v>140</v>
      </c>
    </row>
    <row r="436" spans="1:55" ht="13.15">
      <c r="A436" t="str">
        <f>[2]Sheet1!A436</f>
        <v>BKLN05_SEC_DD770_LM01</v>
      </c>
      <c r="B436" t="str">
        <f>[2]Sheet1!B436</f>
        <v>BKLN05;DC SYS01</v>
      </c>
      <c r="C436" s="52" t="str">
        <f>[2]Sheet1!C436</f>
        <v>BKLN05</v>
      </c>
      <c r="D436" s="52" t="s">
        <v>275</v>
      </c>
      <c r="E436">
        <f>[2]Sheet1!D436</f>
        <v>10.6</v>
      </c>
      <c r="F436" t="str">
        <f>[2]Sheet1!E436</f>
        <v>NA</v>
      </c>
      <c r="G436" s="64">
        <f>[2]Sheet1!F436</f>
        <v>44824</v>
      </c>
      <c r="H436">
        <f>[2]Sheet1!G436</f>
        <v>300</v>
      </c>
      <c r="I436">
        <f>[2]Sheet1!H436</f>
        <v>300</v>
      </c>
      <c r="J436">
        <f>[2]Sheet1!I436</f>
        <v>4</v>
      </c>
      <c r="K436">
        <f>[2]Sheet1!J436</f>
        <v>0</v>
      </c>
      <c r="L436">
        <f>[2]Sheet1!K436</f>
        <v>0</v>
      </c>
      <c r="M436">
        <f>[2]Sheet1!L436</f>
        <v>3</v>
      </c>
      <c r="N436">
        <f>[2]Sheet1!M436</f>
        <v>4</v>
      </c>
      <c r="O436">
        <f>[2]Sheet1!N436</f>
        <v>1</v>
      </c>
      <c r="P436" s="69">
        <f t="shared" si="60"/>
        <v>0</v>
      </c>
      <c r="Q436" s="101"/>
      <c r="R436" s="116"/>
      <c r="S436" s="93"/>
      <c r="T436" s="80"/>
      <c r="U436" s="92"/>
      <c r="V436" s="80"/>
      <c r="W436" s="93"/>
      <c r="X436" s="80"/>
      <c r="Y436" s="92"/>
      <c r="Z436" s="80"/>
      <c r="AA436" s="93"/>
      <c r="AB436" s="80"/>
      <c r="AC436" s="92"/>
      <c r="AD436" s="80"/>
      <c r="AE436" s="93"/>
      <c r="AF436" s="80"/>
      <c r="AG436" s="92"/>
      <c r="AH436" s="80"/>
      <c r="AI436" s="93"/>
      <c r="AJ436" s="80"/>
      <c r="AK436" s="92"/>
      <c r="AL436" s="80"/>
      <c r="AM436" s="93"/>
      <c r="AN436" s="80"/>
      <c r="AO436" s="92"/>
      <c r="AP436" s="80"/>
      <c r="AQ436" s="93"/>
      <c r="AR436" s="80"/>
      <c r="AS436" s="93"/>
      <c r="AT436" s="298"/>
      <c r="AU436" s="93"/>
      <c r="AV436" s="298"/>
      <c r="AW436" s="93"/>
      <c r="AX436" s="66">
        <f t="shared" si="56"/>
        <v>0</v>
      </c>
      <c r="AY436" s="78">
        <f t="shared" si="57"/>
        <v>0</v>
      </c>
      <c r="AZ436" s="67">
        <f>IFERROR(VLOOKUP(A436,'Site check'!$A$14:$O$47,15,0),0)</f>
        <v>0</v>
      </c>
      <c r="BA436" s="68">
        <f t="shared" si="61"/>
        <v>0</v>
      </c>
      <c r="BB436" s="53">
        <f t="shared" si="58"/>
        <v>10.6</v>
      </c>
      <c r="BC436" s="53" t="e">
        <f t="shared" si="59"/>
        <v>#VALUE!</v>
      </c>
    </row>
    <row r="437" spans="1:55" ht="13.15">
      <c r="A437" t="str">
        <f>[2]Sheet1!A437</f>
        <v>BKLN05_SEC_DD770_UV01</v>
      </c>
      <c r="B437" t="str">
        <f>[2]Sheet1!B437</f>
        <v>BKLN05;DC SYS02</v>
      </c>
      <c r="C437" s="52" t="str">
        <f>[2]Sheet1!C437</f>
        <v>BKLN05</v>
      </c>
      <c r="D437" s="52" t="s">
        <v>275</v>
      </c>
      <c r="E437">
        <f>[2]Sheet1!D437</f>
        <v>160</v>
      </c>
      <c r="F437">
        <f>[2]Sheet1!E437</f>
        <v>165</v>
      </c>
      <c r="G437" s="64">
        <f>[2]Sheet1!F437</f>
        <v>44470</v>
      </c>
      <c r="H437">
        <f>[2]Sheet1!G437</f>
        <v>300</v>
      </c>
      <c r="I437">
        <f>[2]Sheet1!H437</f>
        <v>300</v>
      </c>
      <c r="J437">
        <f>[2]Sheet1!I437</f>
        <v>0</v>
      </c>
      <c r="K437">
        <f>[2]Sheet1!J437</f>
        <v>1</v>
      </c>
      <c r="L437">
        <f>[2]Sheet1!K437</f>
        <v>0</v>
      </c>
      <c r="M437">
        <f>[2]Sheet1!L437</f>
        <v>19</v>
      </c>
      <c r="N437">
        <f>[2]Sheet1!M437</f>
        <v>12</v>
      </c>
      <c r="O437">
        <f>[2]Sheet1!N437</f>
        <v>0</v>
      </c>
      <c r="P437" s="69">
        <f t="shared" si="60"/>
        <v>0</v>
      </c>
      <c r="Q437" s="92"/>
      <c r="R437" s="80"/>
      <c r="S437" s="93"/>
      <c r="T437" s="80"/>
      <c r="U437" s="92"/>
      <c r="V437" s="80"/>
      <c r="W437" s="93"/>
      <c r="X437" s="80"/>
      <c r="Y437" s="92"/>
      <c r="Z437" s="80"/>
      <c r="AA437" s="93"/>
      <c r="AB437" s="80"/>
      <c r="AC437" s="92"/>
      <c r="AD437" s="80"/>
      <c r="AE437" s="93"/>
      <c r="AF437" s="80"/>
      <c r="AG437" s="92"/>
      <c r="AH437" s="80"/>
      <c r="AI437" s="93"/>
      <c r="AJ437" s="80"/>
      <c r="AK437" s="92"/>
      <c r="AL437" s="80"/>
      <c r="AM437" s="93"/>
      <c r="AN437" s="80"/>
      <c r="AO437" s="92"/>
      <c r="AP437" s="80"/>
      <c r="AQ437" s="93"/>
      <c r="AR437" s="80"/>
      <c r="AS437" s="93"/>
      <c r="AT437" s="298"/>
      <c r="AU437" s="93"/>
      <c r="AV437" s="298"/>
      <c r="AW437" s="93"/>
      <c r="AX437" s="66">
        <f t="shared" ref="AX437:AX470" si="67">SUM(R437+T437+V437+X437+Z437+AB437+AD437+AF437+AH437+AJ437+AL437+AN437+AP437+AR437)</f>
        <v>0</v>
      </c>
      <c r="AY437" s="78">
        <f t="shared" ref="AY437:AY470" si="68">SUM(AX437*1000)/48</f>
        <v>0</v>
      </c>
      <c r="AZ437" s="67">
        <f>IFERROR(VLOOKUP(A437,'Site check'!$A$14:$O$47,15,0),0)</f>
        <v>0</v>
      </c>
      <c r="BA437" s="68">
        <f t="shared" si="61"/>
        <v>0</v>
      </c>
      <c r="BB437" s="53">
        <f t="shared" si="58"/>
        <v>160</v>
      </c>
      <c r="BC437" s="53">
        <f t="shared" si="59"/>
        <v>165</v>
      </c>
    </row>
    <row r="438" spans="1:55" ht="13.15">
      <c r="A438" t="str">
        <f>[2]Sheet1!A438</f>
        <v>BKLN05_SEC_DD770_YZ01</v>
      </c>
      <c r="B438" t="str">
        <f>[2]Sheet1!B438</f>
        <v>BKLN05;DC SYS02</v>
      </c>
      <c r="C438" s="52" t="str">
        <f>[2]Sheet1!C438</f>
        <v>BKLN05</v>
      </c>
      <c r="D438" s="52" t="s">
        <v>275</v>
      </c>
      <c r="E438">
        <f>[2]Sheet1!D438</f>
        <v>85</v>
      </c>
      <c r="F438">
        <f>[2]Sheet1!E438</f>
        <v>80</v>
      </c>
      <c r="G438" s="64">
        <f>[2]Sheet1!F438</f>
        <v>44441</v>
      </c>
      <c r="H438">
        <f>[2]Sheet1!G438</f>
        <v>300</v>
      </c>
      <c r="I438">
        <f>[2]Sheet1!H438</f>
        <v>300</v>
      </c>
      <c r="J438">
        <f>[2]Sheet1!I438</f>
        <v>5</v>
      </c>
      <c r="K438">
        <f>[2]Sheet1!J438</f>
        <v>10</v>
      </c>
      <c r="L438">
        <f>[2]Sheet1!K438</f>
        <v>0</v>
      </c>
      <c r="M438">
        <f>[2]Sheet1!L438</f>
        <v>16</v>
      </c>
      <c r="N438">
        <f>[2]Sheet1!M438</f>
        <v>3</v>
      </c>
      <c r="O438">
        <f>[2]Sheet1!N438</f>
        <v>0</v>
      </c>
      <c r="P438" s="69">
        <f t="shared" si="60"/>
        <v>0</v>
      </c>
      <c r="Q438" s="92"/>
      <c r="R438" s="80"/>
      <c r="S438" s="93"/>
      <c r="T438" s="80"/>
      <c r="U438" s="92"/>
      <c r="V438" s="80"/>
      <c r="W438" s="93"/>
      <c r="X438" s="80"/>
      <c r="Y438" s="92"/>
      <c r="Z438" s="80"/>
      <c r="AA438" s="93"/>
      <c r="AB438" s="80"/>
      <c r="AC438" s="92"/>
      <c r="AD438" s="80"/>
      <c r="AE438" s="93"/>
      <c r="AF438" s="80"/>
      <c r="AG438" s="92"/>
      <c r="AH438" s="80"/>
      <c r="AI438" s="93"/>
      <c r="AJ438" s="80"/>
      <c r="AK438" s="92"/>
      <c r="AL438" s="80"/>
      <c r="AM438" s="93"/>
      <c r="AN438" s="80"/>
      <c r="AO438" s="92"/>
      <c r="AP438" s="80"/>
      <c r="AQ438" s="93"/>
      <c r="AR438" s="80"/>
      <c r="AS438" s="93"/>
      <c r="AT438" s="298"/>
      <c r="AU438" s="93"/>
      <c r="AV438" s="298"/>
      <c r="AW438" s="93"/>
      <c r="AX438" s="66">
        <f t="shared" si="67"/>
        <v>0</v>
      </c>
      <c r="AY438" s="78">
        <f t="shared" si="68"/>
        <v>0</v>
      </c>
      <c r="AZ438" s="67">
        <f>IFERROR(VLOOKUP(A438,'Site check'!$A$14:$O$47,15,0),0)</f>
        <v>0</v>
      </c>
      <c r="BA438" s="68">
        <f t="shared" si="61"/>
        <v>0</v>
      </c>
      <c r="BB438" s="53">
        <f t="shared" ref="BB438:BB470" si="69">SUM(P438/2)+E438</f>
        <v>85</v>
      </c>
      <c r="BC438" s="53">
        <f t="shared" ref="BC438:BC470" si="70">SUM(P438/2)+F438</f>
        <v>80</v>
      </c>
    </row>
    <row r="439" spans="1:55" ht="13.15">
      <c r="A439" t="str">
        <f>[2]Sheet1!A439</f>
        <v>BKLN05_DCSYS04-PDU1</v>
      </c>
      <c r="B439" t="str">
        <f>[2]Sheet1!B439</f>
        <v>BKLN05-DCSYS04</v>
      </c>
      <c r="C439" s="52" t="str">
        <f>[2]Sheet1!C439</f>
        <v>BKLN05 Ext</v>
      </c>
      <c r="D439" s="52" t="s">
        <v>957</v>
      </c>
      <c r="E439">
        <f>[2]Sheet1!D439</f>
        <v>357.75</v>
      </c>
      <c r="F439">
        <f>[2]Sheet1!E439</f>
        <v>114.08</v>
      </c>
      <c r="G439" s="64">
        <f>[2]Sheet1!F439</f>
        <v>45510</v>
      </c>
      <c r="H439">
        <f>[2]Sheet1!G439</f>
        <v>1200</v>
      </c>
      <c r="I439">
        <f>[2]Sheet1!H439</f>
        <v>0</v>
      </c>
      <c r="J439">
        <f>[2]Sheet1!I439</f>
        <v>0</v>
      </c>
      <c r="K439">
        <f>[2]Sheet1!J439</f>
        <v>0</v>
      </c>
      <c r="L439">
        <f>[2]Sheet1!K439</f>
        <v>0</v>
      </c>
      <c r="M439">
        <f>[2]Sheet1!L439</f>
        <v>0</v>
      </c>
      <c r="N439">
        <f>[2]Sheet1!M439</f>
        <v>0</v>
      </c>
      <c r="O439">
        <f>[2]Sheet1!N439</f>
        <v>0</v>
      </c>
      <c r="P439" s="69">
        <f t="shared" ref="P439:P471" si="71">SUM(AY439+BA439)</f>
        <v>1310.4166666666667</v>
      </c>
      <c r="Q439" s="111"/>
      <c r="R439" s="113"/>
      <c r="S439" s="89" t="s">
        <v>391</v>
      </c>
      <c r="T439" s="282">
        <v>1</v>
      </c>
      <c r="U439" s="87" t="s">
        <v>385</v>
      </c>
      <c r="V439" s="281">
        <v>1.7</v>
      </c>
      <c r="W439" s="87" t="s">
        <v>386</v>
      </c>
      <c r="X439" s="281">
        <v>1.8</v>
      </c>
      <c r="Y439" s="81" t="s">
        <v>387</v>
      </c>
      <c r="Z439" s="279">
        <v>1.6</v>
      </c>
      <c r="AA439" s="81" t="s">
        <v>382</v>
      </c>
      <c r="AB439" s="279">
        <v>56.8</v>
      </c>
      <c r="AC439" s="92"/>
      <c r="AD439" s="80"/>
      <c r="AE439" s="93"/>
      <c r="AF439" s="80"/>
      <c r="AG439" s="92"/>
      <c r="AH439" s="80"/>
      <c r="AI439" s="93"/>
      <c r="AJ439" s="80"/>
      <c r="AK439" s="92"/>
      <c r="AL439" s="80"/>
      <c r="AM439" s="93"/>
      <c r="AN439" s="80"/>
      <c r="AO439" s="92"/>
      <c r="AP439" s="80"/>
      <c r="AQ439" s="93"/>
      <c r="AR439" s="80"/>
      <c r="AS439" s="93"/>
      <c r="AT439" s="298"/>
      <c r="AU439" s="93"/>
      <c r="AV439" s="298"/>
      <c r="AW439" s="93"/>
      <c r="AX439" s="66">
        <f t="shared" si="67"/>
        <v>62.9</v>
      </c>
      <c r="AY439" s="78">
        <f t="shared" si="68"/>
        <v>1310.4166666666667</v>
      </c>
      <c r="AZ439" s="67">
        <f>IFERROR(VLOOKUP(A439,'Site check'!$A$14:$O$47,15,0),0)</f>
        <v>0</v>
      </c>
      <c r="BA439" s="68">
        <f t="shared" ref="BA439:BA470" si="72">SUM(AZ439*1000)/48</f>
        <v>0</v>
      </c>
      <c r="BB439" s="53">
        <f t="shared" si="69"/>
        <v>1012.9583333333334</v>
      </c>
      <c r="BC439" s="53">
        <f t="shared" si="70"/>
        <v>769.28833333333341</v>
      </c>
    </row>
    <row r="440" spans="1:55" ht="13.15">
      <c r="A440" t="str">
        <f>[2]Sheet1!A440</f>
        <v>BKLN05_DCSYS04-PDU2</v>
      </c>
      <c r="B440" t="str">
        <f>[2]Sheet1!B440</f>
        <v>BKLN05-DCSYS04</v>
      </c>
      <c r="C440" s="52" t="str">
        <f>[2]Sheet1!C440</f>
        <v>BKLN05 Ext</v>
      </c>
      <c r="D440" s="52" t="s">
        <v>957</v>
      </c>
      <c r="E440">
        <f>[2]Sheet1!D440</f>
        <v>220.72</v>
      </c>
      <c r="F440">
        <f>[2]Sheet1!E440</f>
        <v>220.72</v>
      </c>
      <c r="G440" s="64">
        <f>[2]Sheet1!F440</f>
        <v>45510</v>
      </c>
      <c r="H440">
        <f>[2]Sheet1!G440</f>
        <v>1200</v>
      </c>
      <c r="I440">
        <f>[2]Sheet1!H440</f>
        <v>0</v>
      </c>
      <c r="J440">
        <f>[2]Sheet1!I440</f>
        <v>0</v>
      </c>
      <c r="K440">
        <f>[2]Sheet1!J440</f>
        <v>0</v>
      </c>
      <c r="L440">
        <f>[2]Sheet1!K440</f>
        <v>0</v>
      </c>
      <c r="M440">
        <f>[2]Sheet1!L440</f>
        <v>0</v>
      </c>
      <c r="N440">
        <f>[2]Sheet1!M440</f>
        <v>0</v>
      </c>
      <c r="O440">
        <f>[2]Sheet1!N440</f>
        <v>0</v>
      </c>
      <c r="P440" s="69">
        <f t="shared" si="71"/>
        <v>110.41666666666667</v>
      </c>
      <c r="Q440" s="81" t="s">
        <v>383</v>
      </c>
      <c r="R440" s="279">
        <v>2</v>
      </c>
      <c r="S440" s="81" t="s">
        <v>384</v>
      </c>
      <c r="T440" s="279">
        <v>1.3</v>
      </c>
      <c r="U440" s="81" t="s">
        <v>392</v>
      </c>
      <c r="V440" s="279">
        <v>2</v>
      </c>
      <c r="W440" s="93"/>
      <c r="X440" s="80"/>
      <c r="Y440" s="92"/>
      <c r="Z440" s="80"/>
      <c r="AA440" s="93"/>
      <c r="AB440" s="80"/>
      <c r="AC440" s="92"/>
      <c r="AD440" s="80"/>
      <c r="AE440" s="93"/>
      <c r="AF440" s="80"/>
      <c r="AG440" s="92"/>
      <c r="AH440" s="80"/>
      <c r="AI440" s="93"/>
      <c r="AJ440" s="80"/>
      <c r="AK440" s="92"/>
      <c r="AL440" s="80"/>
      <c r="AM440" s="93"/>
      <c r="AN440" s="80"/>
      <c r="AO440" s="92"/>
      <c r="AP440" s="80"/>
      <c r="AQ440" s="93"/>
      <c r="AR440" s="80"/>
      <c r="AS440" s="93"/>
      <c r="AT440" s="298"/>
      <c r="AU440" s="93"/>
      <c r="AV440" s="298"/>
      <c r="AW440" s="93"/>
      <c r="AX440" s="66">
        <f t="shared" si="67"/>
        <v>5.3</v>
      </c>
      <c r="AY440" s="78">
        <f t="shared" si="68"/>
        <v>110.41666666666667</v>
      </c>
      <c r="AZ440" s="67">
        <f>IFERROR(VLOOKUP(A440,'Site check'!$A$14:$O$47,15,0),0)</f>
        <v>0</v>
      </c>
      <c r="BA440" s="68">
        <f t="shared" si="72"/>
        <v>0</v>
      </c>
      <c r="BB440" s="53">
        <f t="shared" si="69"/>
        <v>275.92833333333334</v>
      </c>
      <c r="BC440" s="53">
        <f t="shared" si="70"/>
        <v>275.92833333333334</v>
      </c>
    </row>
    <row r="441" spans="1:55" ht="13.15">
      <c r="A441" t="str">
        <f>[2]Sheet1!A441</f>
        <v>BKLN05_DCSYS04-PDU3</v>
      </c>
      <c r="B441" t="str">
        <f>[2]Sheet1!B441</f>
        <v>BKLN05-DCSYS04</v>
      </c>
      <c r="C441" s="52" t="str">
        <f>[2]Sheet1!C441</f>
        <v>BKLN05 Ext</v>
      </c>
      <c r="D441" s="52" t="s">
        <v>957</v>
      </c>
      <c r="E441">
        <f>[2]Sheet1!D441</f>
        <v>257.89</v>
      </c>
      <c r="F441">
        <f>[2]Sheet1!E441</f>
        <v>58.989999999999995</v>
      </c>
      <c r="G441" s="64">
        <f>[2]Sheet1!F441</f>
        <v>45510</v>
      </c>
      <c r="H441">
        <f>[2]Sheet1!G441</f>
        <v>1200</v>
      </c>
      <c r="I441">
        <f>[2]Sheet1!H441</f>
        <v>0</v>
      </c>
      <c r="J441">
        <f>[2]Sheet1!I441</f>
        <v>0</v>
      </c>
      <c r="K441">
        <f>[2]Sheet1!J441</f>
        <v>0</v>
      </c>
      <c r="L441">
        <f>[2]Sheet1!K441</f>
        <v>0</v>
      </c>
      <c r="M441">
        <f>[2]Sheet1!L441</f>
        <v>0</v>
      </c>
      <c r="N441">
        <f>[2]Sheet1!M441</f>
        <v>0</v>
      </c>
      <c r="O441">
        <f>[2]Sheet1!N441</f>
        <v>0</v>
      </c>
      <c r="P441" s="69">
        <f t="shared" si="71"/>
        <v>1052.0833333333333</v>
      </c>
      <c r="Q441" s="81" t="s">
        <v>1479</v>
      </c>
      <c r="R441" s="279">
        <v>36</v>
      </c>
      <c r="S441" s="89" t="s">
        <v>390</v>
      </c>
      <c r="T441" s="282">
        <v>1.4</v>
      </c>
      <c r="U441" s="81"/>
      <c r="V441" s="279"/>
      <c r="W441" s="81" t="s">
        <v>388</v>
      </c>
      <c r="X441" s="279">
        <v>0.45</v>
      </c>
      <c r="Y441" s="81" t="s">
        <v>389</v>
      </c>
      <c r="Z441" s="279">
        <v>0.45</v>
      </c>
      <c r="AA441" s="253" t="s">
        <v>396</v>
      </c>
      <c r="AB441" s="300">
        <v>12.2</v>
      </c>
      <c r="AC441" s="92"/>
      <c r="AD441" s="80"/>
      <c r="AE441" s="93"/>
      <c r="AF441" s="80"/>
      <c r="AG441" s="92"/>
      <c r="AH441" s="80"/>
      <c r="AI441" s="93"/>
      <c r="AJ441" s="80"/>
      <c r="AK441" s="92"/>
      <c r="AL441" s="80"/>
      <c r="AM441" s="93"/>
      <c r="AN441" s="80"/>
      <c r="AO441" s="92"/>
      <c r="AP441" s="80"/>
      <c r="AQ441" s="93"/>
      <c r="AR441" s="80"/>
      <c r="AS441" s="93"/>
      <c r="AT441" s="298"/>
      <c r="AU441" s="93"/>
      <c r="AV441" s="298"/>
      <c r="AW441" s="93"/>
      <c r="AX441" s="66">
        <f t="shared" si="67"/>
        <v>50.5</v>
      </c>
      <c r="AY441" s="78">
        <f t="shared" si="68"/>
        <v>1052.0833333333333</v>
      </c>
      <c r="AZ441" s="67">
        <f>IFERROR(VLOOKUP(A441,'Site check'!$A$14:$O$47,15,0),0)</f>
        <v>0</v>
      </c>
      <c r="BA441" s="68">
        <f t="shared" si="72"/>
        <v>0</v>
      </c>
      <c r="BB441" s="53">
        <f t="shared" si="69"/>
        <v>783.93166666666662</v>
      </c>
      <c r="BC441" s="53">
        <f t="shared" si="70"/>
        <v>585.03166666666664</v>
      </c>
    </row>
    <row r="442" spans="1:55" ht="13.15">
      <c r="A442" t="str">
        <f>[2]Sheet1!A442</f>
        <v>DCDB _DC CUBICLE IN POWER ROOM NEAR BATTERY</v>
      </c>
      <c r="B442" t="str">
        <f>[2]Sheet1!B442</f>
        <v>DCT;DC SYS01</v>
      </c>
      <c r="C442" s="52" t="str">
        <f>[2]Sheet1!C442</f>
        <v>DCT</v>
      </c>
      <c r="D442" s="52" t="s">
        <v>1057</v>
      </c>
      <c r="E442">
        <f>[2]Sheet1!D442</f>
        <v>0</v>
      </c>
      <c r="F442">
        <f>[2]Sheet1!E442</f>
        <v>0</v>
      </c>
      <c r="G442" s="64">
        <f>[2]Sheet1!F442</f>
        <v>0</v>
      </c>
      <c r="H442">
        <f>[2]Sheet1!G442</f>
        <v>300</v>
      </c>
      <c r="I442">
        <f>[2]Sheet1!H442</f>
        <v>300</v>
      </c>
      <c r="J442">
        <f>[2]Sheet1!I442</f>
        <v>0</v>
      </c>
      <c r="K442">
        <f>[2]Sheet1!J442</f>
        <v>0</v>
      </c>
      <c r="L442">
        <f>[2]Sheet1!K442</f>
        <v>0</v>
      </c>
      <c r="M442">
        <f>[2]Sheet1!L442</f>
        <v>0</v>
      </c>
      <c r="N442">
        <f>[2]Sheet1!M442</f>
        <v>0</v>
      </c>
      <c r="O442">
        <f>[2]Sheet1!N442</f>
        <v>0</v>
      </c>
      <c r="P442" s="69">
        <f t="shared" si="71"/>
        <v>91.666666666666671</v>
      </c>
      <c r="Q442" s="83" t="s">
        <v>507</v>
      </c>
      <c r="R442" s="284">
        <v>4.4000000000000004</v>
      </c>
      <c r="S442" s="93"/>
      <c r="T442" s="80"/>
      <c r="U442" s="92"/>
      <c r="V442" s="80"/>
      <c r="W442" s="93"/>
      <c r="X442" s="80"/>
      <c r="Y442" s="92"/>
      <c r="Z442" s="80"/>
      <c r="AA442" s="93"/>
      <c r="AB442" s="80"/>
      <c r="AC442" s="92"/>
      <c r="AD442" s="80"/>
      <c r="AE442" s="93"/>
      <c r="AF442" s="80"/>
      <c r="AG442" s="92"/>
      <c r="AH442" s="80"/>
      <c r="AI442" s="93"/>
      <c r="AJ442" s="80"/>
      <c r="AK442" s="92"/>
      <c r="AL442" s="80"/>
      <c r="AM442" s="93"/>
      <c r="AN442" s="80"/>
      <c r="AO442" s="92"/>
      <c r="AP442" s="80"/>
      <c r="AQ442" s="93"/>
      <c r="AR442" s="80"/>
      <c r="AS442" s="93"/>
      <c r="AT442" s="298"/>
      <c r="AU442" s="93"/>
      <c r="AV442" s="298"/>
      <c r="AW442" s="93"/>
      <c r="AX442" s="66">
        <f t="shared" si="67"/>
        <v>4.4000000000000004</v>
      </c>
      <c r="AY442" s="78">
        <f t="shared" si="68"/>
        <v>91.666666666666671</v>
      </c>
      <c r="AZ442" s="67">
        <f>IFERROR(VLOOKUP(A442,'Site check'!$A$14:$O$47,15,0),0)</f>
        <v>0</v>
      </c>
      <c r="BA442" s="68">
        <f t="shared" si="72"/>
        <v>0</v>
      </c>
      <c r="BB442" s="53">
        <f t="shared" si="69"/>
        <v>45.833333333333336</v>
      </c>
      <c r="BC442" s="53">
        <f t="shared" si="70"/>
        <v>45.833333333333336</v>
      </c>
    </row>
    <row r="443" spans="1:55" ht="13.15">
      <c r="A443" t="str">
        <f>[2]Sheet1!A443</f>
        <v>FMYN31_SEC_CBDB_ BC01</v>
      </c>
      <c r="B443" t="str">
        <f>[2]Sheet1!B443</f>
        <v>FMYN31; DC SYS01</v>
      </c>
      <c r="C443" s="52" t="str">
        <f>[2]Sheet1!C443</f>
        <v>FMYN31</v>
      </c>
      <c r="D443" s="52" t="s">
        <v>1113</v>
      </c>
      <c r="E443" t="str">
        <f>[2]Sheet1!D443</f>
        <v>not showing on meter</v>
      </c>
      <c r="F443" t="str">
        <f>[2]Sheet1!E443</f>
        <v>not showing on meter</v>
      </c>
      <c r="G443" s="64">
        <f>[2]Sheet1!F443</f>
        <v>44084</v>
      </c>
      <c r="H443">
        <f>[2]Sheet1!G443</f>
        <v>250</v>
      </c>
      <c r="I443">
        <f>[2]Sheet1!H443</f>
        <v>250</v>
      </c>
      <c r="J443">
        <f>[2]Sheet1!I443</f>
        <v>10</v>
      </c>
      <c r="K443">
        <f>[2]Sheet1!J443</f>
        <v>10</v>
      </c>
      <c r="L443">
        <f>[2]Sheet1!K443</f>
        <v>2</v>
      </c>
      <c r="M443">
        <f>[2]Sheet1!L443</f>
        <v>0</v>
      </c>
      <c r="N443">
        <f>[2]Sheet1!M443</f>
        <v>0</v>
      </c>
      <c r="O443">
        <f>[2]Sheet1!N443</f>
        <v>19</v>
      </c>
      <c r="P443" s="69">
        <f t="shared" si="71"/>
        <v>0</v>
      </c>
      <c r="Q443" s="92"/>
      <c r="R443" s="80"/>
      <c r="S443" s="93"/>
      <c r="T443" s="80"/>
      <c r="U443" s="92"/>
      <c r="V443" s="80"/>
      <c r="W443" s="93"/>
      <c r="X443" s="80"/>
      <c r="Y443" s="92"/>
      <c r="Z443" s="80"/>
      <c r="AA443" s="93"/>
      <c r="AB443" s="80"/>
      <c r="AC443" s="92"/>
      <c r="AD443" s="80"/>
      <c r="AE443" s="93"/>
      <c r="AF443" s="80"/>
      <c r="AG443" s="92"/>
      <c r="AH443" s="80"/>
      <c r="AI443" s="93"/>
      <c r="AJ443" s="80"/>
      <c r="AK443" s="92"/>
      <c r="AL443" s="80"/>
      <c r="AM443" s="93"/>
      <c r="AN443" s="80"/>
      <c r="AO443" s="92"/>
      <c r="AP443" s="80"/>
      <c r="AQ443" s="93"/>
      <c r="AR443" s="80"/>
      <c r="AS443" s="93"/>
      <c r="AT443" s="298"/>
      <c r="AU443" s="93"/>
      <c r="AV443" s="298"/>
      <c r="AW443" s="93"/>
      <c r="AX443" s="66">
        <f t="shared" si="67"/>
        <v>0</v>
      </c>
      <c r="AY443" s="78">
        <f t="shared" si="68"/>
        <v>0</v>
      </c>
      <c r="AZ443" s="67">
        <f>IFERROR(VLOOKUP(A443,'Site check'!$A$14:$O$47,15,0),0)</f>
        <v>0</v>
      </c>
      <c r="BA443" s="68">
        <f t="shared" si="72"/>
        <v>0</v>
      </c>
      <c r="BB443" s="53" t="e">
        <f t="shared" si="69"/>
        <v>#VALUE!</v>
      </c>
      <c r="BC443" s="53" t="e">
        <f t="shared" si="70"/>
        <v>#VALUE!</v>
      </c>
    </row>
    <row r="444" spans="1:55" ht="13.15">
      <c r="A444" t="str">
        <f>[2]Sheet1!A444</f>
        <v>DCDB _2B</v>
      </c>
      <c r="B444" t="str">
        <f>[2]Sheet1!B444</f>
        <v>IVER02; DC SYS01</v>
      </c>
      <c r="C444" s="52" t="str">
        <f>[2]Sheet1!C444</f>
        <v>IVER02</v>
      </c>
      <c r="D444" s="52" t="s">
        <v>1156</v>
      </c>
      <c r="E444">
        <f>[2]Sheet1!D444</f>
        <v>42</v>
      </c>
      <c r="F444">
        <f>[2]Sheet1!E444</f>
        <v>42</v>
      </c>
      <c r="G444" s="64">
        <f>[2]Sheet1!F444</f>
        <v>44113</v>
      </c>
      <c r="H444" t="str">
        <f>[2]Sheet1!G444</f>
        <v>unknown</v>
      </c>
      <c r="I444" t="str">
        <f>[2]Sheet1!H444</f>
        <v>unknown</v>
      </c>
      <c r="J444">
        <f>[2]Sheet1!I444</f>
        <v>0</v>
      </c>
      <c r="K444">
        <f>[2]Sheet1!J444</f>
        <v>0</v>
      </c>
      <c r="L444">
        <f>[2]Sheet1!K444</f>
        <v>3</v>
      </c>
      <c r="M444">
        <f>[2]Sheet1!L444</f>
        <v>3</v>
      </c>
      <c r="N444">
        <f>[2]Sheet1!M444</f>
        <v>3</v>
      </c>
      <c r="O444">
        <f>[2]Sheet1!N444</f>
        <v>3</v>
      </c>
      <c r="P444" s="69">
        <f t="shared" si="71"/>
        <v>0</v>
      </c>
      <c r="Q444" s="92"/>
      <c r="R444" s="80"/>
      <c r="S444" s="93"/>
      <c r="T444" s="80"/>
      <c r="U444" s="92"/>
      <c r="V444" s="80"/>
      <c r="W444" s="93"/>
      <c r="X444" s="80"/>
      <c r="Y444" s="92"/>
      <c r="Z444" s="80"/>
      <c r="AA444" s="93"/>
      <c r="AB444" s="80"/>
      <c r="AC444" s="92"/>
      <c r="AD444" s="80"/>
      <c r="AE444" s="93"/>
      <c r="AF444" s="80"/>
      <c r="AG444" s="92"/>
      <c r="AH444" s="80"/>
      <c r="AI444" s="93"/>
      <c r="AJ444" s="80"/>
      <c r="AK444" s="92"/>
      <c r="AL444" s="80"/>
      <c r="AM444" s="93"/>
      <c r="AN444" s="80"/>
      <c r="AO444" s="92"/>
      <c r="AP444" s="80"/>
      <c r="AQ444" s="93"/>
      <c r="AR444" s="80"/>
      <c r="AS444" s="93"/>
      <c r="AT444" s="298"/>
      <c r="AU444" s="93"/>
      <c r="AV444" s="298"/>
      <c r="AW444" s="93"/>
      <c r="AX444" s="66">
        <f t="shared" si="67"/>
        <v>0</v>
      </c>
      <c r="AY444" s="78">
        <f t="shared" si="68"/>
        <v>0</v>
      </c>
      <c r="AZ444" s="67">
        <f>IFERROR(VLOOKUP(A444,'Site check'!$A$14:$O$47,15,0),0)</f>
        <v>0</v>
      </c>
      <c r="BA444" s="68">
        <f t="shared" si="72"/>
        <v>0</v>
      </c>
      <c r="BB444" s="53">
        <f t="shared" si="69"/>
        <v>42</v>
      </c>
      <c r="BC444" s="53">
        <f t="shared" si="70"/>
        <v>42</v>
      </c>
    </row>
    <row r="445" spans="1:55" ht="13.15">
      <c r="A445" t="str">
        <f>[2]Sheet1!A445</f>
        <v>NBYCD1_SEC_CBDB_F9</v>
      </c>
      <c r="B445" t="str">
        <f>[2]Sheet1!B445</f>
        <v>NBYCD1;DC SYS01</v>
      </c>
      <c r="C445" s="52" t="str">
        <f>[2]Sheet1!C445</f>
        <v>NBYCD1</v>
      </c>
      <c r="D445" s="52" t="s">
        <v>1208</v>
      </c>
      <c r="E445">
        <f>[2]Sheet1!D445</f>
        <v>60</v>
      </c>
      <c r="F445">
        <f>[2]Sheet1!E445</f>
        <v>60</v>
      </c>
      <c r="G445" s="64">
        <f>[2]Sheet1!F445</f>
        <v>44991</v>
      </c>
      <c r="H445">
        <f>[2]Sheet1!G445</f>
        <v>300</v>
      </c>
      <c r="I445" t="str">
        <f>[2]Sheet1!H445</f>
        <v>300</v>
      </c>
      <c r="J445">
        <f>[2]Sheet1!I445</f>
        <v>0</v>
      </c>
      <c r="K445">
        <f>[2]Sheet1!J445</f>
        <v>0</v>
      </c>
      <c r="L445">
        <f>[2]Sheet1!K445</f>
        <v>0</v>
      </c>
      <c r="M445">
        <f>[2]Sheet1!L445</f>
        <v>0</v>
      </c>
      <c r="N445">
        <f>[2]Sheet1!M445</f>
        <v>0</v>
      </c>
      <c r="O445">
        <f>[2]Sheet1!N445</f>
        <v>38</v>
      </c>
      <c r="P445" s="69">
        <f t="shared" si="71"/>
        <v>0</v>
      </c>
      <c r="Q445" s="92"/>
      <c r="R445" s="80"/>
      <c r="S445" s="93"/>
      <c r="T445" s="80"/>
      <c r="U445" s="92"/>
      <c r="V445" s="80"/>
      <c r="W445" s="93"/>
      <c r="X445" s="80"/>
      <c r="Y445" s="92"/>
      <c r="Z445" s="80"/>
      <c r="AA445" s="93"/>
      <c r="AB445" s="80"/>
      <c r="AC445" s="92"/>
      <c r="AD445" s="80"/>
      <c r="AE445" s="93"/>
      <c r="AF445" s="80"/>
      <c r="AG445" s="92"/>
      <c r="AH445" s="80"/>
      <c r="AI445" s="93"/>
      <c r="AJ445" s="80"/>
      <c r="AK445" s="92"/>
      <c r="AL445" s="80"/>
      <c r="AM445" s="93"/>
      <c r="AN445" s="80"/>
      <c r="AO445" s="92"/>
      <c r="AP445" s="80"/>
      <c r="AQ445" s="93"/>
      <c r="AR445" s="80"/>
      <c r="AS445" s="93"/>
      <c r="AT445" s="298"/>
      <c r="AU445" s="93"/>
      <c r="AV445" s="298"/>
      <c r="AW445" s="93"/>
      <c r="AX445" s="66">
        <f t="shared" si="67"/>
        <v>0</v>
      </c>
      <c r="AY445" s="78">
        <f t="shared" si="68"/>
        <v>0</v>
      </c>
      <c r="AZ445" s="67">
        <f>IFERROR(VLOOKUP(A445,'Site check'!$A$14:$O$47,15,0),0)</f>
        <v>0</v>
      </c>
      <c r="BA445" s="68">
        <f t="shared" si="72"/>
        <v>0</v>
      </c>
      <c r="BB445" s="53">
        <f t="shared" si="69"/>
        <v>60</v>
      </c>
      <c r="BC445" s="53">
        <f t="shared" si="70"/>
        <v>60</v>
      </c>
    </row>
    <row r="446" spans="1:55" ht="13.15">
      <c r="A446" t="str">
        <f>[2]Sheet1!A446</f>
        <v>NBYCD1_SEC_CBDB_GG11</v>
      </c>
      <c r="B446" t="str">
        <f>[2]Sheet1!B446</f>
        <v>NBYCD1;DC SYS01</v>
      </c>
      <c r="C446" s="52" t="str">
        <f>[2]Sheet1!C446</f>
        <v>NBYCD1</v>
      </c>
      <c r="D446" s="52" t="s">
        <v>1208</v>
      </c>
      <c r="E446">
        <f>[2]Sheet1!D446</f>
        <v>180</v>
      </c>
      <c r="F446">
        <f>[2]Sheet1!E446</f>
        <v>0</v>
      </c>
      <c r="G446" s="64">
        <f>[2]Sheet1!F446</f>
        <v>44991</v>
      </c>
      <c r="H446">
        <f>[2]Sheet1!G446</f>
        <v>300</v>
      </c>
      <c r="I446">
        <f>[2]Sheet1!H446</f>
        <v>300</v>
      </c>
      <c r="J446">
        <f>[2]Sheet1!I446</f>
        <v>1</v>
      </c>
      <c r="K446">
        <f>[2]Sheet1!J446</f>
        <v>0</v>
      </c>
      <c r="L446">
        <f>[2]Sheet1!K446</f>
        <v>0</v>
      </c>
      <c r="M446">
        <f>[2]Sheet1!L446</f>
        <v>1</v>
      </c>
      <c r="N446">
        <f>[2]Sheet1!M446</f>
        <v>0</v>
      </c>
      <c r="O446">
        <f>[2]Sheet1!N446</f>
        <v>0</v>
      </c>
      <c r="P446" s="69">
        <f t="shared" si="71"/>
        <v>10.416666666666666</v>
      </c>
      <c r="Q446" s="92" t="s">
        <v>671</v>
      </c>
      <c r="R446" s="80">
        <v>0.5</v>
      </c>
      <c r="S446" s="81"/>
      <c r="T446" s="82"/>
      <c r="U446" s="81"/>
      <c r="V446" s="82"/>
      <c r="W446" s="83"/>
      <c r="X446" s="84"/>
      <c r="Y446" s="83"/>
      <c r="Z446" s="84"/>
      <c r="AA446" s="93"/>
      <c r="AB446" s="80"/>
      <c r="AC446" s="92"/>
      <c r="AD446" s="80"/>
      <c r="AE446" s="93"/>
      <c r="AF446" s="80"/>
      <c r="AG446" s="92"/>
      <c r="AH446" s="80"/>
      <c r="AI446" s="93"/>
      <c r="AJ446" s="80"/>
      <c r="AK446" s="92"/>
      <c r="AL446" s="80"/>
      <c r="AM446" s="93"/>
      <c r="AN446" s="80"/>
      <c r="AO446" s="92"/>
      <c r="AP446" s="80"/>
      <c r="AQ446" s="93"/>
      <c r="AR446" s="80"/>
      <c r="AS446" s="93"/>
      <c r="AT446" s="298"/>
      <c r="AU446" s="93"/>
      <c r="AV446" s="298"/>
      <c r="AW446" s="93"/>
      <c r="AX446" s="66">
        <f t="shared" si="67"/>
        <v>0.5</v>
      </c>
      <c r="AY446" s="78">
        <f t="shared" si="68"/>
        <v>10.416666666666666</v>
      </c>
      <c r="AZ446" s="67">
        <f>IFERROR(VLOOKUP(A446,'Site check'!$A$14:$O$47,15,0),0)</f>
        <v>0</v>
      </c>
      <c r="BA446" s="68">
        <f t="shared" si="72"/>
        <v>0</v>
      </c>
      <c r="BB446" s="53">
        <f t="shared" si="69"/>
        <v>185.20833333333334</v>
      </c>
      <c r="BC446" s="53">
        <f t="shared" si="70"/>
        <v>5.208333333333333</v>
      </c>
    </row>
    <row r="447" spans="1:55" ht="13.15">
      <c r="A447" t="str">
        <f>[2]Sheet1!A447</f>
        <v>POLN02_PDUA_B</v>
      </c>
      <c r="B447" t="str">
        <f>[2]Sheet1!B447</f>
        <v>POLN02-DCSYS01a</v>
      </c>
      <c r="C447" s="52" t="str">
        <f>[2]Sheet1!C447</f>
        <v>POLN02</v>
      </c>
      <c r="D447" s="52" t="s">
        <v>1244</v>
      </c>
      <c r="E447">
        <f>[2]Sheet1!D447</f>
        <v>53.82</v>
      </c>
      <c r="F447">
        <f>[2]Sheet1!E447</f>
        <v>2.31</v>
      </c>
      <c r="G447" s="64">
        <f>[2]Sheet1!F447</f>
        <v>45475</v>
      </c>
      <c r="H447">
        <f>[2]Sheet1!G447</f>
        <v>360</v>
      </c>
      <c r="I447">
        <f>[2]Sheet1!H447</f>
        <v>360</v>
      </c>
      <c r="J447">
        <f>[2]Sheet1!I447</f>
        <v>0</v>
      </c>
      <c r="K447">
        <f>[2]Sheet1!J447</f>
        <v>0</v>
      </c>
      <c r="L447">
        <f>[2]Sheet1!K447</f>
        <v>0</v>
      </c>
      <c r="M447">
        <f>[2]Sheet1!L447</f>
        <v>0</v>
      </c>
      <c r="N447">
        <f>[2]Sheet1!M447</f>
        <v>0</v>
      </c>
      <c r="O447">
        <f>[2]Sheet1!N447</f>
        <v>0</v>
      </c>
      <c r="P447" s="69">
        <f t="shared" si="71"/>
        <v>477.08333333333331</v>
      </c>
      <c r="Q447" s="81" t="s">
        <v>1480</v>
      </c>
      <c r="R447" s="82">
        <v>5</v>
      </c>
      <c r="S447" s="81" t="s">
        <v>1467</v>
      </c>
      <c r="T447" s="82">
        <v>11.7</v>
      </c>
      <c r="U447" s="83" t="s">
        <v>695</v>
      </c>
      <c r="V447" s="84">
        <v>2</v>
      </c>
      <c r="W447" s="85" t="s">
        <v>695</v>
      </c>
      <c r="X447" s="86">
        <v>1.7</v>
      </c>
      <c r="Y447" s="92" t="s">
        <v>694</v>
      </c>
      <c r="Z447" s="80">
        <v>2.5</v>
      </c>
      <c r="AA447" s="93"/>
      <c r="AB447" s="80"/>
      <c r="AC447" s="92"/>
      <c r="AD447" s="80"/>
      <c r="AE447" s="93"/>
      <c r="AF447" s="80"/>
      <c r="AG447" s="92"/>
      <c r="AH447" s="80"/>
      <c r="AI447" s="93"/>
      <c r="AJ447" s="80"/>
      <c r="AK447" s="92"/>
      <c r="AL447" s="80"/>
      <c r="AM447" s="93"/>
      <c r="AN447" s="80"/>
      <c r="AO447" s="92"/>
      <c r="AP447" s="80"/>
      <c r="AQ447" s="93"/>
      <c r="AR447" s="80"/>
      <c r="AS447" s="93"/>
      <c r="AT447" s="298"/>
      <c r="AU447" s="93"/>
      <c r="AV447" s="298"/>
      <c r="AW447" s="93"/>
      <c r="AX447" s="66">
        <f t="shared" si="67"/>
        <v>22.9</v>
      </c>
      <c r="AY447" s="78">
        <f t="shared" si="68"/>
        <v>477.08333333333331</v>
      </c>
      <c r="AZ447" s="67">
        <f>IFERROR(VLOOKUP(A447,'Site check'!$A$14:$O$47,15,0),0)</f>
        <v>0</v>
      </c>
      <c r="BA447" s="68">
        <f t="shared" si="72"/>
        <v>0</v>
      </c>
      <c r="BB447" s="53">
        <f t="shared" si="69"/>
        <v>292.36166666666668</v>
      </c>
      <c r="BC447" s="53">
        <f t="shared" si="70"/>
        <v>240.85166666666666</v>
      </c>
    </row>
    <row r="448" spans="1:55" ht="13.15">
      <c r="A448" t="str">
        <f>[2]Sheet1!A448</f>
        <v>POLN02_SEC_DD770_CD01</v>
      </c>
      <c r="B448" t="str">
        <f>[2]Sheet1!B448</f>
        <v>POLN02-DCSYS01a</v>
      </c>
      <c r="C448" s="52" t="str">
        <f>[2]Sheet1!C448</f>
        <v>POLN02</v>
      </c>
      <c r="D448" s="52" t="s">
        <v>1244</v>
      </c>
      <c r="E448">
        <f>[2]Sheet1!D448</f>
        <v>140</v>
      </c>
      <c r="F448">
        <f>[2]Sheet1!E448</f>
        <v>40</v>
      </c>
      <c r="G448" s="64">
        <f>[2]Sheet1!F448</f>
        <v>44991</v>
      </c>
      <c r="H448">
        <f>[2]Sheet1!G448</f>
        <v>300</v>
      </c>
      <c r="I448">
        <f>[2]Sheet1!H448</f>
        <v>300</v>
      </c>
      <c r="J448">
        <f>[2]Sheet1!I448</f>
        <v>6</v>
      </c>
      <c r="K448">
        <f>[2]Sheet1!J448</f>
        <v>2</v>
      </c>
      <c r="L448">
        <f>[2]Sheet1!K448</f>
        <v>0</v>
      </c>
      <c r="M448">
        <f>[2]Sheet1!L448</f>
        <v>14</v>
      </c>
      <c r="N448">
        <f>[2]Sheet1!M448</f>
        <v>7</v>
      </c>
      <c r="O448">
        <f>[2]Sheet1!N448</f>
        <v>0</v>
      </c>
      <c r="P448" s="69">
        <f t="shared" si="71"/>
        <v>0</v>
      </c>
      <c r="Q448" s="92"/>
      <c r="R448" s="80"/>
      <c r="S448" s="93"/>
      <c r="T448" s="80"/>
      <c r="U448" s="92"/>
      <c r="V448" s="80"/>
      <c r="W448" s="93"/>
      <c r="X448" s="80"/>
      <c r="Y448" s="92"/>
      <c r="Z448" s="80"/>
      <c r="AA448" s="93"/>
      <c r="AB448" s="80"/>
      <c r="AC448" s="92"/>
      <c r="AD448" s="80"/>
      <c r="AE448" s="93"/>
      <c r="AF448" s="80"/>
      <c r="AG448" s="92"/>
      <c r="AH448" s="80"/>
      <c r="AI448" s="93"/>
      <c r="AJ448" s="80"/>
      <c r="AK448" s="92"/>
      <c r="AL448" s="80"/>
      <c r="AM448" s="93"/>
      <c r="AN448" s="80"/>
      <c r="AO448" s="92"/>
      <c r="AP448" s="80"/>
      <c r="AQ448" s="93"/>
      <c r="AR448" s="80"/>
      <c r="AS448" s="93"/>
      <c r="AT448" s="298"/>
      <c r="AU448" s="93"/>
      <c r="AV448" s="298"/>
      <c r="AW448" s="93"/>
      <c r="AX448" s="66">
        <f t="shared" si="67"/>
        <v>0</v>
      </c>
      <c r="AY448" s="78">
        <f t="shared" si="68"/>
        <v>0</v>
      </c>
      <c r="AZ448" s="67">
        <f>IFERROR(VLOOKUP(A448,'Site check'!$A$14:$O$47,15,0),0)</f>
        <v>0</v>
      </c>
      <c r="BA448" s="68">
        <f t="shared" si="72"/>
        <v>0</v>
      </c>
      <c r="BB448" s="53">
        <f t="shared" si="69"/>
        <v>140</v>
      </c>
      <c r="BC448" s="53">
        <f t="shared" si="70"/>
        <v>40</v>
      </c>
    </row>
    <row r="449" spans="1:55" ht="13.15">
      <c r="A449" t="str">
        <f>[2]Sheet1!A449</f>
        <v>POLN02_SEC_DD770_EF01</v>
      </c>
      <c r="B449" t="str">
        <f>[2]Sheet1!B449</f>
        <v>POLN02-DCSYS01a</v>
      </c>
      <c r="C449" s="52" t="str">
        <f>[2]Sheet1!C449</f>
        <v>POLN02</v>
      </c>
      <c r="D449" s="52" t="s">
        <v>1244</v>
      </c>
      <c r="E449">
        <f>[2]Sheet1!D449</f>
        <v>80</v>
      </c>
      <c r="F449">
        <f>[2]Sheet1!E449</f>
        <v>15</v>
      </c>
      <c r="G449" s="64">
        <f>[2]Sheet1!F449</f>
        <v>44991</v>
      </c>
      <c r="H449">
        <f>[2]Sheet1!G449</f>
        <v>300</v>
      </c>
      <c r="I449">
        <f>[2]Sheet1!H449</f>
        <v>300</v>
      </c>
      <c r="J449">
        <f>[2]Sheet1!I449</f>
        <v>6</v>
      </c>
      <c r="K449">
        <f>[2]Sheet1!J449</f>
        <v>1</v>
      </c>
      <c r="L449">
        <f>[2]Sheet1!K449</f>
        <v>2</v>
      </c>
      <c r="M449">
        <f>[2]Sheet1!L449</f>
        <v>24</v>
      </c>
      <c r="N449">
        <f>[2]Sheet1!M449</f>
        <v>11</v>
      </c>
      <c r="O449">
        <f>[2]Sheet1!N449</f>
        <v>0</v>
      </c>
      <c r="P449" s="69">
        <f t="shared" si="71"/>
        <v>31.25</v>
      </c>
      <c r="Q449" s="81" t="s">
        <v>692</v>
      </c>
      <c r="R449" s="82">
        <v>0.5</v>
      </c>
      <c r="S449" s="85" t="s">
        <v>1481</v>
      </c>
      <c r="T449" s="86">
        <v>1</v>
      </c>
      <c r="U449" s="92"/>
      <c r="V449" s="80"/>
      <c r="W449" s="93"/>
      <c r="X449" s="80"/>
      <c r="Y449" s="92"/>
      <c r="Z449" s="80"/>
      <c r="AA449" s="93"/>
      <c r="AB449" s="80"/>
      <c r="AC449" s="92"/>
      <c r="AD449" s="80"/>
      <c r="AE449" s="93"/>
      <c r="AF449" s="80"/>
      <c r="AG449" s="92"/>
      <c r="AH449" s="80"/>
      <c r="AI449" s="93"/>
      <c r="AJ449" s="80"/>
      <c r="AK449" s="92"/>
      <c r="AL449" s="80"/>
      <c r="AM449" s="93"/>
      <c r="AN449" s="80"/>
      <c r="AO449" s="92"/>
      <c r="AP449" s="80"/>
      <c r="AQ449" s="93"/>
      <c r="AR449" s="80"/>
      <c r="AS449" s="93"/>
      <c r="AT449" s="298"/>
      <c r="AU449" s="93"/>
      <c r="AV449" s="298"/>
      <c r="AW449" s="93"/>
      <c r="AX449" s="66">
        <f t="shared" si="67"/>
        <v>1.5</v>
      </c>
      <c r="AY449" s="78">
        <f t="shared" si="68"/>
        <v>31.25</v>
      </c>
      <c r="AZ449" s="67">
        <f>IFERROR(VLOOKUP(A449,'Site check'!$A$14:$O$47,15,0),0)</f>
        <v>0</v>
      </c>
      <c r="BA449" s="68">
        <f t="shared" si="72"/>
        <v>0</v>
      </c>
      <c r="BB449" s="53">
        <f t="shared" si="69"/>
        <v>95.625</v>
      </c>
      <c r="BC449" s="53">
        <f t="shared" si="70"/>
        <v>30.625</v>
      </c>
    </row>
    <row r="450" spans="1:55" ht="13.15">
      <c r="A450" t="str">
        <f>[2]Sheet1!A450</f>
        <v>RDG_SEC_DD770_FO</v>
      </c>
      <c r="B450" t="str">
        <f>[2]Sheet1!B450</f>
        <v>RDG;DC SYS01</v>
      </c>
      <c r="C450" s="52" t="str">
        <f>[2]Sheet1!C450</f>
        <v>RDG</v>
      </c>
      <c r="D450" s="52" t="s">
        <v>1266</v>
      </c>
      <c r="E450">
        <f>[2]Sheet1!D450</f>
        <v>125</v>
      </c>
      <c r="F450">
        <f>[2]Sheet1!E450</f>
        <v>125</v>
      </c>
      <c r="G450" s="64">
        <f>[2]Sheet1!F450</f>
        <v>44991</v>
      </c>
      <c r="H450">
        <f>[2]Sheet1!G450</f>
        <v>300</v>
      </c>
      <c r="I450">
        <f>[2]Sheet1!H450</f>
        <v>300</v>
      </c>
      <c r="J450">
        <f>[2]Sheet1!I450</f>
        <v>5</v>
      </c>
      <c r="K450">
        <f>[2]Sheet1!J450</f>
        <v>0</v>
      </c>
      <c r="L450">
        <f>[2]Sheet1!K450</f>
        <v>0</v>
      </c>
      <c r="M450">
        <f>[2]Sheet1!L450</f>
        <v>9</v>
      </c>
      <c r="N450">
        <f>[2]Sheet1!M450</f>
        <v>9</v>
      </c>
      <c r="O450">
        <f>[2]Sheet1!N450</f>
        <v>0</v>
      </c>
      <c r="P450" s="69">
        <f t="shared" si="71"/>
        <v>0</v>
      </c>
      <c r="Q450" s="92"/>
      <c r="R450" s="80"/>
      <c r="S450" s="93"/>
      <c r="T450" s="80"/>
      <c r="U450" s="92"/>
      <c r="V450" s="80"/>
      <c r="W450" s="93"/>
      <c r="X450" s="80"/>
      <c r="Y450" s="92"/>
      <c r="Z450" s="80"/>
      <c r="AA450" s="93"/>
      <c r="AB450" s="80"/>
      <c r="AC450" s="92"/>
      <c r="AD450" s="80"/>
      <c r="AE450" s="93"/>
      <c r="AF450" s="80"/>
      <c r="AG450" s="92"/>
      <c r="AH450" s="80"/>
      <c r="AI450" s="93"/>
      <c r="AJ450" s="80"/>
      <c r="AK450" s="92"/>
      <c r="AL450" s="80"/>
      <c r="AM450" s="93"/>
      <c r="AN450" s="80"/>
      <c r="AO450" s="92"/>
      <c r="AP450" s="80"/>
      <c r="AQ450" s="93"/>
      <c r="AR450" s="80"/>
      <c r="AS450" s="93"/>
      <c r="AT450" s="298"/>
      <c r="AU450" s="93"/>
      <c r="AV450" s="298"/>
      <c r="AW450" s="93"/>
      <c r="AX450" s="66">
        <f t="shared" si="67"/>
        <v>0</v>
      </c>
      <c r="AY450" s="78">
        <f t="shared" si="68"/>
        <v>0</v>
      </c>
      <c r="AZ450" s="67">
        <f>IFERROR(VLOOKUP(A450,'Site check'!$A$14:$O$47,15,0),0)</f>
        <v>0</v>
      </c>
      <c r="BA450" s="68">
        <f t="shared" si="72"/>
        <v>0</v>
      </c>
      <c r="BB450" s="53">
        <f t="shared" si="69"/>
        <v>125</v>
      </c>
      <c r="BC450" s="53">
        <f t="shared" si="70"/>
        <v>125</v>
      </c>
    </row>
    <row r="451" spans="1:55" ht="13.15">
      <c r="A451" t="str">
        <f>[2]Sheet1!A451</f>
        <v>RDGCD1_SEC_CDDB_A05</v>
      </c>
      <c r="B451" t="str">
        <f>[2]Sheet1!B451</f>
        <v>RDGCD1;DC SYS01</v>
      </c>
      <c r="C451" s="52" t="str">
        <f>[2]Sheet1!C451</f>
        <v>RDGCD1</v>
      </c>
      <c r="D451" s="52" t="s">
        <v>1482</v>
      </c>
      <c r="E451">
        <f>[2]Sheet1!D451</f>
        <v>0</v>
      </c>
      <c r="F451">
        <f>[2]Sheet1!E451</f>
        <v>0</v>
      </c>
      <c r="G451" s="64">
        <f>[2]Sheet1!F451</f>
        <v>0</v>
      </c>
      <c r="H451">
        <f>[2]Sheet1!G451</f>
        <v>300</v>
      </c>
      <c r="I451">
        <f>[2]Sheet1!H451</f>
        <v>300</v>
      </c>
      <c r="J451">
        <f>[2]Sheet1!I451</f>
        <v>0</v>
      </c>
      <c r="K451">
        <f>[2]Sheet1!J451</f>
        <v>0</v>
      </c>
      <c r="L451">
        <f>[2]Sheet1!K451</f>
        <v>0</v>
      </c>
      <c r="M451">
        <f>[2]Sheet1!L451</f>
        <v>0</v>
      </c>
      <c r="N451">
        <f>[2]Sheet1!M451</f>
        <v>0</v>
      </c>
      <c r="O451">
        <f>[2]Sheet1!N451</f>
        <v>0</v>
      </c>
      <c r="P451" s="69">
        <f t="shared" si="71"/>
        <v>0</v>
      </c>
      <c r="Q451" s="92"/>
      <c r="R451" s="80"/>
      <c r="S451" s="93"/>
      <c r="T451" s="80"/>
      <c r="U451" s="92"/>
      <c r="V451" s="80"/>
      <c r="W451" s="93"/>
      <c r="X451" s="80"/>
      <c r="Y451" s="92"/>
      <c r="Z451" s="80"/>
      <c r="AA451" s="93"/>
      <c r="AB451" s="80"/>
      <c r="AC451" s="92"/>
      <c r="AD451" s="80"/>
      <c r="AE451" s="93"/>
      <c r="AF451" s="80"/>
      <c r="AG451" s="92"/>
      <c r="AH451" s="80"/>
      <c r="AI451" s="93"/>
      <c r="AJ451" s="80"/>
      <c r="AK451" s="92"/>
      <c r="AL451" s="80"/>
      <c r="AM451" s="93"/>
      <c r="AN451" s="80"/>
      <c r="AO451" s="92"/>
      <c r="AP451" s="80"/>
      <c r="AQ451" s="93"/>
      <c r="AR451" s="80"/>
      <c r="AS451" s="93"/>
      <c r="AT451" s="298"/>
      <c r="AU451" s="93"/>
      <c r="AV451" s="298"/>
      <c r="AW451" s="93"/>
      <c r="AX451" s="66">
        <f t="shared" si="67"/>
        <v>0</v>
      </c>
      <c r="AY451" s="78">
        <f t="shared" si="68"/>
        <v>0</v>
      </c>
      <c r="AZ451" s="67">
        <f>IFERROR(VLOOKUP(A451,'Site check'!$A$14:$O$47,15,0),0)</f>
        <v>0</v>
      </c>
      <c r="BA451" s="68">
        <f t="shared" si="72"/>
        <v>0</v>
      </c>
      <c r="BB451" s="53">
        <f t="shared" si="69"/>
        <v>0</v>
      </c>
      <c r="BC451" s="53">
        <f t="shared" si="70"/>
        <v>0</v>
      </c>
    </row>
    <row r="452" spans="1:55" ht="13.15">
      <c r="A452" t="str">
        <f>[2]Sheet1!A452</f>
        <v>RDGCD2_SEC_CDDB_TU09</v>
      </c>
      <c r="B452" t="str">
        <f>[2]Sheet1!B452</f>
        <v>RDGCD1;DC SYS01</v>
      </c>
      <c r="C452" s="52" t="str">
        <f>[2]Sheet1!C452</f>
        <v>RDGCD2</v>
      </c>
      <c r="D452" s="52" t="s">
        <v>1264</v>
      </c>
      <c r="E452">
        <f>[2]Sheet1!D452</f>
        <v>50</v>
      </c>
      <c r="F452">
        <f>[2]Sheet1!E452</f>
        <v>50</v>
      </c>
      <c r="G452" s="64">
        <f>[2]Sheet1!F452</f>
        <v>44162</v>
      </c>
      <c r="H452">
        <f>[2]Sheet1!G452</f>
        <v>300</v>
      </c>
      <c r="I452">
        <f>[2]Sheet1!H452</f>
        <v>300</v>
      </c>
      <c r="J452">
        <f>[2]Sheet1!I452</f>
        <v>4</v>
      </c>
      <c r="K452">
        <f>[2]Sheet1!J452</f>
        <v>0</v>
      </c>
      <c r="L452">
        <f>[2]Sheet1!K452</f>
        <v>0</v>
      </c>
      <c r="M452">
        <f>[2]Sheet1!L452</f>
        <v>3</v>
      </c>
      <c r="N452">
        <f>[2]Sheet1!M452</f>
        <v>1</v>
      </c>
      <c r="O452">
        <f>[2]Sheet1!N452</f>
        <v>26</v>
      </c>
      <c r="P452" s="69">
        <f t="shared" si="71"/>
        <v>0</v>
      </c>
      <c r="Q452" s="92"/>
      <c r="R452" s="80"/>
      <c r="S452" s="93"/>
      <c r="T452" s="80"/>
      <c r="U452" s="92"/>
      <c r="V452" s="80"/>
      <c r="W452" s="93"/>
      <c r="X452" s="80"/>
      <c r="Y452" s="92"/>
      <c r="Z452" s="80"/>
      <c r="AA452" s="93"/>
      <c r="AB452" s="80"/>
      <c r="AC452" s="92"/>
      <c r="AD452" s="80"/>
      <c r="AE452" s="93"/>
      <c r="AF452" s="80"/>
      <c r="AG452" s="92"/>
      <c r="AH452" s="80"/>
      <c r="AI452" s="93"/>
      <c r="AJ452" s="80"/>
      <c r="AK452" s="92"/>
      <c r="AL452" s="80"/>
      <c r="AM452" s="93"/>
      <c r="AN452" s="80"/>
      <c r="AO452" s="92"/>
      <c r="AP452" s="80"/>
      <c r="AQ452" s="93"/>
      <c r="AR452" s="80"/>
      <c r="AS452" s="93"/>
      <c r="AT452" s="298"/>
      <c r="AU452" s="93"/>
      <c r="AV452" s="298"/>
      <c r="AW452" s="93"/>
      <c r="AX452" s="66">
        <f t="shared" si="67"/>
        <v>0</v>
      </c>
      <c r="AY452" s="78">
        <f t="shared" si="68"/>
        <v>0</v>
      </c>
      <c r="AZ452" s="67">
        <f>IFERROR(VLOOKUP(A452,'Site check'!$A$14:$O$47,15,0),0)</f>
        <v>0</v>
      </c>
      <c r="BA452" s="68">
        <f t="shared" si="72"/>
        <v>0</v>
      </c>
      <c r="BB452" s="53">
        <f t="shared" si="69"/>
        <v>50</v>
      </c>
      <c r="BC452" s="53">
        <f t="shared" si="70"/>
        <v>50</v>
      </c>
    </row>
    <row r="453" spans="1:55" ht="13.15">
      <c r="A453" t="str">
        <f>[2]Sheet1!A453</f>
        <v>SLO_SEC_DD770_AB0</v>
      </c>
      <c r="B453" t="str">
        <f>[2]Sheet1!B453</f>
        <v>SLO;DC SYS01</v>
      </c>
      <c r="C453" s="52" t="str">
        <f>[2]Sheet1!C453</f>
        <v>SLO</v>
      </c>
      <c r="D453" s="52" t="s">
        <v>1287</v>
      </c>
      <c r="E453">
        <f>[2]Sheet1!D453</f>
        <v>160</v>
      </c>
      <c r="F453">
        <f>[2]Sheet1!E453</f>
        <v>160</v>
      </c>
      <c r="G453" s="64">
        <f>[2]Sheet1!F453</f>
        <v>45068</v>
      </c>
      <c r="H453">
        <f>[2]Sheet1!G453</f>
        <v>300</v>
      </c>
      <c r="I453">
        <f>[2]Sheet1!H453</f>
        <v>300</v>
      </c>
      <c r="J453">
        <f>[2]Sheet1!I453</f>
        <v>5</v>
      </c>
      <c r="K453">
        <f>[2]Sheet1!J453</f>
        <v>1</v>
      </c>
      <c r="L453">
        <f>[2]Sheet1!K453</f>
        <v>0</v>
      </c>
      <c r="M453">
        <f>[2]Sheet1!L453</f>
        <v>2</v>
      </c>
      <c r="N453">
        <f>[2]Sheet1!M453</f>
        <v>9</v>
      </c>
      <c r="O453">
        <f>[2]Sheet1!N453</f>
        <v>0</v>
      </c>
      <c r="P453" s="69">
        <f t="shared" si="71"/>
        <v>62.5</v>
      </c>
      <c r="Q453" s="256" t="s">
        <v>575</v>
      </c>
      <c r="R453" s="255">
        <v>2</v>
      </c>
      <c r="S453" s="99" t="s">
        <v>729</v>
      </c>
      <c r="T453" s="100">
        <v>1</v>
      </c>
      <c r="U453" s="92"/>
      <c r="V453" s="80"/>
      <c r="W453" s="93"/>
      <c r="X453" s="80"/>
      <c r="Y453" s="92"/>
      <c r="Z453" s="80"/>
      <c r="AA453" s="93"/>
      <c r="AB453" s="80"/>
      <c r="AC453" s="92"/>
      <c r="AD453" s="80"/>
      <c r="AE453" s="93"/>
      <c r="AF453" s="80"/>
      <c r="AG453" s="92"/>
      <c r="AH453" s="80"/>
      <c r="AI453" s="93"/>
      <c r="AJ453" s="80"/>
      <c r="AK453" s="92"/>
      <c r="AL453" s="80"/>
      <c r="AM453" s="93"/>
      <c r="AN453" s="80"/>
      <c r="AO453" s="92"/>
      <c r="AP453" s="80"/>
      <c r="AQ453" s="93"/>
      <c r="AR453" s="80"/>
      <c r="AS453" s="93"/>
      <c r="AT453" s="298"/>
      <c r="AU453" s="93"/>
      <c r="AV453" s="298"/>
      <c r="AW453" s="93"/>
      <c r="AX453" s="66">
        <f t="shared" si="67"/>
        <v>3</v>
      </c>
      <c r="AY453" s="78">
        <f t="shared" si="68"/>
        <v>62.5</v>
      </c>
      <c r="AZ453" s="67">
        <f>IFERROR(VLOOKUP(A453,'Site check'!$A$14:$O$47,15,0),0)</f>
        <v>0</v>
      </c>
      <c r="BA453" s="68">
        <f t="shared" si="72"/>
        <v>0</v>
      </c>
      <c r="BB453" s="53">
        <f t="shared" si="69"/>
        <v>191.25</v>
      </c>
      <c r="BC453" s="53">
        <f t="shared" si="70"/>
        <v>191.25</v>
      </c>
    </row>
    <row r="454" spans="1:55" ht="13.15">
      <c r="A454" t="str">
        <f>[2]Sheet1!A454</f>
        <v>SLO_SEC_DD770_AB00</v>
      </c>
      <c r="B454" t="str">
        <f>[2]Sheet1!B454</f>
        <v>SLO;DC SYS01</v>
      </c>
      <c r="C454" s="52" t="str">
        <f>[2]Sheet1!C454</f>
        <v>SLO</v>
      </c>
      <c r="D454" s="52" t="s">
        <v>1287</v>
      </c>
      <c r="E454">
        <f>[2]Sheet1!D454</f>
        <v>170</v>
      </c>
      <c r="F454">
        <f>[2]Sheet1!E454</f>
        <v>170</v>
      </c>
      <c r="G454" s="64">
        <f>[2]Sheet1!F454</f>
        <v>45068</v>
      </c>
      <c r="H454">
        <f>[2]Sheet1!G454</f>
        <v>300</v>
      </c>
      <c r="I454">
        <f>[2]Sheet1!H454</f>
        <v>300</v>
      </c>
      <c r="J454">
        <f>[2]Sheet1!I454</f>
        <v>4</v>
      </c>
      <c r="K454">
        <f>[2]Sheet1!J454</f>
        <v>0</v>
      </c>
      <c r="L454">
        <f>[2]Sheet1!K454</f>
        <v>0</v>
      </c>
      <c r="M454">
        <f>[2]Sheet1!L454</f>
        <v>4</v>
      </c>
      <c r="N454">
        <f>[2]Sheet1!M454</f>
        <v>6</v>
      </c>
      <c r="O454">
        <f>[2]Sheet1!N454</f>
        <v>0</v>
      </c>
      <c r="P454" s="69">
        <f t="shared" si="71"/>
        <v>10.416666666666666</v>
      </c>
      <c r="Q454" s="81" t="s">
        <v>732</v>
      </c>
      <c r="R454" s="82">
        <v>0.5</v>
      </c>
      <c r="S454" s="93"/>
      <c r="T454" s="80"/>
      <c r="U454" s="92"/>
      <c r="V454" s="80"/>
      <c r="W454" s="93"/>
      <c r="X454" s="80"/>
      <c r="Y454" s="92"/>
      <c r="Z454" s="80"/>
      <c r="AA454" s="93"/>
      <c r="AB454" s="80"/>
      <c r="AC454" s="92"/>
      <c r="AD454" s="80"/>
      <c r="AE454" s="93"/>
      <c r="AF454" s="80"/>
      <c r="AG454" s="92"/>
      <c r="AH454" s="80"/>
      <c r="AI454" s="93"/>
      <c r="AJ454" s="80"/>
      <c r="AK454" s="92"/>
      <c r="AL454" s="80"/>
      <c r="AM454" s="93"/>
      <c r="AN454" s="80"/>
      <c r="AO454" s="92"/>
      <c r="AP454" s="80"/>
      <c r="AQ454" s="93"/>
      <c r="AR454" s="80"/>
      <c r="AS454" s="93"/>
      <c r="AT454" s="298"/>
      <c r="AU454" s="93"/>
      <c r="AV454" s="298"/>
      <c r="AW454" s="93"/>
      <c r="AX454" s="66">
        <f t="shared" si="67"/>
        <v>0.5</v>
      </c>
      <c r="AY454" s="78">
        <f t="shared" si="68"/>
        <v>10.416666666666666</v>
      </c>
      <c r="AZ454" s="67">
        <f>IFERROR(VLOOKUP(A454,'Site check'!$A$14:$O$47,15,0),0)</f>
        <v>0</v>
      </c>
      <c r="BA454" s="68">
        <f t="shared" si="72"/>
        <v>0</v>
      </c>
      <c r="BB454" s="53">
        <f t="shared" si="69"/>
        <v>175.20833333333334</v>
      </c>
      <c r="BC454" s="53">
        <f t="shared" si="70"/>
        <v>175.20833333333334</v>
      </c>
    </row>
    <row r="455" spans="1:55" ht="13.15">
      <c r="A455" t="str">
        <f>[2]Sheet1!A455</f>
        <v>WHHN03_SEC_DD770_CD01_01</v>
      </c>
      <c r="B455" t="str">
        <f>[2]Sheet1!B455</f>
        <v>WHHN03;DC SYS01</v>
      </c>
      <c r="C455" s="52" t="str">
        <f>[2]Sheet1!C455</f>
        <v>WHHN03</v>
      </c>
      <c r="D455" s="52" t="s">
        <v>1344</v>
      </c>
      <c r="E455">
        <f>[2]Sheet1!D455</f>
        <v>80</v>
      </c>
      <c r="F455">
        <f>[2]Sheet1!E455</f>
        <v>90</v>
      </c>
      <c r="G455" s="64">
        <f>[2]Sheet1!F455</f>
        <v>44042</v>
      </c>
      <c r="H455">
        <f>[2]Sheet1!G455</f>
        <v>300</v>
      </c>
      <c r="I455">
        <f>[2]Sheet1!H455</f>
        <v>300</v>
      </c>
      <c r="J455">
        <f>[2]Sheet1!I455</f>
        <v>0</v>
      </c>
      <c r="K455">
        <f>[2]Sheet1!J455</f>
        <v>8</v>
      </c>
      <c r="L455">
        <f>[2]Sheet1!K455</f>
        <v>0</v>
      </c>
      <c r="M455">
        <f>[2]Sheet1!L455</f>
        <v>17</v>
      </c>
      <c r="N455">
        <f>[2]Sheet1!M455</f>
        <v>11</v>
      </c>
      <c r="O455">
        <f>[2]Sheet1!N455</f>
        <v>0</v>
      </c>
      <c r="P455" s="69">
        <f t="shared" si="71"/>
        <v>0</v>
      </c>
      <c r="Q455" s="92"/>
      <c r="R455" s="80"/>
      <c r="S455" s="93"/>
      <c r="T455" s="80"/>
      <c r="U455" s="92"/>
      <c r="V455" s="80"/>
      <c r="W455" s="93"/>
      <c r="X455" s="80"/>
      <c r="Y455" s="92"/>
      <c r="Z455" s="80"/>
      <c r="AA455" s="93"/>
      <c r="AB455" s="80"/>
      <c r="AC455" s="92"/>
      <c r="AD455" s="80"/>
      <c r="AE455" s="93"/>
      <c r="AF455" s="80"/>
      <c r="AG455" s="92"/>
      <c r="AH455" s="80"/>
      <c r="AI455" s="93"/>
      <c r="AJ455" s="80"/>
      <c r="AK455" s="92"/>
      <c r="AL455" s="80"/>
      <c r="AM455" s="93"/>
      <c r="AN455" s="80"/>
      <c r="AO455" s="92"/>
      <c r="AP455" s="80"/>
      <c r="AQ455" s="93"/>
      <c r="AR455" s="80"/>
      <c r="AS455" s="93"/>
      <c r="AT455" s="298"/>
      <c r="AU455" s="93"/>
      <c r="AV455" s="298"/>
      <c r="AW455" s="93"/>
      <c r="AX455" s="66">
        <f t="shared" si="67"/>
        <v>0</v>
      </c>
      <c r="AY455" s="78">
        <f t="shared" si="68"/>
        <v>0</v>
      </c>
      <c r="AZ455" s="67">
        <f>IFERROR(VLOOKUP(A455,'Site check'!$A$14:$O$47,15,0),0)</f>
        <v>0</v>
      </c>
      <c r="BA455" s="68">
        <f t="shared" si="72"/>
        <v>0</v>
      </c>
      <c r="BB455" s="53">
        <f t="shared" si="69"/>
        <v>80</v>
      </c>
      <c r="BC455" s="53">
        <f t="shared" si="70"/>
        <v>90</v>
      </c>
    </row>
    <row r="456" spans="1:55" ht="13.15">
      <c r="A456" t="str">
        <f>[2]Sheet1!A456</f>
        <v>WHHN03_SEC_DD770_EF01_02</v>
      </c>
      <c r="B456" t="str">
        <f>[2]Sheet1!B456</f>
        <v>WHHN03;DC SYS01</v>
      </c>
      <c r="C456" s="52" t="str">
        <f>[2]Sheet1!C456</f>
        <v>WHHN03</v>
      </c>
      <c r="D456" s="52" t="s">
        <v>1344</v>
      </c>
      <c r="E456">
        <f>[2]Sheet1!D456</f>
        <v>80</v>
      </c>
      <c r="F456">
        <f>[2]Sheet1!E456</f>
        <v>70</v>
      </c>
      <c r="G456" s="64">
        <f>[2]Sheet1!F456</f>
        <v>44042</v>
      </c>
      <c r="H456">
        <f>[2]Sheet1!G456</f>
        <v>0</v>
      </c>
      <c r="I456">
        <f>[2]Sheet1!H456</f>
        <v>0</v>
      </c>
      <c r="J456">
        <f>[2]Sheet1!I456</f>
        <v>5</v>
      </c>
      <c r="K456">
        <f>[2]Sheet1!J456</f>
        <v>10</v>
      </c>
      <c r="L456">
        <f>[2]Sheet1!K456</f>
        <v>0</v>
      </c>
      <c r="M456">
        <f>[2]Sheet1!L456</f>
        <v>6</v>
      </c>
      <c r="N456">
        <f>[2]Sheet1!M456</f>
        <v>11</v>
      </c>
      <c r="O456">
        <f>[2]Sheet1!N456</f>
        <v>0</v>
      </c>
      <c r="P456" s="69">
        <f t="shared" si="71"/>
        <v>0</v>
      </c>
      <c r="Q456" s="92"/>
      <c r="R456" s="80"/>
      <c r="S456" s="93"/>
      <c r="T456" s="80"/>
      <c r="U456" s="92"/>
      <c r="V456" s="80"/>
      <c r="W456" s="93"/>
      <c r="X456" s="80"/>
      <c r="Y456" s="92"/>
      <c r="Z456" s="80"/>
      <c r="AA456" s="93"/>
      <c r="AB456" s="80"/>
      <c r="AC456" s="92"/>
      <c r="AD456" s="80"/>
      <c r="AE456" s="93"/>
      <c r="AF456" s="80"/>
      <c r="AG456" s="92"/>
      <c r="AH456" s="80"/>
      <c r="AI456" s="93"/>
      <c r="AJ456" s="80"/>
      <c r="AK456" s="92"/>
      <c r="AL456" s="80"/>
      <c r="AM456" s="93"/>
      <c r="AN456" s="80"/>
      <c r="AO456" s="92"/>
      <c r="AP456" s="80"/>
      <c r="AQ456" s="93"/>
      <c r="AR456" s="80"/>
      <c r="AS456" s="93"/>
      <c r="AT456" s="298"/>
      <c r="AU456" s="93"/>
      <c r="AV456" s="298"/>
      <c r="AW456" s="93"/>
      <c r="AX456" s="66">
        <f t="shared" si="67"/>
        <v>0</v>
      </c>
      <c r="AY456" s="78">
        <f t="shared" si="68"/>
        <v>0</v>
      </c>
      <c r="AZ456" s="67">
        <f>IFERROR(VLOOKUP(A456,'Site check'!$A$14:$O$47,15,0),0)</f>
        <v>0</v>
      </c>
      <c r="BA456" s="68">
        <f t="shared" si="72"/>
        <v>0</v>
      </c>
      <c r="BB456" s="53">
        <f t="shared" si="69"/>
        <v>80</v>
      </c>
      <c r="BC456" s="53">
        <f t="shared" si="70"/>
        <v>70</v>
      </c>
    </row>
    <row r="457" spans="1:55" ht="13.15">
      <c r="A457" t="str">
        <f>[2]Sheet1!A457</f>
        <v>WHHN03_SEC_Eaton CBDB_LM01</v>
      </c>
      <c r="B457" t="str">
        <f>[2]Sheet1!B457</f>
        <v>WHHN03;DC SYS01</v>
      </c>
      <c r="C457" s="52" t="str">
        <f>[2]Sheet1!C457</f>
        <v>WHHN03</v>
      </c>
      <c r="D457" s="52" t="s">
        <v>1344</v>
      </c>
      <c r="E457">
        <f>[2]Sheet1!D457</f>
        <v>90</v>
      </c>
      <c r="F457">
        <f>[2]Sheet1!E457</f>
        <v>90</v>
      </c>
      <c r="G457" s="64">
        <f>[2]Sheet1!F457</f>
        <v>42983</v>
      </c>
      <c r="H457">
        <f>[2]Sheet1!G457</f>
        <v>300</v>
      </c>
      <c r="I457">
        <f>[2]Sheet1!H457</f>
        <v>300</v>
      </c>
      <c r="J457">
        <f>[2]Sheet1!I457</f>
        <v>1</v>
      </c>
      <c r="K457">
        <f>[2]Sheet1!J457</f>
        <v>0</v>
      </c>
      <c r="L457">
        <f>[2]Sheet1!K457</f>
        <v>2</v>
      </c>
      <c r="M457">
        <f>[2]Sheet1!L457</f>
        <v>1</v>
      </c>
      <c r="N457">
        <f>[2]Sheet1!M457</f>
        <v>0</v>
      </c>
      <c r="O457">
        <f>[2]Sheet1!N457</f>
        <v>12</v>
      </c>
      <c r="P457" s="69">
        <f t="shared" si="71"/>
        <v>20.833333333333332</v>
      </c>
      <c r="Q457" s="301" t="s">
        <v>788</v>
      </c>
      <c r="R457" s="302">
        <v>1</v>
      </c>
      <c r="S457" s="93"/>
      <c r="T457" s="80"/>
      <c r="U457" s="92"/>
      <c r="V457" s="80"/>
      <c r="W457" s="93"/>
      <c r="X457" s="80"/>
      <c r="Y457" s="92"/>
      <c r="Z457" s="80"/>
      <c r="AA457" s="93"/>
      <c r="AB457" s="80"/>
      <c r="AC457" s="92"/>
      <c r="AD457" s="80"/>
      <c r="AE457" s="93"/>
      <c r="AF457" s="80"/>
      <c r="AG457" s="92"/>
      <c r="AH457" s="80"/>
      <c r="AI457" s="93"/>
      <c r="AJ457" s="80"/>
      <c r="AK457" s="92"/>
      <c r="AL457" s="80"/>
      <c r="AM457" s="93"/>
      <c r="AN457" s="80"/>
      <c r="AO457" s="92"/>
      <c r="AP457" s="80"/>
      <c r="AQ457" s="93"/>
      <c r="AR457" s="80"/>
      <c r="AS457" s="93"/>
      <c r="AT457" s="298"/>
      <c r="AU457" s="93"/>
      <c r="AV457" s="298"/>
      <c r="AW457" s="93"/>
      <c r="AX457" s="66">
        <f t="shared" si="67"/>
        <v>1</v>
      </c>
      <c r="AY457" s="78">
        <f t="shared" si="68"/>
        <v>20.833333333333332</v>
      </c>
      <c r="AZ457" s="67">
        <f>IFERROR(VLOOKUP(A457,'Site check'!$A$14:$O$47,15,0),0)</f>
        <v>0</v>
      </c>
      <c r="BA457" s="68">
        <f t="shared" si="72"/>
        <v>0</v>
      </c>
      <c r="BB457" s="53">
        <f t="shared" si="69"/>
        <v>100.41666666666667</v>
      </c>
      <c r="BC457" s="53">
        <f t="shared" si="70"/>
        <v>100.41666666666667</v>
      </c>
    </row>
    <row r="458" spans="1:55" ht="13.15">
      <c r="A458" t="str">
        <f>[2]Sheet1!A458</f>
        <v>OHB_SEC_DCDB01_WALL_OPP TO SUITE EF</v>
      </c>
      <c r="B458" t="str">
        <f>[2]Sheet1!B458</f>
        <v>OHB;DC SYS02;PSU2</v>
      </c>
      <c r="C458" s="52" t="str">
        <f>[2]Sheet1!C458</f>
        <v>OHB</v>
      </c>
      <c r="D458" s="52" t="s">
        <v>1230</v>
      </c>
      <c r="E458" t="str">
        <f>[2]Sheet1!D458</f>
        <v>N/A</v>
      </c>
      <c r="F458" t="str">
        <f>[2]Sheet1!E458</f>
        <v>N/A</v>
      </c>
      <c r="G458" s="64">
        <f>[2]Sheet1!F458</f>
        <v>44998</v>
      </c>
      <c r="H458">
        <f>[2]Sheet1!G458</f>
        <v>300</v>
      </c>
      <c r="I458">
        <f>[2]Sheet1!H458</f>
        <v>300</v>
      </c>
      <c r="J458">
        <f>[2]Sheet1!I458</f>
        <v>0</v>
      </c>
      <c r="K458">
        <f>[2]Sheet1!J458</f>
        <v>0</v>
      </c>
      <c r="L458">
        <f>[2]Sheet1!K458</f>
        <v>0</v>
      </c>
      <c r="M458">
        <f>[2]Sheet1!L458</f>
        <v>0</v>
      </c>
      <c r="N458">
        <f>[2]Sheet1!M458</f>
        <v>0</v>
      </c>
      <c r="O458">
        <f>[2]Sheet1!N458</f>
        <v>0</v>
      </c>
      <c r="P458" s="69">
        <f t="shared" si="71"/>
        <v>0</v>
      </c>
      <c r="Q458" s="92"/>
      <c r="R458" s="80"/>
      <c r="S458" s="93"/>
      <c r="T458" s="80"/>
      <c r="U458" s="92"/>
      <c r="V458" s="80"/>
      <c r="W458" s="93"/>
      <c r="X458" s="80"/>
      <c r="Y458" s="92"/>
      <c r="Z458" s="80"/>
      <c r="AA458" s="93"/>
      <c r="AB458" s="80"/>
      <c r="AC458" s="92"/>
      <c r="AD458" s="80"/>
      <c r="AE458" s="93"/>
      <c r="AF458" s="80"/>
      <c r="AG458" s="92"/>
      <c r="AH458" s="80"/>
      <c r="AI458" s="93"/>
      <c r="AJ458" s="80"/>
      <c r="AK458" s="92"/>
      <c r="AL458" s="80"/>
      <c r="AM458" s="93"/>
      <c r="AN458" s="80"/>
      <c r="AO458" s="92"/>
      <c r="AP458" s="80"/>
      <c r="AQ458" s="93"/>
      <c r="AR458" s="80"/>
      <c r="AS458" s="93"/>
      <c r="AT458" s="298"/>
      <c r="AU458" s="93"/>
      <c r="AV458" s="298"/>
      <c r="AW458" s="93"/>
      <c r="AX458" s="66">
        <f t="shared" si="67"/>
        <v>0</v>
      </c>
      <c r="AY458" s="78">
        <f t="shared" si="68"/>
        <v>0</v>
      </c>
      <c r="AZ458" s="67">
        <f>IFERROR(VLOOKUP(A458,'Site check'!$A$14:$O$47,15,0),0)</f>
        <v>0</v>
      </c>
      <c r="BA458" s="68">
        <f t="shared" si="72"/>
        <v>0</v>
      </c>
      <c r="BB458" s="53" t="e">
        <f t="shared" si="69"/>
        <v>#VALUE!</v>
      </c>
      <c r="BC458" s="53" t="e">
        <f t="shared" si="70"/>
        <v>#VALUE!</v>
      </c>
    </row>
    <row r="459" spans="1:55" ht="13.15">
      <c r="A459" t="str">
        <f>[2]Sheet1!A459</f>
        <v>OHB_SEC_DCDB03_WALL</v>
      </c>
      <c r="B459" t="str">
        <f>[2]Sheet1!B459</f>
        <v>OHB;DC SYS02;PSU2</v>
      </c>
      <c r="C459" s="52" t="str">
        <f>[2]Sheet1!C459</f>
        <v>OHB</v>
      </c>
      <c r="D459" s="52" t="s">
        <v>1230</v>
      </c>
      <c r="E459">
        <f>[2]Sheet1!D459</f>
        <v>0</v>
      </c>
      <c r="F459">
        <f>[2]Sheet1!E459</f>
        <v>50</v>
      </c>
      <c r="G459" s="64">
        <f>[2]Sheet1!F459</f>
        <v>44998</v>
      </c>
      <c r="H459">
        <f>[2]Sheet1!G459</f>
        <v>300</v>
      </c>
      <c r="I459">
        <f>[2]Sheet1!H459</f>
        <v>300</v>
      </c>
      <c r="J459">
        <f>[2]Sheet1!I459</f>
        <v>0</v>
      </c>
      <c r="K459">
        <f>[2]Sheet1!J459</f>
        <v>0</v>
      </c>
      <c r="L459">
        <f>[2]Sheet1!K459</f>
        <v>0</v>
      </c>
      <c r="M459">
        <f>[2]Sheet1!L459</f>
        <v>0</v>
      </c>
      <c r="N459">
        <f>[2]Sheet1!M459</f>
        <v>0</v>
      </c>
      <c r="O459">
        <f>[2]Sheet1!N459</f>
        <v>0</v>
      </c>
      <c r="P459" s="69">
        <f t="shared" si="71"/>
        <v>41.666666666666664</v>
      </c>
      <c r="Q459" s="81" t="s">
        <v>683</v>
      </c>
      <c r="R459" s="82">
        <v>2</v>
      </c>
      <c r="S459" s="93"/>
      <c r="T459" s="80"/>
      <c r="U459" s="92"/>
      <c r="V459" s="80"/>
      <c r="W459" s="93"/>
      <c r="X459" s="80"/>
      <c r="Y459" s="92"/>
      <c r="Z459" s="80"/>
      <c r="AA459" s="93"/>
      <c r="AB459" s="80"/>
      <c r="AC459" s="92"/>
      <c r="AD459" s="80"/>
      <c r="AE459" s="93"/>
      <c r="AF459" s="80"/>
      <c r="AG459" s="92"/>
      <c r="AH459" s="80"/>
      <c r="AI459" s="93"/>
      <c r="AJ459" s="80"/>
      <c r="AK459" s="92"/>
      <c r="AL459" s="80"/>
      <c r="AM459" s="93"/>
      <c r="AN459" s="80"/>
      <c r="AO459" s="92"/>
      <c r="AP459" s="80"/>
      <c r="AQ459" s="93"/>
      <c r="AR459" s="80"/>
      <c r="AS459" s="93"/>
      <c r="AT459" s="298"/>
      <c r="AU459" s="93"/>
      <c r="AV459" s="298"/>
      <c r="AW459" s="93"/>
      <c r="AX459" s="66">
        <f t="shared" si="67"/>
        <v>2</v>
      </c>
      <c r="AY459" s="78">
        <f t="shared" si="68"/>
        <v>41.666666666666664</v>
      </c>
      <c r="AZ459" s="67">
        <f>IFERROR(VLOOKUP(A459,'Site check'!$A$14:$O$47,15,0),0)</f>
        <v>0</v>
      </c>
      <c r="BA459" s="68">
        <f t="shared" si="72"/>
        <v>0</v>
      </c>
      <c r="BB459" s="53">
        <f t="shared" si="69"/>
        <v>20.833333333333332</v>
      </c>
      <c r="BC459" s="53">
        <f t="shared" si="70"/>
        <v>70.833333333333329</v>
      </c>
    </row>
    <row r="460" spans="1:55" ht="13.15">
      <c r="A460" t="str">
        <f>[2]Sheet1!A460</f>
        <v>OHB_SEC_DCDB04_WALL</v>
      </c>
      <c r="B460" t="str">
        <f>[2]Sheet1!B460</f>
        <v>OHB;DC SYS01;PSU1</v>
      </c>
      <c r="C460" s="52" t="str">
        <f>[2]Sheet1!C460</f>
        <v>OHB</v>
      </c>
      <c r="D460" s="52" t="s">
        <v>1230</v>
      </c>
      <c r="E460">
        <f>[2]Sheet1!D460</f>
        <v>45</v>
      </c>
      <c r="F460">
        <f>[2]Sheet1!E460</f>
        <v>0</v>
      </c>
      <c r="G460" s="64">
        <f>[2]Sheet1!F460</f>
        <v>44998</v>
      </c>
      <c r="H460">
        <f>[2]Sheet1!G460</f>
        <v>300</v>
      </c>
      <c r="I460">
        <f>[2]Sheet1!H460</f>
        <v>300</v>
      </c>
      <c r="J460">
        <f>[2]Sheet1!I460</f>
        <v>0</v>
      </c>
      <c r="K460">
        <f>[2]Sheet1!J460</f>
        <v>6</v>
      </c>
      <c r="L460">
        <f>[2]Sheet1!K460</f>
        <v>0</v>
      </c>
      <c r="M460">
        <f>[2]Sheet1!L460</f>
        <v>0</v>
      </c>
      <c r="N460">
        <f>[2]Sheet1!M460</f>
        <v>0</v>
      </c>
      <c r="O460">
        <f>[2]Sheet1!N460</f>
        <v>0</v>
      </c>
      <c r="P460" s="69">
        <f t="shared" si="71"/>
        <v>0</v>
      </c>
      <c r="Q460" s="92"/>
      <c r="R460" s="80"/>
      <c r="S460" s="93"/>
      <c r="T460" s="80"/>
      <c r="U460" s="92"/>
      <c r="V460" s="80"/>
      <c r="W460" s="93"/>
      <c r="X460" s="80"/>
      <c r="Y460" s="92"/>
      <c r="Z460" s="80"/>
      <c r="AA460" s="93"/>
      <c r="AB460" s="80"/>
      <c r="AC460" s="92"/>
      <c r="AD460" s="80"/>
      <c r="AE460" s="93"/>
      <c r="AF460" s="80"/>
      <c r="AG460" s="92"/>
      <c r="AH460" s="80"/>
      <c r="AI460" s="93"/>
      <c r="AJ460" s="80"/>
      <c r="AK460" s="92"/>
      <c r="AL460" s="80"/>
      <c r="AM460" s="93"/>
      <c r="AN460" s="80"/>
      <c r="AO460" s="92"/>
      <c r="AP460" s="80"/>
      <c r="AQ460" s="93"/>
      <c r="AR460" s="80"/>
      <c r="AS460" s="93"/>
      <c r="AT460" s="298"/>
      <c r="AU460" s="93"/>
      <c r="AV460" s="298"/>
      <c r="AW460" s="93"/>
      <c r="AX460" s="66">
        <f t="shared" si="67"/>
        <v>0</v>
      </c>
      <c r="AY460" s="78">
        <f t="shared" si="68"/>
        <v>0</v>
      </c>
      <c r="AZ460" s="67">
        <f>IFERROR(VLOOKUP(A460,'Site check'!$A$14:$O$47,15,0),0)</f>
        <v>0</v>
      </c>
      <c r="BA460" s="68">
        <f t="shared" si="72"/>
        <v>0</v>
      </c>
      <c r="BB460" s="53">
        <f t="shared" si="69"/>
        <v>45</v>
      </c>
      <c r="BC460" s="53">
        <f t="shared" si="70"/>
        <v>0</v>
      </c>
    </row>
    <row r="461" spans="1:55" ht="13.15">
      <c r="A461" t="str">
        <f>[2]Sheet1!A461</f>
        <v>OHB_SEC_DCDB05_WALL</v>
      </c>
      <c r="B461" t="str">
        <f>[2]Sheet1!B461</f>
        <v>OHB;DC SYS02;PSU2</v>
      </c>
      <c r="C461" s="52" t="str">
        <f>[2]Sheet1!C461</f>
        <v>OHB</v>
      </c>
      <c r="D461" s="52" t="s">
        <v>1230</v>
      </c>
      <c r="E461">
        <f>[2]Sheet1!D461</f>
        <v>0</v>
      </c>
      <c r="F461">
        <f>[2]Sheet1!E461</f>
        <v>85</v>
      </c>
      <c r="G461" s="64">
        <f>[2]Sheet1!F461</f>
        <v>44998</v>
      </c>
      <c r="H461">
        <f>[2]Sheet1!G461</f>
        <v>300</v>
      </c>
      <c r="I461">
        <f>[2]Sheet1!H461</f>
        <v>300</v>
      </c>
      <c r="J461">
        <f>[2]Sheet1!I461</f>
        <v>0</v>
      </c>
      <c r="K461">
        <f>[2]Sheet1!J461</f>
        <v>0</v>
      </c>
      <c r="L461">
        <f>[2]Sheet1!K461</f>
        <v>0</v>
      </c>
      <c r="M461">
        <f>[2]Sheet1!L461</f>
        <v>0</v>
      </c>
      <c r="N461">
        <f>[2]Sheet1!M461</f>
        <v>0</v>
      </c>
      <c r="O461">
        <f>[2]Sheet1!N461</f>
        <v>0</v>
      </c>
      <c r="P461" s="69">
        <f t="shared" si="71"/>
        <v>0</v>
      </c>
      <c r="Q461" s="92"/>
      <c r="R461" s="80"/>
      <c r="S461" s="93"/>
      <c r="T461" s="80"/>
      <c r="U461" s="92"/>
      <c r="V461" s="80"/>
      <c r="W461" s="93"/>
      <c r="X461" s="80"/>
      <c r="Y461" s="92"/>
      <c r="Z461" s="80"/>
      <c r="AA461" s="93"/>
      <c r="AB461" s="80"/>
      <c r="AC461" s="92"/>
      <c r="AD461" s="80"/>
      <c r="AE461" s="93"/>
      <c r="AF461" s="80"/>
      <c r="AG461" s="92"/>
      <c r="AH461" s="80"/>
      <c r="AI461" s="93"/>
      <c r="AJ461" s="80"/>
      <c r="AK461" s="92"/>
      <c r="AL461" s="80"/>
      <c r="AM461" s="93"/>
      <c r="AN461" s="80"/>
      <c r="AO461" s="92"/>
      <c r="AP461" s="80"/>
      <c r="AQ461" s="93"/>
      <c r="AR461" s="80"/>
      <c r="AS461" s="93"/>
      <c r="AT461" s="298"/>
      <c r="AU461" s="93"/>
      <c r="AV461" s="298"/>
      <c r="AW461" s="93"/>
      <c r="AX461" s="66">
        <f t="shared" si="67"/>
        <v>0</v>
      </c>
      <c r="AY461" s="78">
        <f t="shared" si="68"/>
        <v>0</v>
      </c>
      <c r="AZ461" s="67">
        <f>IFERROR(VLOOKUP(A461,'Site check'!$A$14:$O$47,15,0),0)</f>
        <v>0</v>
      </c>
      <c r="BA461" s="68">
        <f t="shared" si="72"/>
        <v>0</v>
      </c>
      <c r="BB461" s="53">
        <f t="shared" si="69"/>
        <v>0</v>
      </c>
      <c r="BC461" s="53">
        <f t="shared" si="70"/>
        <v>85</v>
      </c>
    </row>
    <row r="462" spans="1:55" ht="13.15">
      <c r="A462" t="str">
        <f>[2]Sheet1!A462</f>
        <v>OHB_SEC_DCDB06_WALL</v>
      </c>
      <c r="B462" t="str">
        <f>[2]Sheet1!B462</f>
        <v>OHB;DC SYS01;PSU1</v>
      </c>
      <c r="C462" s="52" t="str">
        <f>[2]Sheet1!C462</f>
        <v>OHB</v>
      </c>
      <c r="D462" s="52" t="s">
        <v>1230</v>
      </c>
      <c r="E462">
        <f>[2]Sheet1!D462</f>
        <v>80</v>
      </c>
      <c r="F462">
        <f>[2]Sheet1!E462</f>
        <v>7</v>
      </c>
      <c r="G462" s="64">
        <f>[2]Sheet1!F462</f>
        <v>42914</v>
      </c>
      <c r="H462">
        <f>[2]Sheet1!G462</f>
        <v>300</v>
      </c>
      <c r="I462">
        <f>[2]Sheet1!H462</f>
        <v>300</v>
      </c>
      <c r="J462">
        <f>[2]Sheet1!I462</f>
        <v>0</v>
      </c>
      <c r="K462">
        <f>[2]Sheet1!J462</f>
        <v>4</v>
      </c>
      <c r="L462">
        <f>[2]Sheet1!K462</f>
        <v>0</v>
      </c>
      <c r="M462">
        <f>[2]Sheet1!L462</f>
        <v>0</v>
      </c>
      <c r="N462">
        <f>[2]Sheet1!M462</f>
        <v>0</v>
      </c>
      <c r="O462">
        <f>[2]Sheet1!N462</f>
        <v>0</v>
      </c>
      <c r="P462" s="69">
        <f t="shared" si="71"/>
        <v>0</v>
      </c>
      <c r="Q462" s="92"/>
      <c r="R462" s="80"/>
      <c r="S462" s="93"/>
      <c r="T462" s="80"/>
      <c r="U462" s="92"/>
      <c r="V462" s="80"/>
      <c r="W462" s="93"/>
      <c r="X462" s="80"/>
      <c r="Y462" s="92"/>
      <c r="Z462" s="80"/>
      <c r="AA462" s="93"/>
      <c r="AB462" s="80"/>
      <c r="AC462" s="92"/>
      <c r="AD462" s="80"/>
      <c r="AE462" s="93"/>
      <c r="AF462" s="80"/>
      <c r="AG462" s="92"/>
      <c r="AH462" s="80"/>
      <c r="AI462" s="93"/>
      <c r="AJ462" s="80"/>
      <c r="AK462" s="92"/>
      <c r="AL462" s="80"/>
      <c r="AM462" s="93"/>
      <c r="AN462" s="80"/>
      <c r="AO462" s="92"/>
      <c r="AP462" s="80"/>
      <c r="AQ462" s="93"/>
      <c r="AR462" s="80"/>
      <c r="AS462" s="93"/>
      <c r="AT462" s="298"/>
      <c r="AU462" s="93"/>
      <c r="AV462" s="298"/>
      <c r="AW462" s="93"/>
      <c r="AX462" s="66">
        <f t="shared" si="67"/>
        <v>0</v>
      </c>
      <c r="AY462" s="78">
        <f t="shared" si="68"/>
        <v>0</v>
      </c>
      <c r="AZ462" s="67">
        <f>IFERROR(VLOOKUP(A462,'Site check'!$A$14:$O$47,15,0),0)</f>
        <v>0</v>
      </c>
      <c r="BA462" s="68">
        <f t="shared" si="72"/>
        <v>0</v>
      </c>
      <c r="BB462" s="53">
        <f t="shared" si="69"/>
        <v>80</v>
      </c>
      <c r="BC462" s="53">
        <f t="shared" si="70"/>
        <v>7</v>
      </c>
    </row>
    <row r="463" spans="1:55" ht="13.15">
      <c r="A463" t="str">
        <f>[2]Sheet1!A463</f>
        <v>SWNN03_DCDB 1</v>
      </c>
      <c r="B463" t="str">
        <f>[2]Sheet1!B463</f>
        <v>SWNN03;DC SYS01</v>
      </c>
      <c r="C463" s="52" t="str">
        <f>[2]Sheet1!C463</f>
        <v>SWNN03</v>
      </c>
      <c r="D463" s="52" t="s">
        <v>1307</v>
      </c>
      <c r="E463">
        <f>[2]Sheet1!D463</f>
        <v>61</v>
      </c>
      <c r="F463">
        <f>[2]Sheet1!E463</f>
        <v>93</v>
      </c>
      <c r="G463" s="64">
        <f>[2]Sheet1!F463</f>
        <v>44999</v>
      </c>
      <c r="H463">
        <f>[2]Sheet1!G463</f>
        <v>300</v>
      </c>
      <c r="I463">
        <f>[2]Sheet1!H463</f>
        <v>300</v>
      </c>
      <c r="J463">
        <f>[2]Sheet1!I463</f>
        <v>0</v>
      </c>
      <c r="K463">
        <f>[2]Sheet1!J463</f>
        <v>2</v>
      </c>
      <c r="L463">
        <f>[2]Sheet1!K463</f>
        <v>0</v>
      </c>
      <c r="M463">
        <f>[2]Sheet1!L463</f>
        <v>0</v>
      </c>
      <c r="N463">
        <f>[2]Sheet1!M463</f>
        <v>0</v>
      </c>
      <c r="O463">
        <f>[2]Sheet1!N463</f>
        <v>29</v>
      </c>
      <c r="P463" s="69">
        <f t="shared" si="71"/>
        <v>125</v>
      </c>
      <c r="Q463" s="81" t="s">
        <v>756</v>
      </c>
      <c r="R463" s="82">
        <v>5</v>
      </c>
      <c r="S463" s="99" t="s">
        <v>757</v>
      </c>
      <c r="T463" s="100">
        <v>1</v>
      </c>
      <c r="U463" s="92"/>
      <c r="V463" s="80"/>
      <c r="W463" s="93"/>
      <c r="X463" s="80"/>
      <c r="Y463" s="92"/>
      <c r="Z463" s="80"/>
      <c r="AA463" s="93"/>
      <c r="AB463" s="80"/>
      <c r="AC463" s="92"/>
      <c r="AD463" s="80"/>
      <c r="AE463" s="93"/>
      <c r="AF463" s="80"/>
      <c r="AG463" s="92"/>
      <c r="AH463" s="80"/>
      <c r="AI463" s="93"/>
      <c r="AJ463" s="80"/>
      <c r="AK463" s="92"/>
      <c r="AL463" s="80"/>
      <c r="AM463" s="93"/>
      <c r="AN463" s="80"/>
      <c r="AO463" s="92"/>
      <c r="AP463" s="80"/>
      <c r="AQ463" s="93"/>
      <c r="AR463" s="80"/>
      <c r="AS463" s="93"/>
      <c r="AT463" s="298"/>
      <c r="AU463" s="93"/>
      <c r="AV463" s="298"/>
      <c r="AW463" s="93"/>
      <c r="AX463" s="66">
        <f t="shared" si="67"/>
        <v>6</v>
      </c>
      <c r="AY463" s="78">
        <f t="shared" si="68"/>
        <v>125</v>
      </c>
      <c r="AZ463" s="67">
        <f>IFERROR(VLOOKUP(A463,'Site check'!$A$14:$O$47,15,0),0)</f>
        <v>0</v>
      </c>
      <c r="BA463" s="68">
        <f t="shared" si="72"/>
        <v>0</v>
      </c>
      <c r="BB463" s="53">
        <f t="shared" si="69"/>
        <v>123.5</v>
      </c>
      <c r="BC463" s="53">
        <f t="shared" si="70"/>
        <v>155.5</v>
      </c>
    </row>
    <row r="464" spans="1:55" ht="13.15">
      <c r="A464" t="str">
        <f>[2]Sheet1!A464</f>
        <v>SWNN03_SYS01_PER_K - ignore</v>
      </c>
      <c r="B464" t="str">
        <f>[2]Sheet1!B464</f>
        <v>SWNN03;DC SYS01</v>
      </c>
      <c r="C464" s="52" t="str">
        <f>[2]Sheet1!C464</f>
        <v>SWNN03</v>
      </c>
      <c r="D464" s="52" t="s">
        <v>1307</v>
      </c>
      <c r="E464">
        <f>[2]Sheet1!D464</f>
        <v>0</v>
      </c>
      <c r="F464">
        <f>[2]Sheet1!E464</f>
        <v>0</v>
      </c>
      <c r="G464" s="64">
        <f>[2]Sheet1!F464</f>
        <v>39873</v>
      </c>
      <c r="H464">
        <f>[2]Sheet1!G464</f>
        <v>0</v>
      </c>
      <c r="I464">
        <f>[2]Sheet1!H464</f>
        <v>0</v>
      </c>
      <c r="J464">
        <f>[2]Sheet1!I464</f>
        <v>0</v>
      </c>
      <c r="K464">
        <f>[2]Sheet1!J464</f>
        <v>0</v>
      </c>
      <c r="L464">
        <f>[2]Sheet1!K464</f>
        <v>0</v>
      </c>
      <c r="M464">
        <f>[2]Sheet1!L464</f>
        <v>0</v>
      </c>
      <c r="N464">
        <f>[2]Sheet1!M464</f>
        <v>0</v>
      </c>
      <c r="O464">
        <f>[2]Sheet1!N464</f>
        <v>0</v>
      </c>
      <c r="P464" s="69">
        <f t="shared" si="71"/>
        <v>0</v>
      </c>
      <c r="Q464" s="92"/>
      <c r="R464" s="80"/>
      <c r="S464" s="93"/>
      <c r="T464" s="80"/>
      <c r="U464" s="92"/>
      <c r="V464" s="80"/>
      <c r="W464" s="93"/>
      <c r="X464" s="80"/>
      <c r="Y464" s="92"/>
      <c r="Z464" s="80"/>
      <c r="AA464" s="93"/>
      <c r="AB464" s="80"/>
      <c r="AC464" s="92"/>
      <c r="AD464" s="80"/>
      <c r="AE464" s="93"/>
      <c r="AF464" s="80"/>
      <c r="AG464" s="92"/>
      <c r="AH464" s="80"/>
      <c r="AI464" s="93"/>
      <c r="AJ464" s="80"/>
      <c r="AK464" s="92"/>
      <c r="AL464" s="80"/>
      <c r="AM464" s="93"/>
      <c r="AN464" s="80"/>
      <c r="AO464" s="92"/>
      <c r="AP464" s="80"/>
      <c r="AQ464" s="93"/>
      <c r="AR464" s="80"/>
      <c r="AS464" s="93"/>
      <c r="AT464" s="298"/>
      <c r="AU464" s="93"/>
      <c r="AV464" s="298"/>
      <c r="AW464" s="93"/>
      <c r="AX464" s="66">
        <f t="shared" si="67"/>
        <v>0</v>
      </c>
      <c r="AY464" s="78">
        <f t="shared" si="68"/>
        <v>0</v>
      </c>
      <c r="AZ464" s="67">
        <f>IFERROR(VLOOKUP(A464,'Site check'!$A$14:$O$47,15,0),0)</f>
        <v>0</v>
      </c>
      <c r="BA464" s="68">
        <f t="shared" si="72"/>
        <v>0</v>
      </c>
      <c r="BB464" s="53">
        <f t="shared" si="69"/>
        <v>0</v>
      </c>
      <c r="BC464" s="53">
        <f t="shared" si="70"/>
        <v>0</v>
      </c>
    </row>
    <row r="465" spans="1:55" ht="13.15">
      <c r="A465" t="str">
        <f>[2]Sheet1!A465</f>
        <v>SQYN02_SEC_DCDB_HVHU1</v>
      </c>
      <c r="B465" t="str">
        <f>[2]Sheet1!B465</f>
        <v>SQYN02;DC SYS07</v>
      </c>
      <c r="C465" s="52" t="str">
        <f>[2]Sheet1!C465</f>
        <v>SQYN02</v>
      </c>
      <c r="D465" s="52" t="s">
        <v>1300</v>
      </c>
      <c r="E465">
        <f>[2]Sheet1!D465</f>
        <v>63</v>
      </c>
      <c r="F465">
        <f>[2]Sheet1!E465</f>
        <v>59</v>
      </c>
      <c r="G465" s="64">
        <f>[2]Sheet1!F465</f>
        <v>45034</v>
      </c>
      <c r="H465">
        <f>[2]Sheet1!G465</f>
        <v>300</v>
      </c>
      <c r="I465">
        <f>[2]Sheet1!H465</f>
        <v>300</v>
      </c>
      <c r="J465">
        <f>[2]Sheet1!I465</f>
        <v>3</v>
      </c>
      <c r="K465">
        <f>[2]Sheet1!J465</f>
        <v>0</v>
      </c>
      <c r="L465">
        <f>[2]Sheet1!K465</f>
        <v>2</v>
      </c>
      <c r="M465">
        <f>[2]Sheet1!L465</f>
        <v>0</v>
      </c>
      <c r="N465">
        <f>[2]Sheet1!M465</f>
        <v>0</v>
      </c>
      <c r="O465">
        <f>[2]Sheet1!N465</f>
        <v>36</v>
      </c>
      <c r="P465" s="69">
        <f t="shared" si="71"/>
        <v>333.33333333333331</v>
      </c>
      <c r="Q465" s="105" t="s">
        <v>752</v>
      </c>
      <c r="R465" s="318">
        <v>2.5</v>
      </c>
      <c r="S465" s="105" t="s">
        <v>753</v>
      </c>
      <c r="T465" s="318">
        <v>2.5</v>
      </c>
      <c r="U465" s="83" t="s">
        <v>754</v>
      </c>
      <c r="V465" s="284">
        <v>11</v>
      </c>
      <c r="W465" s="93"/>
      <c r="X465" s="80"/>
      <c r="Y465" s="92"/>
      <c r="Z465" s="80"/>
      <c r="AA465" s="93"/>
      <c r="AB465" s="80"/>
      <c r="AC465" s="92"/>
      <c r="AD465" s="80"/>
      <c r="AE465" s="93"/>
      <c r="AF465" s="80"/>
      <c r="AG465" s="92"/>
      <c r="AH465" s="80"/>
      <c r="AI465" s="93"/>
      <c r="AJ465" s="80"/>
      <c r="AK465" s="92"/>
      <c r="AL465" s="80"/>
      <c r="AM465" s="93"/>
      <c r="AN465" s="80"/>
      <c r="AO465" s="92"/>
      <c r="AP465" s="80"/>
      <c r="AQ465" s="93"/>
      <c r="AR465" s="80"/>
      <c r="AS465" s="93"/>
      <c r="AT465" s="298"/>
      <c r="AU465" s="93"/>
      <c r="AV465" s="298"/>
      <c r="AW465" s="93"/>
      <c r="AX465" s="66">
        <f t="shared" si="67"/>
        <v>16</v>
      </c>
      <c r="AY465" s="78">
        <f t="shared" si="68"/>
        <v>333.33333333333331</v>
      </c>
      <c r="AZ465" s="67">
        <f>IFERROR(VLOOKUP(A465,'Site check'!$A$14:$O$47,15,0),0)</f>
        <v>0</v>
      </c>
      <c r="BA465" s="68">
        <f t="shared" si="72"/>
        <v>0</v>
      </c>
      <c r="BB465" s="53">
        <f t="shared" si="69"/>
        <v>229.66666666666666</v>
      </c>
      <c r="BC465" s="53">
        <f t="shared" si="70"/>
        <v>225.66666666666666</v>
      </c>
    </row>
    <row r="466" spans="1:55" ht="13.15">
      <c r="A466" t="str">
        <f>[2]Sheet1!A466</f>
        <v>LLDTE1_SEC_DCDB_Q4</v>
      </c>
      <c r="B466" t="str">
        <f>[2]Sheet1!B466</f>
        <v>LLDTE1;DC SYS01</v>
      </c>
      <c r="C466" s="52" t="str">
        <f>[2]Sheet1!C466</f>
        <v>LLDTE1</v>
      </c>
      <c r="D466" s="52" t="s">
        <v>1178</v>
      </c>
      <c r="E466">
        <f>[2]Sheet1!D466</f>
        <v>97</v>
      </c>
      <c r="F466">
        <f>[2]Sheet1!E466</f>
        <v>101</v>
      </c>
      <c r="G466" s="64">
        <f>[2]Sheet1!F466</f>
        <v>0</v>
      </c>
      <c r="H466">
        <f>[2]Sheet1!G466</f>
        <v>300</v>
      </c>
      <c r="I466">
        <f>[2]Sheet1!H466</f>
        <v>300</v>
      </c>
      <c r="J466">
        <f>[2]Sheet1!I466</f>
        <v>0</v>
      </c>
      <c r="K466">
        <f>[2]Sheet1!J466</f>
        <v>0</v>
      </c>
      <c r="L466">
        <f>[2]Sheet1!K466</f>
        <v>0</v>
      </c>
      <c r="M466">
        <f>[2]Sheet1!L466</f>
        <v>0</v>
      </c>
      <c r="N466">
        <f>[2]Sheet1!M466</f>
        <v>0</v>
      </c>
      <c r="O466">
        <f>[2]Sheet1!N466</f>
        <v>37</v>
      </c>
      <c r="P466" s="69">
        <f t="shared" si="71"/>
        <v>0</v>
      </c>
      <c r="Q466" s="92"/>
      <c r="R466" s="80"/>
      <c r="S466" s="93"/>
      <c r="T466" s="80"/>
      <c r="U466" s="92"/>
      <c r="V466" s="80"/>
      <c r="W466" s="93"/>
      <c r="X466" s="80"/>
      <c r="Y466" s="92"/>
      <c r="Z466" s="80"/>
      <c r="AA466" s="93"/>
      <c r="AB466" s="80"/>
      <c r="AC466" s="92"/>
      <c r="AD466" s="80"/>
      <c r="AE466" s="93"/>
      <c r="AF466" s="80"/>
      <c r="AG466" s="92"/>
      <c r="AH466" s="80"/>
      <c r="AI466" s="93"/>
      <c r="AJ466" s="80"/>
      <c r="AK466" s="92"/>
      <c r="AL466" s="80"/>
      <c r="AM466" s="93"/>
      <c r="AN466" s="80"/>
      <c r="AO466" s="92"/>
      <c r="AP466" s="80"/>
      <c r="AQ466" s="93"/>
      <c r="AR466" s="80"/>
      <c r="AS466" s="93"/>
      <c r="AT466" s="298"/>
      <c r="AU466" s="93"/>
      <c r="AV466" s="298"/>
      <c r="AW466" s="93"/>
      <c r="AX466" s="66">
        <f t="shared" si="67"/>
        <v>0</v>
      </c>
      <c r="AY466" s="78">
        <f t="shared" si="68"/>
        <v>0</v>
      </c>
      <c r="AZ466" s="67">
        <f>IFERROR(VLOOKUP(A466,'Site check'!$A$14:$O$47,15,0),0)</f>
        <v>0</v>
      </c>
      <c r="BA466" s="68">
        <f t="shared" si="72"/>
        <v>0</v>
      </c>
      <c r="BB466" s="53">
        <f t="shared" si="69"/>
        <v>97</v>
      </c>
      <c r="BC466" s="53">
        <f t="shared" si="70"/>
        <v>101</v>
      </c>
    </row>
    <row r="467" spans="1:55" ht="13.15">
      <c r="A467" t="str">
        <f>[2]Sheet1!A467</f>
        <v>BSHN08_PDU2A_B</v>
      </c>
      <c r="B467" t="str">
        <f>[2]Sheet1!B467</f>
        <v>BSH;DC SYS02;GND</v>
      </c>
      <c r="C467" s="52" t="str">
        <f>[2]Sheet1!C467</f>
        <v>BSHN08</v>
      </c>
      <c r="D467" s="52" t="s">
        <v>1367</v>
      </c>
      <c r="E467">
        <f>[2]Sheet1!D467</f>
        <v>109.78999999999999</v>
      </c>
      <c r="F467">
        <f>[2]Sheet1!E467</f>
        <v>116.85</v>
      </c>
      <c r="G467" s="64">
        <f>[2]Sheet1!F467</f>
        <v>45539</v>
      </c>
      <c r="H467">
        <f>[2]Sheet1!G467</f>
        <v>200</v>
      </c>
      <c r="I467">
        <f>[2]Sheet1!H467</f>
        <v>200</v>
      </c>
      <c r="J467">
        <f>[2]Sheet1!I467</f>
        <v>0</v>
      </c>
      <c r="K467">
        <f>[2]Sheet1!J467</f>
        <v>0</v>
      </c>
      <c r="L467">
        <f>[2]Sheet1!K467</f>
        <v>0</v>
      </c>
      <c r="M467">
        <f>[2]Sheet1!L467</f>
        <v>0</v>
      </c>
      <c r="N467">
        <f>[2]Sheet1!M467</f>
        <v>0</v>
      </c>
      <c r="O467">
        <f>[2]Sheet1!N467</f>
        <v>0</v>
      </c>
      <c r="P467" s="69">
        <f t="shared" si="71"/>
        <v>283.33333333333331</v>
      </c>
      <c r="Q467" s="81" t="s">
        <v>417</v>
      </c>
      <c r="R467" s="82">
        <v>1.4</v>
      </c>
      <c r="S467" s="89" t="s">
        <v>415</v>
      </c>
      <c r="T467" s="90">
        <v>2.2000000000000002</v>
      </c>
      <c r="U467" s="89" t="s">
        <v>416</v>
      </c>
      <c r="V467" s="90">
        <v>2</v>
      </c>
      <c r="W467" s="263" t="s">
        <v>1483</v>
      </c>
      <c r="X467" s="252">
        <v>4</v>
      </c>
      <c r="Y467" s="263" t="s">
        <v>419</v>
      </c>
      <c r="Z467" s="90">
        <v>2.2999999999999998</v>
      </c>
      <c r="AA467" s="89" t="s">
        <v>414</v>
      </c>
      <c r="AB467" s="90">
        <v>1.7</v>
      </c>
      <c r="AC467" s="92"/>
      <c r="AD467" s="80"/>
      <c r="AE467" s="93"/>
      <c r="AF467" s="80"/>
      <c r="AG467" s="92"/>
      <c r="AH467" s="80"/>
      <c r="AI467" s="93"/>
      <c r="AJ467" s="80"/>
      <c r="AK467" s="92"/>
      <c r="AL467" s="80"/>
      <c r="AM467" s="93"/>
      <c r="AN467" s="80"/>
      <c r="AO467" s="92"/>
      <c r="AP467" s="80"/>
      <c r="AQ467" s="93"/>
      <c r="AR467" s="80"/>
      <c r="AS467" s="93"/>
      <c r="AT467" s="298"/>
      <c r="AU467" s="93"/>
      <c r="AV467" s="298"/>
      <c r="AW467" s="93"/>
      <c r="AX467" s="66">
        <f t="shared" si="67"/>
        <v>13.599999999999998</v>
      </c>
      <c r="AY467" s="78">
        <f t="shared" si="68"/>
        <v>283.33333333333331</v>
      </c>
      <c r="AZ467" s="67">
        <f>IFERROR(VLOOKUP(A467,'Site check'!$A$14:$O$47,15,0),0)</f>
        <v>0</v>
      </c>
      <c r="BA467" s="68">
        <f t="shared" si="72"/>
        <v>0</v>
      </c>
      <c r="BB467" s="53">
        <f t="shared" si="69"/>
        <v>251.45666666666665</v>
      </c>
      <c r="BC467" s="53">
        <f t="shared" si="70"/>
        <v>258.51666666666665</v>
      </c>
    </row>
    <row r="468" spans="1:55" ht="13.15">
      <c r="A468" t="str">
        <f>[2]Sheet1!A468</f>
        <v>BTLN09_PDU2A_B</v>
      </c>
      <c r="B468" t="str">
        <f>[2]Sheet1!B468</f>
        <v xml:space="preserve">BTLN09;DC SYS01 </v>
      </c>
      <c r="C468" s="52" t="str">
        <f>[2]Sheet1!C468</f>
        <v>BTLN09</v>
      </c>
      <c r="D468" s="52" t="s">
        <v>995</v>
      </c>
      <c r="E468">
        <f>[2]Sheet1!D468</f>
        <v>53.519999999999996</v>
      </c>
      <c r="F468">
        <f>[2]Sheet1!E468</f>
        <v>52.61</v>
      </c>
      <c r="G468" s="64">
        <f>[2]Sheet1!F468</f>
        <v>45510</v>
      </c>
      <c r="H468">
        <f>[2]Sheet1!G468</f>
        <v>360</v>
      </c>
      <c r="I468">
        <f>[2]Sheet1!H468</f>
        <v>360</v>
      </c>
      <c r="J468">
        <f>[2]Sheet1!I468</f>
        <v>0</v>
      </c>
      <c r="K468">
        <f>[2]Sheet1!J468</f>
        <v>0</v>
      </c>
      <c r="L468">
        <f>[2]Sheet1!K468</f>
        <v>0</v>
      </c>
      <c r="M468">
        <f>[2]Sheet1!L468</f>
        <v>0</v>
      </c>
      <c r="N468">
        <f>[2]Sheet1!M468</f>
        <v>0</v>
      </c>
      <c r="O468">
        <f>[2]Sheet1!N468</f>
        <v>0</v>
      </c>
      <c r="P468" s="69">
        <f t="shared" si="71"/>
        <v>418.75</v>
      </c>
      <c r="Q468" s="105" t="s">
        <v>461</v>
      </c>
      <c r="R468" s="255">
        <v>1.7</v>
      </c>
      <c r="S468" s="256" t="s">
        <v>1484</v>
      </c>
      <c r="T468" s="255">
        <v>7.5</v>
      </c>
      <c r="U468" s="83" t="s">
        <v>464</v>
      </c>
      <c r="V468" s="284">
        <v>2</v>
      </c>
      <c r="W468" s="105" t="s">
        <v>1485</v>
      </c>
      <c r="X468" s="294">
        <v>2.9</v>
      </c>
      <c r="Y468" s="92" t="s">
        <v>460</v>
      </c>
      <c r="Z468" s="80">
        <v>6</v>
      </c>
      <c r="AA468" s="93"/>
      <c r="AB468" s="80"/>
      <c r="AC468" s="92"/>
      <c r="AD468" s="80"/>
      <c r="AE468" s="93"/>
      <c r="AF468" s="80"/>
      <c r="AG468" s="92"/>
      <c r="AH468" s="80"/>
      <c r="AI468" s="93"/>
      <c r="AJ468" s="80"/>
      <c r="AK468" s="92"/>
      <c r="AL468" s="80"/>
      <c r="AM468" s="93"/>
      <c r="AN468" s="80"/>
      <c r="AO468" s="92"/>
      <c r="AP468" s="80"/>
      <c r="AQ468" s="93"/>
      <c r="AR468" s="80"/>
      <c r="AS468" s="93"/>
      <c r="AT468" s="298"/>
      <c r="AU468" s="93"/>
      <c r="AV468" s="298"/>
      <c r="AW468" s="93"/>
      <c r="AX468" s="66">
        <f t="shared" si="67"/>
        <v>20.100000000000001</v>
      </c>
      <c r="AY468" s="78">
        <f t="shared" si="68"/>
        <v>418.75</v>
      </c>
      <c r="AZ468" s="67">
        <f>IFERROR(VLOOKUP(A468,'Site check'!$A$14:$O$47,15,0),0)</f>
        <v>0</v>
      </c>
      <c r="BA468" s="68">
        <f t="shared" si="72"/>
        <v>0</v>
      </c>
      <c r="BB468" s="53">
        <f t="shared" si="69"/>
        <v>262.89499999999998</v>
      </c>
      <c r="BC468" s="53">
        <f t="shared" si="70"/>
        <v>261.98500000000001</v>
      </c>
    </row>
    <row r="469" spans="1:55" ht="13.15">
      <c r="A469" t="str">
        <f>[2]Sheet1!A469</f>
        <v>LDSCD2_PDU2A_B</v>
      </c>
      <c r="B469" t="str">
        <f>[2]Sheet1!B469</f>
        <v>LDSCD2;DC SYS A</v>
      </c>
      <c r="C469" s="52" t="str">
        <f>[2]Sheet1!C469</f>
        <v>LDSCD2</v>
      </c>
      <c r="D469" s="52" t="s">
        <v>1170</v>
      </c>
      <c r="E469">
        <f>[2]Sheet1!D469</f>
        <v>64.680000000000007</v>
      </c>
      <c r="F469">
        <f>[2]Sheet1!E469</f>
        <v>63.52</v>
      </c>
      <c r="G469" s="64">
        <f>[2]Sheet1!F469</f>
        <v>45539</v>
      </c>
      <c r="H469">
        <f>[2]Sheet1!G469</f>
        <v>360</v>
      </c>
      <c r="I469">
        <f>[2]Sheet1!H469</f>
        <v>360</v>
      </c>
      <c r="J469">
        <f>[2]Sheet1!I469</f>
        <v>0</v>
      </c>
      <c r="K469">
        <f>[2]Sheet1!J469</f>
        <v>0</v>
      </c>
      <c r="L469">
        <f>[2]Sheet1!K469</f>
        <v>0</v>
      </c>
      <c r="M469">
        <f>[2]Sheet1!L469</f>
        <v>0</v>
      </c>
      <c r="N469">
        <f>[2]Sheet1!M469</f>
        <v>0</v>
      </c>
      <c r="O469">
        <f>[2]Sheet1!N469</f>
        <v>0</v>
      </c>
      <c r="P469" s="69">
        <f t="shared" si="71"/>
        <v>291.66666666666669</v>
      </c>
      <c r="Q469" s="101"/>
      <c r="R469" s="100"/>
      <c r="S469" s="256" t="s">
        <v>1486</v>
      </c>
      <c r="T469" s="255">
        <v>1</v>
      </c>
      <c r="U469" s="105" t="s">
        <v>610</v>
      </c>
      <c r="V469" s="268">
        <v>3.4</v>
      </c>
      <c r="W469" s="311" t="s">
        <v>1487</v>
      </c>
      <c r="X469" s="268">
        <v>3.6</v>
      </c>
      <c r="Y469" s="314" t="s">
        <v>612</v>
      </c>
      <c r="Z469" s="315">
        <v>6</v>
      </c>
      <c r="AA469" s="93"/>
      <c r="AB469" s="80"/>
      <c r="AC469" s="92"/>
      <c r="AD469" s="80"/>
      <c r="AE469" s="93"/>
      <c r="AF469" s="80"/>
      <c r="AG469" s="92"/>
      <c r="AH469" s="80"/>
      <c r="AI469" s="93"/>
      <c r="AJ469" s="80"/>
      <c r="AK469" s="92"/>
      <c r="AL469" s="80"/>
      <c r="AM469" s="93"/>
      <c r="AN469" s="80"/>
      <c r="AO469" s="92"/>
      <c r="AP469" s="80"/>
      <c r="AQ469" s="93"/>
      <c r="AR469" s="80"/>
      <c r="AS469" s="93"/>
      <c r="AT469" s="298"/>
      <c r="AU469" s="93"/>
      <c r="AV469" s="298"/>
      <c r="AW469" s="93"/>
      <c r="AX469" s="66">
        <f t="shared" si="67"/>
        <v>14</v>
      </c>
      <c r="AY469" s="78">
        <f t="shared" si="68"/>
        <v>291.66666666666669</v>
      </c>
      <c r="AZ469" s="67">
        <f>IFERROR(VLOOKUP(A469,'Site check'!$A$14:$O$47,15,0),0)</f>
        <v>0</v>
      </c>
      <c r="BA469" s="68">
        <f t="shared" si="72"/>
        <v>0</v>
      </c>
      <c r="BB469" s="53">
        <f t="shared" si="69"/>
        <v>210.51333333333335</v>
      </c>
      <c r="BC469" s="53">
        <f t="shared" si="70"/>
        <v>209.35333333333335</v>
      </c>
    </row>
    <row r="470" spans="1:55" ht="13.15">
      <c r="A470" t="str">
        <f>[2]Sheet1!A470</f>
        <v>MCRCD2_PDU2A_B</v>
      </c>
      <c r="B470" t="str">
        <f>[2]Sheet1!B470</f>
        <v>MCRCD2;DC SYS02 [Rect 3&amp;4]</v>
      </c>
      <c r="C470" s="52" t="str">
        <f>[2]Sheet1!C470</f>
        <v>MCRCD2</v>
      </c>
      <c r="D470" s="52" t="s">
        <v>1192</v>
      </c>
      <c r="E470">
        <f>[2]Sheet1!D470</f>
        <v>11.76</v>
      </c>
      <c r="F470">
        <f>[2]Sheet1!E470</f>
        <v>16.03</v>
      </c>
      <c r="G470" s="64">
        <f>[2]Sheet1!F470</f>
        <v>45475</v>
      </c>
      <c r="H470">
        <f>[2]Sheet1!G470</f>
        <v>360</v>
      </c>
      <c r="I470">
        <f>[2]Sheet1!H470</f>
        <v>360</v>
      </c>
      <c r="J470">
        <f>[2]Sheet1!I470</f>
        <v>0</v>
      </c>
      <c r="K470">
        <f>[2]Sheet1!J470</f>
        <v>0</v>
      </c>
      <c r="L470">
        <f>[2]Sheet1!K470</f>
        <v>0</v>
      </c>
      <c r="M470">
        <f>[2]Sheet1!L470</f>
        <v>0</v>
      </c>
      <c r="N470">
        <f>[2]Sheet1!M470</f>
        <v>0</v>
      </c>
      <c r="O470">
        <f>[2]Sheet1!N470</f>
        <v>0</v>
      </c>
      <c r="P470" s="69">
        <f t="shared" si="71"/>
        <v>160.41666666666666</v>
      </c>
      <c r="Q470" s="311" t="s">
        <v>1488</v>
      </c>
      <c r="R470" s="318">
        <v>3.6</v>
      </c>
      <c r="S470" s="89" t="s">
        <v>644</v>
      </c>
      <c r="T470" s="302">
        <v>4.0999999999999996</v>
      </c>
      <c r="U470" s="92"/>
      <c r="V470" s="80"/>
      <c r="W470" s="93"/>
      <c r="X470" s="80"/>
      <c r="Y470" s="92"/>
      <c r="Z470" s="80"/>
      <c r="AA470" s="93"/>
      <c r="AB470" s="80"/>
      <c r="AC470" s="92"/>
      <c r="AD470" s="80"/>
      <c r="AE470" s="93"/>
      <c r="AF470" s="80"/>
      <c r="AG470" s="92"/>
      <c r="AH470" s="80"/>
      <c r="AI470" s="93"/>
      <c r="AJ470" s="80"/>
      <c r="AK470" s="92"/>
      <c r="AL470" s="80"/>
      <c r="AM470" s="93"/>
      <c r="AN470" s="80"/>
      <c r="AO470" s="92"/>
      <c r="AP470" s="80"/>
      <c r="AQ470" s="93"/>
      <c r="AR470" s="80"/>
      <c r="AS470" s="93"/>
      <c r="AT470" s="298"/>
      <c r="AU470" s="93"/>
      <c r="AV470" s="298"/>
      <c r="AW470" s="93"/>
      <c r="AX470" s="66">
        <f t="shared" si="67"/>
        <v>7.6999999999999993</v>
      </c>
      <c r="AY470" s="78">
        <f t="shared" si="68"/>
        <v>160.41666666666666</v>
      </c>
      <c r="AZ470" s="67">
        <f>IFERROR(VLOOKUP(A470,'Site check'!$A$14:$O$47,15,0),0)</f>
        <v>0</v>
      </c>
      <c r="BA470" s="68">
        <f t="shared" si="72"/>
        <v>0</v>
      </c>
      <c r="BB470" s="53">
        <f t="shared" si="69"/>
        <v>91.968333333333334</v>
      </c>
      <c r="BC470" s="53">
        <f t="shared" si="70"/>
        <v>96.23833333333333</v>
      </c>
    </row>
    <row r="471" spans="1:55" ht="13.15">
      <c r="A471" t="str">
        <f>[2]Sheet1!A471</f>
        <v>SQYN02_PDU2A_B</v>
      </c>
      <c r="B471" t="str">
        <f>[2]Sheet1!B471</f>
        <v>SQYN02;DC SYS08A</v>
      </c>
      <c r="C471" s="52" t="str">
        <f>[2]Sheet1!C471</f>
        <v>SQYN02</v>
      </c>
      <c r="D471" s="52" t="s">
        <v>1300</v>
      </c>
      <c r="E471">
        <f>[2]Sheet1!D471</f>
        <v>0</v>
      </c>
      <c r="F471">
        <f>[2]Sheet1!E471</f>
        <v>0</v>
      </c>
      <c r="G471" s="64">
        <f>[2]Sheet1!F471</f>
        <v>45510</v>
      </c>
      <c r="H471">
        <f>[2]Sheet1!G471</f>
        <v>600</v>
      </c>
      <c r="I471">
        <f>[2]Sheet1!H471</f>
        <v>600</v>
      </c>
      <c r="J471">
        <f>[2]Sheet1!I471</f>
        <v>0</v>
      </c>
      <c r="K471">
        <f>[2]Sheet1!J471</f>
        <v>0</v>
      </c>
      <c r="L471">
        <f>[2]Sheet1!K471</f>
        <v>0</v>
      </c>
      <c r="M471">
        <f>[2]Sheet1!L471</f>
        <v>0</v>
      </c>
      <c r="N471">
        <f>[2]Sheet1!M471</f>
        <v>0</v>
      </c>
      <c r="O471">
        <f>[2]Sheet1!N471</f>
        <v>0</v>
      </c>
      <c r="P471" s="69">
        <f t="shared" si="71"/>
        <v>0</v>
      </c>
      <c r="Q471" s="92"/>
      <c r="R471" s="80"/>
      <c r="S471" s="93"/>
      <c r="T471" s="80"/>
      <c r="U471" s="92"/>
      <c r="V471" s="80"/>
      <c r="W471" s="93"/>
      <c r="X471" s="80"/>
      <c r="Y471" s="92"/>
      <c r="Z471" s="80"/>
      <c r="AA471" s="93"/>
      <c r="AB471" s="80"/>
      <c r="AC471" s="92"/>
      <c r="AD471" s="80"/>
      <c r="AE471" s="93"/>
      <c r="AF471" s="80"/>
      <c r="AG471" s="92"/>
      <c r="AH471" s="80"/>
      <c r="AI471" s="93"/>
      <c r="AJ471" s="80"/>
      <c r="AK471" s="92"/>
      <c r="AL471" s="80"/>
      <c r="AM471" s="93"/>
      <c r="AN471" s="80"/>
      <c r="AO471" s="92"/>
      <c r="AP471" s="80"/>
      <c r="AQ471" s="93"/>
      <c r="AR471" s="80"/>
      <c r="AS471" s="93"/>
      <c r="AT471" s="298"/>
      <c r="AU471" s="93"/>
      <c r="AV471" s="298"/>
      <c r="AW471" s="93"/>
      <c r="AX471" s="66">
        <f t="shared" ref="AX471" si="73">SUM(R471+T471+V471+X471+Z471+AB471+AD471+AF471+AH471+AJ471+AL471+AN471+AP471+AR471)</f>
        <v>0</v>
      </c>
      <c r="AY471" s="78">
        <f t="shared" ref="AY471" si="74">SUM(AX471*1000)/48</f>
        <v>0</v>
      </c>
      <c r="AZ471" s="67">
        <f>IFERROR(VLOOKUP(A471,'Site check'!$A$14:$O$47,15,0),0)</f>
        <v>0</v>
      </c>
      <c r="BA471" s="68">
        <f t="shared" ref="BA471" si="75">SUM(AZ471*1000)/48</f>
        <v>0</v>
      </c>
      <c r="BB471" s="53">
        <f t="shared" ref="BB471" si="76">SUM(P471/2)+E471</f>
        <v>0</v>
      </c>
      <c r="BC471" s="53">
        <f t="shared" ref="BC471" si="77">SUM(P471/2)+F471</f>
        <v>0</v>
      </c>
    </row>
    <row r="472" spans="1:55" ht="13.15">
      <c r="A472" t="str">
        <f>[2]Sheet1!A472</f>
        <v>CHTTN3_PDU2A_B</v>
      </c>
      <c r="B472" t="str">
        <f>[2]Sheet1!B472</f>
        <v>CHTTN3;DC SYS01A</v>
      </c>
      <c r="C472" s="52" t="str">
        <f>[2]Sheet1!C472</f>
        <v>CHTTN3</v>
      </c>
      <c r="D472" s="52" t="s">
        <v>1029</v>
      </c>
      <c r="E472">
        <f>[2]Sheet1!D472</f>
        <v>0</v>
      </c>
      <c r="F472">
        <f>[2]Sheet1!E472</f>
        <v>12.84</v>
      </c>
      <c r="G472" s="64">
        <f>[2]Sheet1!F472</f>
        <v>0</v>
      </c>
      <c r="H472">
        <f>[2]Sheet1!G472</f>
        <v>600</v>
      </c>
      <c r="I472">
        <f>[2]Sheet1!H472</f>
        <v>600</v>
      </c>
      <c r="J472">
        <f>[2]Sheet1!I472</f>
        <v>0</v>
      </c>
      <c r="K472">
        <f>[2]Sheet1!J472</f>
        <v>0</v>
      </c>
      <c r="L472">
        <f>[2]Sheet1!K472</f>
        <v>0</v>
      </c>
      <c r="M472">
        <f>[2]Sheet1!L472</f>
        <v>0</v>
      </c>
      <c r="N472">
        <f>[2]Sheet1!M472</f>
        <v>0</v>
      </c>
      <c r="O472">
        <f>[2]Sheet1!N472</f>
        <v>0</v>
      </c>
      <c r="P472" s="69">
        <f t="shared" ref="P472" si="78">SUM(AY472+BA472)</f>
        <v>0</v>
      </c>
      <c r="Q472" s="92"/>
      <c r="R472" s="80"/>
      <c r="S472" s="93"/>
      <c r="T472" s="80"/>
      <c r="U472" s="92"/>
      <c r="V472" s="80"/>
      <c r="W472" s="93"/>
      <c r="X472" s="80"/>
      <c r="Y472" s="92"/>
      <c r="Z472" s="80"/>
      <c r="AA472" s="93"/>
      <c r="AB472" s="80"/>
      <c r="AC472" s="92"/>
      <c r="AD472" s="80"/>
      <c r="AE472" s="93"/>
      <c r="AF472" s="80"/>
      <c r="AG472" s="92"/>
      <c r="AH472" s="80"/>
      <c r="AI472" s="93"/>
      <c r="AJ472" s="80"/>
      <c r="AK472" s="92"/>
      <c r="AL472" s="80"/>
      <c r="AM472" s="93"/>
      <c r="AN472" s="80"/>
      <c r="AO472" s="92"/>
      <c r="AP472" s="80"/>
      <c r="AQ472" s="93"/>
      <c r="AR472" s="80"/>
      <c r="AS472" s="93"/>
      <c r="AT472" s="298"/>
      <c r="AU472" s="93"/>
      <c r="AV472" s="298"/>
      <c r="AW472" s="93"/>
      <c r="AX472" s="66">
        <f t="shared" ref="AX472" si="79">SUM(R472+T472+V472+X472+Z472+AB472+AD472+AF472+AH472+AJ472+AL472+AN472+AP472+AR472)</f>
        <v>0</v>
      </c>
      <c r="AY472" s="78">
        <f t="shared" ref="AY472" si="80">SUM(AX472*1000)/48</f>
        <v>0</v>
      </c>
      <c r="AZ472" s="67">
        <f>IFERROR(VLOOKUP(A472,'Site check'!$A$14:$O$47,15,0),0)</f>
        <v>0</v>
      </c>
      <c r="BA472" s="68">
        <f t="shared" ref="BA472" si="81">SUM(AZ472*1000)/48</f>
        <v>0</v>
      </c>
      <c r="BB472" s="53">
        <f t="shared" ref="BB472" si="82">SUM(P472/2)+E472</f>
        <v>0</v>
      </c>
      <c r="BC472" s="53">
        <f t="shared" ref="BC472" si="83">SUM(P472/2)+F472</f>
        <v>12.84</v>
      </c>
    </row>
    <row r="473" spans="1:55" ht="13.15">
      <c r="A473" t="str">
        <f>[2]Sheet1!A473</f>
        <v>STGCD1_Eaton DIST@G0</v>
      </c>
      <c r="B473" t="str">
        <f>[2]Sheet1!B473</f>
        <v>STGCD1;DC SYS01</v>
      </c>
      <c r="C473" s="52" t="str">
        <f>[2]Sheet1!C473</f>
        <v>STGCD1</v>
      </c>
      <c r="D473" s="52" t="s">
        <v>1306</v>
      </c>
      <c r="E473">
        <f>[2]Sheet1!D473</f>
        <v>0</v>
      </c>
      <c r="F473">
        <f>[2]Sheet1!E473</f>
        <v>0</v>
      </c>
      <c r="G473" s="64">
        <f>[2]Sheet1!F473</f>
        <v>44860</v>
      </c>
      <c r="H473">
        <f>[2]Sheet1!G473</f>
        <v>300</v>
      </c>
      <c r="I473">
        <f>[2]Sheet1!H473</f>
        <v>300</v>
      </c>
      <c r="J473">
        <f>[2]Sheet1!I473</f>
        <v>0</v>
      </c>
      <c r="K473">
        <f>[2]Sheet1!J473</f>
        <v>0</v>
      </c>
      <c r="L473">
        <f>[2]Sheet1!K473</f>
        <v>0</v>
      </c>
      <c r="M473">
        <f>[2]Sheet1!L473</f>
        <v>0</v>
      </c>
      <c r="N473">
        <f>[2]Sheet1!M473</f>
        <v>0</v>
      </c>
      <c r="O473">
        <f>[2]Sheet1!N473</f>
        <v>0</v>
      </c>
      <c r="P473" s="69">
        <f t="shared" ref="P473:P483" si="84">SUM(AY473+BA473)</f>
        <v>0</v>
      </c>
      <c r="Q473" s="92"/>
      <c r="R473" s="80"/>
      <c r="S473" s="93"/>
      <c r="T473" s="80"/>
      <c r="U473" s="92"/>
      <c r="V473" s="80"/>
      <c r="W473" s="93"/>
      <c r="X473" s="80"/>
      <c r="Y473" s="92"/>
      <c r="Z473" s="80"/>
      <c r="AA473" s="93"/>
      <c r="AB473" s="80"/>
      <c r="AC473" s="92"/>
      <c r="AD473" s="80"/>
      <c r="AE473" s="93"/>
      <c r="AF473" s="80"/>
      <c r="AG473" s="92"/>
      <c r="AH473" s="80"/>
      <c r="AI473" s="93"/>
      <c r="AJ473" s="80"/>
      <c r="AK473" s="92"/>
      <c r="AL473" s="80"/>
      <c r="AM473" s="93"/>
      <c r="AN473" s="80"/>
      <c r="AO473" s="92"/>
      <c r="AP473" s="80"/>
      <c r="AQ473" s="93"/>
      <c r="AR473" s="80"/>
      <c r="AS473" s="93"/>
      <c r="AT473" s="298"/>
      <c r="AU473" s="93"/>
      <c r="AV473" s="298"/>
      <c r="AW473" s="93"/>
      <c r="AX473" s="66">
        <f t="shared" ref="AX473:AX483" si="85">SUM(R473+T473+V473+X473+Z473+AB473+AD473+AF473+AH473+AJ473+AL473+AN473+AP473+AR473)</f>
        <v>0</v>
      </c>
      <c r="AY473" s="78">
        <f t="shared" ref="AY473:AY483" si="86">SUM(AX473*1000)/48</f>
        <v>0</v>
      </c>
      <c r="AZ473" s="67">
        <f>IFERROR(VLOOKUP(A473,'Site check'!$A$14:$O$47,15,0),0)</f>
        <v>0</v>
      </c>
      <c r="BA473" s="68">
        <f t="shared" ref="BA473:BA483" si="87">SUM(AZ473*1000)/48</f>
        <v>0</v>
      </c>
      <c r="BB473" s="53">
        <f t="shared" ref="BB473:BB483" si="88">SUM(P473/2)+E473</f>
        <v>0</v>
      </c>
      <c r="BC473" s="53">
        <f t="shared" ref="BC473:BC483" si="89">SUM(P473/2)+F473</f>
        <v>0</v>
      </c>
    </row>
    <row r="474" spans="1:55" ht="13.15">
      <c r="A474" t="str">
        <f>[2]Sheet1!A474</f>
        <v>SHDTR1_SEC_CBDB_N10</v>
      </c>
      <c r="B474" t="str">
        <f>[2]Sheet1!B474</f>
        <v>SHDTR1;DC SYS01</v>
      </c>
      <c r="C474" s="52" t="str">
        <f>[2]Sheet1!C474</f>
        <v>SHDTR1</v>
      </c>
      <c r="D474" s="52" t="s">
        <v>1282</v>
      </c>
      <c r="E474">
        <f>[2]Sheet1!D474</f>
        <v>140</v>
      </c>
      <c r="F474">
        <f>[2]Sheet1!E474</f>
        <v>137</v>
      </c>
      <c r="G474" s="64">
        <f>[2]Sheet1!F474</f>
        <v>44971</v>
      </c>
      <c r="H474">
        <f>[2]Sheet1!G474</f>
        <v>300</v>
      </c>
      <c r="I474">
        <f>[2]Sheet1!H474</f>
        <v>300</v>
      </c>
      <c r="J474">
        <f>[2]Sheet1!I474</f>
        <v>0</v>
      </c>
      <c r="K474">
        <f>[2]Sheet1!J474</f>
        <v>0</v>
      </c>
      <c r="L474">
        <f>[2]Sheet1!K474</f>
        <v>0</v>
      </c>
      <c r="M474">
        <f>[2]Sheet1!L474</f>
        <v>0</v>
      </c>
      <c r="N474">
        <f>[2]Sheet1!M474</f>
        <v>0</v>
      </c>
      <c r="O474">
        <f>[2]Sheet1!N474</f>
        <v>34</v>
      </c>
      <c r="P474" s="69">
        <f t="shared" si="84"/>
        <v>114.58333333333333</v>
      </c>
      <c r="Q474" s="85" t="s">
        <v>1489</v>
      </c>
      <c r="R474" s="280">
        <v>5.5</v>
      </c>
      <c r="S474" s="93"/>
      <c r="T474" s="80"/>
      <c r="U474" s="92"/>
      <c r="V474" s="80"/>
      <c r="W474" s="93"/>
      <c r="X474" s="80"/>
      <c r="Y474" s="92"/>
      <c r="Z474" s="80"/>
      <c r="AA474" s="93"/>
      <c r="AB474" s="80"/>
      <c r="AC474" s="92"/>
      <c r="AD474" s="80"/>
      <c r="AE474" s="93"/>
      <c r="AF474" s="80"/>
      <c r="AG474" s="92"/>
      <c r="AH474" s="80"/>
      <c r="AI474" s="93"/>
      <c r="AJ474" s="80"/>
      <c r="AK474" s="92"/>
      <c r="AL474" s="80"/>
      <c r="AM474" s="93"/>
      <c r="AN474" s="80"/>
      <c r="AO474" s="92"/>
      <c r="AP474" s="80"/>
      <c r="AQ474" s="93"/>
      <c r="AR474" s="80"/>
      <c r="AS474" s="93"/>
      <c r="AT474" s="298"/>
      <c r="AU474" s="93"/>
      <c r="AV474" s="298"/>
      <c r="AW474" s="93"/>
      <c r="AX474" s="66">
        <f t="shared" si="85"/>
        <v>5.5</v>
      </c>
      <c r="AY474" s="78">
        <f t="shared" si="86"/>
        <v>114.58333333333333</v>
      </c>
      <c r="AZ474" s="67">
        <f>IFERROR(VLOOKUP(A474,'Site check'!$A$14:$O$47,15,0),0)</f>
        <v>0</v>
      </c>
      <c r="BA474" s="68">
        <f t="shared" si="87"/>
        <v>0</v>
      </c>
      <c r="BB474" s="53">
        <f t="shared" si="88"/>
        <v>197.29166666666666</v>
      </c>
      <c r="BC474" s="53">
        <f t="shared" si="89"/>
        <v>194.29166666666666</v>
      </c>
    </row>
    <row r="475" spans="1:55" ht="13.15">
      <c r="A475" t="str">
        <f>[2]Sheet1!A475</f>
        <v>SHDTR1_EOS_D</v>
      </c>
      <c r="B475" t="str">
        <f>[2]Sheet1!B475</f>
        <v>SHDTR1;DC SYS01</v>
      </c>
      <c r="C475" s="52" t="str">
        <f>[2]Sheet1!C475</f>
        <v>SHDTR1</v>
      </c>
      <c r="D475" s="52" t="s">
        <v>1282</v>
      </c>
      <c r="E475">
        <f>[2]Sheet1!D475</f>
        <v>3</v>
      </c>
      <c r="F475">
        <f>[2]Sheet1!E475</f>
        <v>2.7</v>
      </c>
      <c r="G475" s="64">
        <f>[2]Sheet1!F475</f>
        <v>44971</v>
      </c>
      <c r="H475">
        <f>[2]Sheet1!G475</f>
        <v>80</v>
      </c>
      <c r="I475">
        <f>[2]Sheet1!H475</f>
        <v>80</v>
      </c>
      <c r="J475">
        <f>[2]Sheet1!I475</f>
        <v>0</v>
      </c>
      <c r="K475">
        <f>[2]Sheet1!J475</f>
        <v>0</v>
      </c>
      <c r="L475">
        <f>[2]Sheet1!K475</f>
        <v>0</v>
      </c>
      <c r="M475">
        <f>[2]Sheet1!L475</f>
        <v>0</v>
      </c>
      <c r="N475">
        <f>[2]Sheet1!M475</f>
        <v>18</v>
      </c>
      <c r="O475">
        <f>[2]Sheet1!N475</f>
        <v>0</v>
      </c>
      <c r="P475" s="69">
        <f t="shared" si="84"/>
        <v>0</v>
      </c>
      <c r="Q475" s="92"/>
      <c r="R475" s="80"/>
      <c r="S475" s="93"/>
      <c r="T475" s="80"/>
      <c r="U475" s="92"/>
      <c r="V475" s="80"/>
      <c r="W475" s="93"/>
      <c r="X475" s="80"/>
      <c r="Y475" s="92"/>
      <c r="Z475" s="80"/>
      <c r="AA475" s="93"/>
      <c r="AB475" s="80"/>
      <c r="AC475" s="92"/>
      <c r="AD475" s="80"/>
      <c r="AE475" s="93"/>
      <c r="AF475" s="80"/>
      <c r="AG475" s="92"/>
      <c r="AH475" s="80"/>
      <c r="AI475" s="93"/>
      <c r="AJ475" s="80"/>
      <c r="AK475" s="92"/>
      <c r="AL475" s="80"/>
      <c r="AM475" s="93"/>
      <c r="AN475" s="80"/>
      <c r="AO475" s="92"/>
      <c r="AP475" s="80"/>
      <c r="AQ475" s="93"/>
      <c r="AR475" s="80"/>
      <c r="AS475" s="93"/>
      <c r="AT475" s="298"/>
      <c r="AU475" s="93"/>
      <c r="AV475" s="298"/>
      <c r="AW475" s="93"/>
      <c r="AX475" s="66">
        <f t="shared" si="85"/>
        <v>0</v>
      </c>
      <c r="AY475" s="78">
        <f t="shared" si="86"/>
        <v>0</v>
      </c>
      <c r="AZ475" s="67">
        <f>IFERROR(VLOOKUP(A475,'Site check'!$A$14:$O$47,15,0),0)</f>
        <v>0</v>
      </c>
      <c r="BA475" s="68">
        <f t="shared" si="87"/>
        <v>0</v>
      </c>
      <c r="BB475" s="53">
        <f t="shared" si="88"/>
        <v>3</v>
      </c>
      <c r="BC475" s="53">
        <f t="shared" si="89"/>
        <v>2.7</v>
      </c>
    </row>
    <row r="476" spans="1:55" ht="13.15">
      <c r="A476" t="str">
        <f>[2]Sheet1!A476</f>
        <v>SHDTR1_EOS_E</v>
      </c>
      <c r="B476" t="str">
        <f>[2]Sheet1!B476</f>
        <v>SHDTR1;DC SYS01</v>
      </c>
      <c r="C476" s="52" t="str">
        <f>[2]Sheet1!C476</f>
        <v>SHDTR1</v>
      </c>
      <c r="D476" s="52" t="s">
        <v>1282</v>
      </c>
      <c r="E476" t="str">
        <f>[2]Sheet1!D476</f>
        <v>N/A</v>
      </c>
      <c r="F476" t="str">
        <f>[2]Sheet1!E476</f>
        <v>N/A</v>
      </c>
      <c r="G476" s="64">
        <f>[2]Sheet1!F476</f>
        <v>44971</v>
      </c>
      <c r="H476">
        <f>[2]Sheet1!G476</f>
        <v>80</v>
      </c>
      <c r="I476">
        <f>[2]Sheet1!H476</f>
        <v>80</v>
      </c>
      <c r="J476">
        <f>[2]Sheet1!I476</f>
        <v>0</v>
      </c>
      <c r="K476">
        <f>[2]Sheet1!J476</f>
        <v>0</v>
      </c>
      <c r="L476">
        <f>[2]Sheet1!K476</f>
        <v>0</v>
      </c>
      <c r="M476">
        <f>[2]Sheet1!L476</f>
        <v>0</v>
      </c>
      <c r="N476">
        <f>[2]Sheet1!M476</f>
        <v>18</v>
      </c>
      <c r="O476">
        <f>[2]Sheet1!N476</f>
        <v>0</v>
      </c>
      <c r="P476" s="69">
        <f t="shared" si="84"/>
        <v>0</v>
      </c>
      <c r="Q476" s="92"/>
      <c r="R476" s="80"/>
      <c r="S476" s="93"/>
      <c r="T476" s="80"/>
      <c r="U476" s="92"/>
      <c r="V476" s="80"/>
      <c r="W476" s="93"/>
      <c r="X476" s="80"/>
      <c r="Y476" s="92"/>
      <c r="Z476" s="80"/>
      <c r="AA476" s="93"/>
      <c r="AB476" s="80"/>
      <c r="AC476" s="92"/>
      <c r="AD476" s="80"/>
      <c r="AE476" s="93"/>
      <c r="AF476" s="80"/>
      <c r="AG476" s="92"/>
      <c r="AH476" s="80"/>
      <c r="AI476" s="93"/>
      <c r="AJ476" s="80"/>
      <c r="AK476" s="92"/>
      <c r="AL476" s="80"/>
      <c r="AM476" s="93"/>
      <c r="AN476" s="80"/>
      <c r="AO476" s="92"/>
      <c r="AP476" s="80"/>
      <c r="AQ476" s="93"/>
      <c r="AR476" s="80"/>
      <c r="AS476" s="93"/>
      <c r="AT476" s="298"/>
      <c r="AU476" s="93"/>
      <c r="AV476" s="298"/>
      <c r="AW476" s="93"/>
      <c r="AX476" s="66">
        <f t="shared" si="85"/>
        <v>0</v>
      </c>
      <c r="AY476" s="78">
        <f t="shared" si="86"/>
        <v>0</v>
      </c>
      <c r="AZ476" s="67">
        <f>IFERROR(VLOOKUP(A476,'Site check'!$A$14:$O$47,15,0),0)</f>
        <v>0</v>
      </c>
      <c r="BA476" s="68">
        <f t="shared" si="87"/>
        <v>0</v>
      </c>
      <c r="BB476" s="53" t="e">
        <f t="shared" si="88"/>
        <v>#VALUE!</v>
      </c>
      <c r="BC476" s="53" t="e">
        <f t="shared" si="89"/>
        <v>#VALUE!</v>
      </c>
    </row>
    <row r="477" spans="1:55" ht="13.15">
      <c r="A477" t="str">
        <f>[2]Sheet1!A477</f>
        <v>SHDTR1_EOS_F</v>
      </c>
      <c r="B477" t="str">
        <f>[2]Sheet1!B477</f>
        <v>SHDTR1;DC SYS01</v>
      </c>
      <c r="C477" s="52" t="str">
        <f>[2]Sheet1!C477</f>
        <v>SHDTR1</v>
      </c>
      <c r="D477" s="52" t="s">
        <v>1282</v>
      </c>
      <c r="E477">
        <f>[2]Sheet1!D477</f>
        <v>2.5</v>
      </c>
      <c r="F477">
        <f>[2]Sheet1!E477</f>
        <v>2.5</v>
      </c>
      <c r="G477" s="64">
        <f>[2]Sheet1!F477</f>
        <v>44971</v>
      </c>
      <c r="H477">
        <f>[2]Sheet1!G477</f>
        <v>80</v>
      </c>
      <c r="I477">
        <f>[2]Sheet1!H477</f>
        <v>80</v>
      </c>
      <c r="J477">
        <f>[2]Sheet1!I477</f>
        <v>0</v>
      </c>
      <c r="K477">
        <f>[2]Sheet1!J477</f>
        <v>0</v>
      </c>
      <c r="L477">
        <f>[2]Sheet1!K477</f>
        <v>0</v>
      </c>
      <c r="M477">
        <f>[2]Sheet1!L477</f>
        <v>1</v>
      </c>
      <c r="N477">
        <f>[2]Sheet1!M477</f>
        <v>6</v>
      </c>
      <c r="O477">
        <f>[2]Sheet1!N477</f>
        <v>0</v>
      </c>
      <c r="P477" s="69">
        <f t="shared" si="84"/>
        <v>0</v>
      </c>
      <c r="Q477" s="92"/>
      <c r="R477" s="80"/>
      <c r="S477" s="93"/>
      <c r="T477" s="80"/>
      <c r="U477" s="92"/>
      <c r="V477" s="80"/>
      <c r="W477" s="93"/>
      <c r="X477" s="80"/>
      <c r="Y477" s="92"/>
      <c r="Z477" s="80"/>
      <c r="AA477" s="93"/>
      <c r="AB477" s="80"/>
      <c r="AC477" s="92"/>
      <c r="AD477" s="80"/>
      <c r="AE477" s="93"/>
      <c r="AF477" s="80"/>
      <c r="AG477" s="92"/>
      <c r="AH477" s="80"/>
      <c r="AI477" s="93"/>
      <c r="AJ477" s="80"/>
      <c r="AK477" s="92"/>
      <c r="AL477" s="80"/>
      <c r="AM477" s="93"/>
      <c r="AN477" s="80"/>
      <c r="AO477" s="92"/>
      <c r="AP477" s="80"/>
      <c r="AQ477" s="93"/>
      <c r="AR477" s="80"/>
      <c r="AS477" s="93"/>
      <c r="AT477" s="298"/>
      <c r="AU477" s="93"/>
      <c r="AV477" s="298"/>
      <c r="AW477" s="93"/>
      <c r="AX477" s="66">
        <f t="shared" si="85"/>
        <v>0</v>
      </c>
      <c r="AY477" s="78">
        <f t="shared" si="86"/>
        <v>0</v>
      </c>
      <c r="AZ477" s="67">
        <f>IFERROR(VLOOKUP(A477,'Site check'!$A$14:$O$47,15,0),0)</f>
        <v>0</v>
      </c>
      <c r="BA477" s="68">
        <f t="shared" si="87"/>
        <v>0</v>
      </c>
      <c r="BB477" s="53">
        <f t="shared" si="88"/>
        <v>2.5</v>
      </c>
      <c r="BC477" s="53">
        <f t="shared" si="89"/>
        <v>2.5</v>
      </c>
    </row>
    <row r="478" spans="1:55" ht="13.15">
      <c r="A478" t="str">
        <f>[2]Sheet1!A478</f>
        <v>SHDTR1_EOS_G</v>
      </c>
      <c r="B478" t="str">
        <f>[2]Sheet1!B478</f>
        <v>SHDTR1;DC SYS01</v>
      </c>
      <c r="C478" s="52" t="str">
        <f>[2]Sheet1!C478</f>
        <v>SHDTR1</v>
      </c>
      <c r="D478" s="52" t="s">
        <v>1282</v>
      </c>
      <c r="E478">
        <f>[2]Sheet1!D478</f>
        <v>2.8</v>
      </c>
      <c r="F478">
        <f>[2]Sheet1!E478</f>
        <v>1.9</v>
      </c>
      <c r="G478" s="64">
        <f>[2]Sheet1!F478</f>
        <v>44971</v>
      </c>
      <c r="H478">
        <f>[2]Sheet1!G478</f>
        <v>80</v>
      </c>
      <c r="I478">
        <f>[2]Sheet1!H478</f>
        <v>80</v>
      </c>
      <c r="J478">
        <f>[2]Sheet1!I478</f>
        <v>0</v>
      </c>
      <c r="K478">
        <f>[2]Sheet1!J478</f>
        <v>0</v>
      </c>
      <c r="L478">
        <f>[2]Sheet1!K478</f>
        <v>0</v>
      </c>
      <c r="M478">
        <f>[2]Sheet1!L478</f>
        <v>0</v>
      </c>
      <c r="N478">
        <f>[2]Sheet1!M478</f>
        <v>7</v>
      </c>
      <c r="O478">
        <f>[2]Sheet1!N478</f>
        <v>0</v>
      </c>
      <c r="P478" s="69">
        <f t="shared" si="84"/>
        <v>0</v>
      </c>
      <c r="Q478" s="92"/>
      <c r="R478" s="80"/>
      <c r="S478" s="93"/>
      <c r="T478" s="80"/>
      <c r="U478" s="92"/>
      <c r="V478" s="80"/>
      <c r="W478" s="93"/>
      <c r="X478" s="80"/>
      <c r="Y478" s="92"/>
      <c r="Z478" s="80"/>
      <c r="AA478" s="93"/>
      <c r="AB478" s="80"/>
      <c r="AC478" s="92"/>
      <c r="AD478" s="80"/>
      <c r="AE478" s="93"/>
      <c r="AF478" s="80"/>
      <c r="AG478" s="92"/>
      <c r="AH478" s="80"/>
      <c r="AI478" s="93"/>
      <c r="AJ478" s="80"/>
      <c r="AK478" s="92"/>
      <c r="AL478" s="80"/>
      <c r="AM478" s="93"/>
      <c r="AN478" s="80"/>
      <c r="AO478" s="92"/>
      <c r="AP478" s="80"/>
      <c r="AQ478" s="93"/>
      <c r="AR478" s="80"/>
      <c r="AS478" s="93"/>
      <c r="AT478" s="298"/>
      <c r="AU478" s="93"/>
      <c r="AV478" s="298"/>
      <c r="AW478" s="93"/>
      <c r="AX478" s="66">
        <f t="shared" si="85"/>
        <v>0</v>
      </c>
      <c r="AY478" s="78">
        <f t="shared" si="86"/>
        <v>0</v>
      </c>
      <c r="AZ478" s="67">
        <f>IFERROR(VLOOKUP(A478,'Site check'!$A$14:$O$47,15,0),0)</f>
        <v>0</v>
      </c>
      <c r="BA478" s="68">
        <f t="shared" si="87"/>
        <v>0</v>
      </c>
      <c r="BB478" s="53">
        <f t="shared" si="88"/>
        <v>2.8</v>
      </c>
      <c r="BC478" s="53">
        <f t="shared" si="89"/>
        <v>1.9</v>
      </c>
    </row>
    <row r="479" spans="1:55" ht="13.15">
      <c r="A479" t="str">
        <f>[2]Sheet1!A479</f>
        <v>SHDTR1_EOS_H</v>
      </c>
      <c r="B479" t="str">
        <f>[2]Sheet1!B479</f>
        <v>SHDTR1;DC SYS01</v>
      </c>
      <c r="C479" s="52" t="str">
        <f>[2]Sheet1!C479</f>
        <v>SHDTR1</v>
      </c>
      <c r="D479" s="52" t="s">
        <v>1282</v>
      </c>
      <c r="E479">
        <f>[2]Sheet1!D479</f>
        <v>13.2</v>
      </c>
      <c r="F479">
        <f>[2]Sheet1!E479</f>
        <v>10.8</v>
      </c>
      <c r="G479" s="64">
        <f>[2]Sheet1!F479</f>
        <v>44971</v>
      </c>
      <c r="H479">
        <f>[2]Sheet1!G479</f>
        <v>80</v>
      </c>
      <c r="I479">
        <f>[2]Sheet1!H479</f>
        <v>80</v>
      </c>
      <c r="J479">
        <f>[2]Sheet1!I479</f>
        <v>0</v>
      </c>
      <c r="K479">
        <f>[2]Sheet1!J479</f>
        <v>0</v>
      </c>
      <c r="L479">
        <f>[2]Sheet1!K479</f>
        <v>0</v>
      </c>
      <c r="M479">
        <f>[2]Sheet1!L479</f>
        <v>0</v>
      </c>
      <c r="N479">
        <f>[2]Sheet1!M479</f>
        <v>10</v>
      </c>
      <c r="O479">
        <f>[2]Sheet1!N479</f>
        <v>0</v>
      </c>
      <c r="P479" s="69">
        <f t="shared" si="84"/>
        <v>0</v>
      </c>
      <c r="Q479" s="92"/>
      <c r="R479" s="80"/>
      <c r="S479" s="93"/>
      <c r="T479" s="80"/>
      <c r="U479" s="92"/>
      <c r="V479" s="80"/>
      <c r="W479" s="93"/>
      <c r="X479" s="80"/>
      <c r="Y479" s="92"/>
      <c r="Z479" s="80"/>
      <c r="AA479" s="93"/>
      <c r="AB479" s="80"/>
      <c r="AC479" s="92"/>
      <c r="AD479" s="80"/>
      <c r="AE479" s="93"/>
      <c r="AF479" s="80"/>
      <c r="AG479" s="92"/>
      <c r="AH479" s="80"/>
      <c r="AI479" s="93"/>
      <c r="AJ479" s="80"/>
      <c r="AK479" s="92"/>
      <c r="AL479" s="80"/>
      <c r="AM479" s="93"/>
      <c r="AN479" s="80"/>
      <c r="AO479" s="92"/>
      <c r="AP479" s="80"/>
      <c r="AQ479" s="93"/>
      <c r="AR479" s="80"/>
      <c r="AS479" s="93"/>
      <c r="AT479" s="298"/>
      <c r="AU479" s="93"/>
      <c r="AV479" s="298"/>
      <c r="AW479" s="93"/>
      <c r="AX479" s="66">
        <f t="shared" si="85"/>
        <v>0</v>
      </c>
      <c r="AY479" s="78">
        <f t="shared" si="86"/>
        <v>0</v>
      </c>
      <c r="AZ479" s="67">
        <f>IFERROR(VLOOKUP(A479,'Site check'!$A$14:$O$47,15,0),0)</f>
        <v>0</v>
      </c>
      <c r="BA479" s="68">
        <f t="shared" si="87"/>
        <v>0</v>
      </c>
      <c r="BB479" s="53">
        <f t="shared" si="88"/>
        <v>13.2</v>
      </c>
      <c r="BC479" s="53">
        <f t="shared" si="89"/>
        <v>10.8</v>
      </c>
    </row>
    <row r="480" spans="1:55" ht="13.15">
      <c r="A480" t="str">
        <f>[2]Sheet1!A480</f>
        <v>SHDTR1_EOS_J</v>
      </c>
      <c r="B480" t="str">
        <f>[2]Sheet1!B480</f>
        <v>SHDTR1;DC SYS01</v>
      </c>
      <c r="C480" s="52" t="str">
        <f>[2]Sheet1!C480</f>
        <v>SHDTR1</v>
      </c>
      <c r="D480" s="52" t="s">
        <v>1282</v>
      </c>
      <c r="E480">
        <f>[2]Sheet1!D480</f>
        <v>9.6</v>
      </c>
      <c r="F480">
        <f>[2]Sheet1!E480</f>
        <v>9.1</v>
      </c>
      <c r="G480" s="64">
        <f>[2]Sheet1!F480</f>
        <v>44971</v>
      </c>
      <c r="H480">
        <f>[2]Sheet1!G480</f>
        <v>80</v>
      </c>
      <c r="I480">
        <f>[2]Sheet1!H480</f>
        <v>80</v>
      </c>
      <c r="J480">
        <f>[2]Sheet1!I480</f>
        <v>0</v>
      </c>
      <c r="K480">
        <f>[2]Sheet1!J480</f>
        <v>0</v>
      </c>
      <c r="L480">
        <f>[2]Sheet1!K480</f>
        <v>0</v>
      </c>
      <c r="M480">
        <f>[2]Sheet1!L480</f>
        <v>0</v>
      </c>
      <c r="N480">
        <f>[2]Sheet1!M480</f>
        <v>11</v>
      </c>
      <c r="O480">
        <f>[2]Sheet1!N480</f>
        <v>0</v>
      </c>
      <c r="P480" s="69">
        <f t="shared" si="84"/>
        <v>0</v>
      </c>
      <c r="Q480" s="92"/>
      <c r="R480" s="80"/>
      <c r="S480" s="93"/>
      <c r="T480" s="80"/>
      <c r="U480" s="92"/>
      <c r="V480" s="80"/>
      <c r="W480" s="93"/>
      <c r="X480" s="80"/>
      <c r="Y480" s="92"/>
      <c r="Z480" s="80"/>
      <c r="AA480" s="93"/>
      <c r="AB480" s="80"/>
      <c r="AC480" s="92"/>
      <c r="AD480" s="80"/>
      <c r="AE480" s="93"/>
      <c r="AF480" s="80"/>
      <c r="AG480" s="92"/>
      <c r="AH480" s="80"/>
      <c r="AI480" s="93"/>
      <c r="AJ480" s="80"/>
      <c r="AK480" s="92"/>
      <c r="AL480" s="80"/>
      <c r="AM480" s="93"/>
      <c r="AN480" s="80"/>
      <c r="AO480" s="92"/>
      <c r="AP480" s="80"/>
      <c r="AQ480" s="93"/>
      <c r="AR480" s="80"/>
      <c r="AS480" s="93"/>
      <c r="AT480" s="298"/>
      <c r="AU480" s="93"/>
      <c r="AV480" s="298"/>
      <c r="AW480" s="93"/>
      <c r="AX480" s="66">
        <f t="shared" si="85"/>
        <v>0</v>
      </c>
      <c r="AY480" s="78">
        <f t="shared" si="86"/>
        <v>0</v>
      </c>
      <c r="AZ480" s="67">
        <f>IFERROR(VLOOKUP(A480,'Site check'!$A$14:$O$47,15,0),0)</f>
        <v>0</v>
      </c>
      <c r="BA480" s="68">
        <f t="shared" si="87"/>
        <v>0</v>
      </c>
      <c r="BB480" s="53">
        <f t="shared" si="88"/>
        <v>9.6</v>
      </c>
      <c r="BC480" s="53">
        <f t="shared" si="89"/>
        <v>9.1</v>
      </c>
    </row>
    <row r="481" spans="1:55" ht="13.15">
      <c r="A481" t="str">
        <f>[2]Sheet1!A481</f>
        <v>SHDTR1_EOS_K</v>
      </c>
      <c r="B481" t="str">
        <f>[2]Sheet1!B481</f>
        <v>SHDTR1;DC SYS01</v>
      </c>
      <c r="C481" s="52" t="str">
        <f>[2]Sheet1!C481</f>
        <v>SHDTR1</v>
      </c>
      <c r="D481" s="52" t="s">
        <v>1282</v>
      </c>
      <c r="E481">
        <f>[2]Sheet1!D481</f>
        <v>30.4</v>
      </c>
      <c r="F481">
        <f>[2]Sheet1!E481</f>
        <v>31.4</v>
      </c>
      <c r="G481" s="64">
        <f>[2]Sheet1!F481</f>
        <v>44971</v>
      </c>
      <c r="H481">
        <f>[2]Sheet1!G481</f>
        <v>80</v>
      </c>
      <c r="I481">
        <f>[2]Sheet1!H481</f>
        <v>80</v>
      </c>
      <c r="J481">
        <f>[2]Sheet1!I481</f>
        <v>0</v>
      </c>
      <c r="K481">
        <f>[2]Sheet1!J481</f>
        <v>0</v>
      </c>
      <c r="L481">
        <f>[2]Sheet1!K481</f>
        <v>0</v>
      </c>
      <c r="M481">
        <f>[2]Sheet1!L481</f>
        <v>0</v>
      </c>
      <c r="N481">
        <f>[2]Sheet1!M481</f>
        <v>0</v>
      </c>
      <c r="O481">
        <f>[2]Sheet1!N481</f>
        <v>0</v>
      </c>
      <c r="P481" s="69">
        <f t="shared" si="84"/>
        <v>0</v>
      </c>
      <c r="Q481" s="92"/>
      <c r="R481" s="80"/>
      <c r="S481" s="93"/>
      <c r="T481" s="80"/>
      <c r="U481" s="92"/>
      <c r="V481" s="80"/>
      <c r="W481" s="93"/>
      <c r="X481" s="80"/>
      <c r="Y481" s="92"/>
      <c r="Z481" s="80"/>
      <c r="AA481" s="93"/>
      <c r="AB481" s="80"/>
      <c r="AC481" s="92"/>
      <c r="AD481" s="80"/>
      <c r="AE481" s="93"/>
      <c r="AF481" s="80"/>
      <c r="AG481" s="92"/>
      <c r="AH481" s="80"/>
      <c r="AI481" s="93"/>
      <c r="AJ481" s="80"/>
      <c r="AK481" s="92"/>
      <c r="AL481" s="80"/>
      <c r="AM481" s="93"/>
      <c r="AN481" s="80"/>
      <c r="AO481" s="92"/>
      <c r="AP481" s="80"/>
      <c r="AQ481" s="93"/>
      <c r="AR481" s="80"/>
      <c r="AS481" s="93"/>
      <c r="AT481" s="298"/>
      <c r="AU481" s="93"/>
      <c r="AV481" s="298"/>
      <c r="AW481" s="93"/>
      <c r="AX481" s="66">
        <f t="shared" si="85"/>
        <v>0</v>
      </c>
      <c r="AY481" s="78">
        <f t="shared" si="86"/>
        <v>0</v>
      </c>
      <c r="AZ481" s="67">
        <f>IFERROR(VLOOKUP(A481,'Site check'!$A$14:$O$47,15,0),0)</f>
        <v>0</v>
      </c>
      <c r="BA481" s="68">
        <f t="shared" si="87"/>
        <v>0</v>
      </c>
      <c r="BB481" s="53">
        <f t="shared" si="88"/>
        <v>30.4</v>
      </c>
      <c r="BC481" s="53">
        <f t="shared" si="89"/>
        <v>31.4</v>
      </c>
    </row>
    <row r="482" spans="1:55" ht="13.15">
      <c r="A482" t="str">
        <f>[2]Sheet1!A482</f>
        <v>SHDTR1_EOS_L</v>
      </c>
      <c r="B482" t="str">
        <f>[2]Sheet1!B482</f>
        <v>SHDTR1;DC SYS01</v>
      </c>
      <c r="C482" s="52" t="str">
        <f>[2]Sheet1!C482</f>
        <v>SHDTR1</v>
      </c>
      <c r="D482" s="52" t="s">
        <v>1282</v>
      </c>
      <c r="E482">
        <f>[2]Sheet1!D482</f>
        <v>25.7</v>
      </c>
      <c r="F482">
        <f>[2]Sheet1!E482</f>
        <v>25.7</v>
      </c>
      <c r="G482" s="64">
        <f>[2]Sheet1!F482</f>
        <v>44971</v>
      </c>
      <c r="H482">
        <f>[2]Sheet1!G482</f>
        <v>80</v>
      </c>
      <c r="I482">
        <f>[2]Sheet1!H482</f>
        <v>80</v>
      </c>
      <c r="J482">
        <f>[2]Sheet1!I482</f>
        <v>0</v>
      </c>
      <c r="K482">
        <f>[2]Sheet1!J482</f>
        <v>0</v>
      </c>
      <c r="L482">
        <f>[2]Sheet1!K482</f>
        <v>1</v>
      </c>
      <c r="M482">
        <f>[2]Sheet1!L482</f>
        <v>0</v>
      </c>
      <c r="N482">
        <f>[2]Sheet1!M482</f>
        <v>0</v>
      </c>
      <c r="O482">
        <f>[2]Sheet1!N482</f>
        <v>0</v>
      </c>
      <c r="P482" s="69">
        <f t="shared" si="84"/>
        <v>0</v>
      </c>
      <c r="Q482" s="92"/>
      <c r="R482" s="80"/>
      <c r="S482" s="93"/>
      <c r="T482" s="80"/>
      <c r="U482" s="92"/>
      <c r="V482" s="80"/>
      <c r="W482" s="93"/>
      <c r="X482" s="80"/>
      <c r="Y482" s="92"/>
      <c r="Z482" s="80"/>
      <c r="AA482" s="93"/>
      <c r="AB482" s="80"/>
      <c r="AC482" s="92"/>
      <c r="AD482" s="80"/>
      <c r="AE482" s="93"/>
      <c r="AF482" s="80"/>
      <c r="AG482" s="92"/>
      <c r="AH482" s="80"/>
      <c r="AI482" s="93"/>
      <c r="AJ482" s="80"/>
      <c r="AK482" s="92"/>
      <c r="AL482" s="80"/>
      <c r="AM482" s="93"/>
      <c r="AN482" s="80"/>
      <c r="AO482" s="92"/>
      <c r="AP482" s="80"/>
      <c r="AQ482" s="93"/>
      <c r="AR482" s="80"/>
      <c r="AS482" s="93"/>
      <c r="AT482" s="298"/>
      <c r="AU482" s="93"/>
      <c r="AV482" s="298"/>
      <c r="AW482" s="93"/>
      <c r="AX482" s="66">
        <f t="shared" si="85"/>
        <v>0</v>
      </c>
      <c r="AY482" s="78">
        <f t="shared" si="86"/>
        <v>0</v>
      </c>
      <c r="AZ482" s="67">
        <f>IFERROR(VLOOKUP(A482,'Site check'!$A$14:$O$47,15,0),0)</f>
        <v>0</v>
      </c>
      <c r="BA482" s="68">
        <f t="shared" si="87"/>
        <v>0</v>
      </c>
      <c r="BB482" s="53">
        <f t="shared" si="88"/>
        <v>25.7</v>
      </c>
      <c r="BC482" s="53">
        <f t="shared" si="89"/>
        <v>25.7</v>
      </c>
    </row>
    <row r="483" spans="1:55" ht="13.15">
      <c r="A483" t="str">
        <f>[2]Sheet1!A483</f>
        <v>SHDTR1_EOS_M</v>
      </c>
      <c r="B483" t="str">
        <f>[2]Sheet1!B483</f>
        <v>SHDTR1;DC SYS01</v>
      </c>
      <c r="C483" s="52" t="str">
        <f>[2]Sheet1!C483</f>
        <v>SHDTR1</v>
      </c>
      <c r="D483" s="52" t="s">
        <v>1282</v>
      </c>
      <c r="E483">
        <f>[2]Sheet1!D483</f>
        <v>0</v>
      </c>
      <c r="F483">
        <f>[2]Sheet1!E483</f>
        <v>0</v>
      </c>
      <c r="G483" s="64">
        <f>[2]Sheet1!F483</f>
        <v>44971</v>
      </c>
      <c r="H483">
        <f>[2]Sheet1!G483</f>
        <v>80</v>
      </c>
      <c r="I483">
        <f>[2]Sheet1!H483</f>
        <v>80</v>
      </c>
      <c r="J483">
        <f>[2]Sheet1!I483</f>
        <v>0</v>
      </c>
      <c r="K483">
        <f>[2]Sheet1!J483</f>
        <v>0</v>
      </c>
      <c r="L483">
        <f>[2]Sheet1!K483</f>
        <v>0</v>
      </c>
      <c r="M483">
        <f>[2]Sheet1!L483</f>
        <v>0</v>
      </c>
      <c r="N483">
        <f>[2]Sheet1!M483</f>
        <v>20</v>
      </c>
      <c r="O483">
        <f>[2]Sheet1!N483</f>
        <v>0</v>
      </c>
      <c r="P483" s="69">
        <f t="shared" si="84"/>
        <v>0</v>
      </c>
      <c r="Q483" s="92"/>
      <c r="R483" s="80"/>
      <c r="S483" s="93"/>
      <c r="T483" s="80"/>
      <c r="U483" s="92"/>
      <c r="V483" s="80"/>
      <c r="W483" s="93"/>
      <c r="X483" s="80"/>
      <c r="Y483" s="92"/>
      <c r="Z483" s="80"/>
      <c r="AA483" s="93"/>
      <c r="AB483" s="80"/>
      <c r="AC483" s="92"/>
      <c r="AD483" s="80"/>
      <c r="AE483" s="93"/>
      <c r="AF483" s="80"/>
      <c r="AG483" s="92"/>
      <c r="AH483" s="80"/>
      <c r="AI483" s="93"/>
      <c r="AJ483" s="80"/>
      <c r="AK483" s="92"/>
      <c r="AL483" s="80"/>
      <c r="AM483" s="93"/>
      <c r="AN483" s="80"/>
      <c r="AO483" s="92"/>
      <c r="AP483" s="80"/>
      <c r="AQ483" s="93"/>
      <c r="AR483" s="80"/>
      <c r="AS483" s="93"/>
      <c r="AT483" s="298"/>
      <c r="AU483" s="93"/>
      <c r="AV483" s="298"/>
      <c r="AW483" s="93"/>
      <c r="AX483" s="66">
        <f t="shared" si="85"/>
        <v>0</v>
      </c>
      <c r="AY483" s="78">
        <f t="shared" si="86"/>
        <v>0</v>
      </c>
      <c r="AZ483" s="67">
        <f>IFERROR(VLOOKUP(A483,'Site check'!$A$14:$O$47,15,0),0)</f>
        <v>0</v>
      </c>
      <c r="BA483" s="68">
        <f t="shared" si="87"/>
        <v>0</v>
      </c>
      <c r="BB483" s="53">
        <f t="shared" si="88"/>
        <v>0</v>
      </c>
      <c r="BC483" s="53">
        <f t="shared" si="89"/>
        <v>0</v>
      </c>
    </row>
    <row r="484" spans="1:55" ht="12.75" customHeight="1">
      <c r="D484" s="52"/>
      <c r="Q484" s="92"/>
      <c r="R484" s="80"/>
      <c r="S484" s="93"/>
      <c r="T484" s="80"/>
      <c r="U484" s="92"/>
      <c r="V484" s="80"/>
      <c r="W484" s="93"/>
      <c r="X484" s="80"/>
      <c r="Y484" s="92"/>
      <c r="Z484" s="80"/>
      <c r="AA484" s="93"/>
      <c r="AB484" s="80"/>
      <c r="AC484" s="92"/>
      <c r="AD484" s="80"/>
      <c r="AE484" s="93"/>
      <c r="AF484" s="80"/>
      <c r="AG484" s="92"/>
      <c r="AH484" s="80"/>
      <c r="AI484" s="93"/>
      <c r="AJ484" s="80"/>
      <c r="AK484" s="92"/>
      <c r="AL484" s="80"/>
      <c r="AM484" s="93"/>
      <c r="AN484" s="80"/>
      <c r="AO484" s="92"/>
      <c r="AP484" s="80"/>
      <c r="AQ484" s="93"/>
      <c r="AR484" s="80"/>
      <c r="AS484" s="93"/>
      <c r="AT484" s="298"/>
      <c r="AU484" s="93"/>
      <c r="AV484" s="298"/>
      <c r="AW484" s="93"/>
    </row>
  </sheetData>
  <sheetProtection algorithmName="SHA-512" hashValue="bvlgfpJqf//a3HNyYM8XGsLauzeeux97kZlIm50GwRUmyQ7obzW2CpN+ade9vW0aMsZKq/aoshV2zHaERKINAg==" saltValue="rI9K45RpMBfPE/NCNwfPrQ==" spinCount="100000" sheet="1" formatCells="0"/>
  <phoneticPr fontId="22" type="noConversion"/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outlinePr summaryBelow="0" summaryRight="0"/>
  </sheetPr>
  <dimension ref="B1:J50"/>
  <sheetViews>
    <sheetView topLeftCell="C9" zoomScale="80" zoomScaleNormal="80" workbookViewId="0">
      <selection activeCell="G14" sqref="G14"/>
    </sheetView>
  </sheetViews>
  <sheetFormatPr defaultColWidth="14.42578125" defaultRowHeight="15.75" customHeight="1"/>
  <cols>
    <col min="1" max="1" width="4.42578125" style="117" customWidth="1"/>
    <col min="2" max="2" width="5.28515625" style="117" customWidth="1"/>
    <col min="3" max="3" width="61" style="117" bestFit="1" customWidth="1"/>
    <col min="4" max="4" width="51.28515625" style="117" customWidth="1"/>
    <col min="5" max="6" width="34.5703125" style="117" customWidth="1"/>
    <col min="7" max="7" width="56.7109375" style="117" customWidth="1"/>
    <col min="8" max="8" width="5" style="117" customWidth="1"/>
    <col min="9" max="9" width="2" style="117" customWidth="1"/>
    <col min="10" max="16384" width="14.42578125" style="117"/>
  </cols>
  <sheetData>
    <row r="1" spans="2:10" ht="15.75" customHeight="1" thickBot="1"/>
    <row r="2" spans="2:10" ht="15.75" customHeight="1" thickBot="1">
      <c r="B2" s="118"/>
      <c r="C2" s="119"/>
      <c r="D2" s="119"/>
      <c r="E2" s="119"/>
      <c r="F2" s="119"/>
      <c r="G2" s="119"/>
      <c r="H2" s="120"/>
    </row>
    <row r="3" spans="2:10" ht="24.75" customHeight="1" thickBot="1">
      <c r="B3" s="121"/>
      <c r="C3" s="352" t="s">
        <v>1490</v>
      </c>
      <c r="D3" s="353"/>
      <c r="E3" s="353"/>
      <c r="F3" s="353"/>
      <c r="G3" s="354"/>
      <c r="H3" s="122"/>
    </row>
    <row r="4" spans="2:10" ht="10.5" customHeight="1">
      <c r="B4" s="121"/>
      <c r="C4" s="123"/>
      <c r="D4" s="123"/>
      <c r="E4" s="123"/>
      <c r="F4" s="123"/>
      <c r="G4" s="123"/>
      <c r="H4" s="122"/>
    </row>
    <row r="5" spans="2:10" ht="10.5" customHeight="1">
      <c r="B5" s="121"/>
      <c r="G5" s="123"/>
      <c r="H5" s="122"/>
    </row>
    <row r="6" spans="2:10" ht="19.899999999999999" customHeight="1">
      <c r="B6" s="121"/>
      <c r="C6" s="188" t="s">
        <v>1491</v>
      </c>
      <c r="D6" s="124" t="s">
        <v>275</v>
      </c>
      <c r="E6" s="355" t="s">
        <v>1492</v>
      </c>
      <c r="F6" s="355"/>
      <c r="G6" s="355"/>
      <c r="H6" s="122"/>
    </row>
    <row r="7" spans="2:10" ht="19.899999999999999" customHeight="1">
      <c r="B7" s="121"/>
      <c r="C7" s="188" t="s">
        <v>1493</v>
      </c>
      <c r="D7" s="192">
        <f>SUM(D15+G15)</f>
        <v>2441</v>
      </c>
      <c r="E7" s="356" t="s">
        <v>1494</v>
      </c>
      <c r="F7" s="356"/>
      <c r="G7" s="356"/>
      <c r="H7" s="122"/>
    </row>
    <row r="8" spans="2:10" ht="19.899999999999999" customHeight="1">
      <c r="B8" s="121"/>
      <c r="C8" s="188" t="s">
        <v>1493</v>
      </c>
      <c r="D8" s="211">
        <f>D7*54.5/1000</f>
        <v>133.03450000000001</v>
      </c>
      <c r="E8" s="356" t="s">
        <v>1495</v>
      </c>
      <c r="F8" s="356"/>
      <c r="G8" s="356"/>
      <c r="H8" s="122"/>
      <c r="J8" s="125"/>
    </row>
    <row r="9" spans="2:10" ht="19.899999999999999" customHeight="1">
      <c r="B9" s="121"/>
      <c r="C9" s="184" t="s">
        <v>1496</v>
      </c>
      <c r="D9" s="192">
        <f>SUM(D16+G16)</f>
        <v>2565.1376146788994</v>
      </c>
      <c r="E9" s="356" t="s">
        <v>1497</v>
      </c>
      <c r="F9" s="356"/>
      <c r="G9" s="356"/>
      <c r="H9" s="122"/>
    </row>
    <row r="10" spans="2:10" ht="19.899999999999999" customHeight="1">
      <c r="B10" s="121"/>
      <c r="C10" s="184" t="s">
        <v>1496</v>
      </c>
      <c r="D10" s="212">
        <f>D9*54.5/1000</f>
        <v>139.80000000000004</v>
      </c>
      <c r="E10" s="349" t="s">
        <v>1498</v>
      </c>
      <c r="F10" s="350"/>
      <c r="G10" s="351"/>
      <c r="H10" s="122"/>
    </row>
    <row r="11" spans="2:10" ht="19.899999999999999" customHeight="1">
      <c r="B11" s="121"/>
      <c r="C11" s="184" t="s">
        <v>1499</v>
      </c>
      <c r="D11" s="213">
        <v>10</v>
      </c>
      <c r="E11" s="355" t="s">
        <v>1500</v>
      </c>
      <c r="F11" s="355"/>
      <c r="G11" s="355"/>
      <c r="H11" s="122"/>
    </row>
    <row r="12" spans="2:10" ht="6" customHeight="1">
      <c r="B12" s="121"/>
      <c r="C12" s="126"/>
      <c r="D12" s="127"/>
      <c r="E12" s="128"/>
      <c r="F12" s="128"/>
      <c r="G12" s="123"/>
      <c r="H12" s="122"/>
    </row>
    <row r="13" spans="2:10" ht="18.75" customHeight="1">
      <c r="B13" s="121"/>
      <c r="C13" s="180"/>
      <c r="D13" s="181" t="s">
        <v>1501</v>
      </c>
      <c r="E13" s="182"/>
      <c r="F13" s="182"/>
      <c r="G13" s="183" t="s">
        <v>1502</v>
      </c>
      <c r="H13" s="122"/>
    </row>
    <row r="14" spans="2:10" ht="18.75" customHeight="1">
      <c r="B14" s="121"/>
      <c r="C14" s="184" t="s">
        <v>1503</v>
      </c>
      <c r="D14" s="185" t="str">
        <f>VLOOKUP(D6,Data!C1:D36,2,FALSE)</f>
        <v>BKLN05;DC SYS04a</v>
      </c>
      <c r="E14" s="349"/>
      <c r="F14" s="351"/>
      <c r="G14" s="185" t="str">
        <f>VLOOKUP(D6,Data!C1:E36,3,FALSE)</f>
        <v>BKLN05;DC SYS04b</v>
      </c>
      <c r="H14" s="122"/>
    </row>
    <row r="15" spans="2:10" ht="18.75" customHeight="1">
      <c r="B15" s="121"/>
      <c r="C15" s="184" t="s">
        <v>1504</v>
      </c>
      <c r="D15" s="187">
        <f>VLOOKUP(D14,All!A8:I268,9,FALSE)</f>
        <v>1421</v>
      </c>
      <c r="E15" s="349"/>
      <c r="F15" s="351"/>
      <c r="G15" s="187">
        <f>VLOOKUP(G14,All!A8:I268,9,FALSE)</f>
        <v>1020</v>
      </c>
      <c r="H15" s="122"/>
    </row>
    <row r="16" spans="2:10" ht="18.75" customHeight="1">
      <c r="B16" s="121"/>
      <c r="C16" s="184" t="s">
        <v>1505</v>
      </c>
      <c r="D16" s="187">
        <f>VLOOKUP(D14,'SYS Allocations'!A8:I269,8,FALSE)</f>
        <v>1304.5871559633031</v>
      </c>
      <c r="E16" s="349" t="s">
        <v>1506</v>
      </c>
      <c r="F16" s="351"/>
      <c r="G16" s="187">
        <f>VLOOKUP(G14,'SYS Allocations'!A8:H269,8,FALSE)</f>
        <v>1260.5504587155963</v>
      </c>
      <c r="H16" s="122"/>
    </row>
    <row r="17" spans="2:10" ht="18.75" customHeight="1">
      <c r="B17" s="121"/>
      <c r="C17" s="184" t="s">
        <v>1507</v>
      </c>
      <c r="D17" s="186" t="str">
        <f>VLOOKUP(D14,All!A8:H268,6,FALSE)</f>
        <v>Eaton Powerware NPR.48</v>
      </c>
      <c r="E17" s="349"/>
      <c r="F17" s="351"/>
      <c r="G17" s="186" t="str">
        <f>VLOOKUP(G14,All!A8:H268,6,FALSE)</f>
        <v>Eaton Powerware HDR48-ES</v>
      </c>
      <c r="H17" s="130"/>
    </row>
    <row r="18" spans="2:10" ht="18.75" customHeight="1">
      <c r="B18" s="121"/>
      <c r="C18" s="184" t="s">
        <v>1508</v>
      </c>
      <c r="D18" s="186">
        <f>VLOOKUP(D14,All!A8:H268,8,FALSE)</f>
        <v>102</v>
      </c>
      <c r="E18" s="349"/>
      <c r="F18" s="351"/>
      <c r="G18" s="186">
        <f>VLOOKUP(G14,All!A8:H268,8,FALSE)</f>
        <v>102</v>
      </c>
      <c r="H18" s="122"/>
      <c r="J18" s="177" t="s">
        <v>1509</v>
      </c>
    </row>
    <row r="19" spans="2:10" ht="18.75" customHeight="1">
      <c r="B19" s="121"/>
      <c r="C19" s="184" t="s">
        <v>1510</v>
      </c>
      <c r="D19" s="187">
        <f>D7/2</f>
        <v>1220.5</v>
      </c>
      <c r="E19" s="349" t="s">
        <v>1495</v>
      </c>
      <c r="F19" s="351"/>
      <c r="G19" s="187">
        <f>D19</f>
        <v>1220.5</v>
      </c>
      <c r="H19" s="122"/>
    </row>
    <row r="20" spans="2:10" ht="18.75" customHeight="1">
      <c r="B20" s="121"/>
      <c r="C20" s="188" t="s">
        <v>1511</v>
      </c>
      <c r="D20" s="187">
        <f>SUM(D7,D9,D11)/2</f>
        <v>2508.0688073394494</v>
      </c>
      <c r="E20" s="349" t="s">
        <v>1495</v>
      </c>
      <c r="F20" s="351"/>
      <c r="G20" s="187">
        <f>D20</f>
        <v>2508.0688073394494</v>
      </c>
      <c r="H20" s="122"/>
    </row>
    <row r="21" spans="2:10" ht="18.75" customHeight="1">
      <c r="B21" s="121"/>
      <c r="C21" s="188" t="s">
        <v>1512</v>
      </c>
      <c r="D21" s="189">
        <f>(D20*54.5)/1000</f>
        <v>136.68975</v>
      </c>
      <c r="E21" s="349" t="s">
        <v>1495</v>
      </c>
      <c r="F21" s="351"/>
      <c r="G21" s="189">
        <f>(G20*54.5)/1000</f>
        <v>136.68975</v>
      </c>
      <c r="H21" s="122"/>
    </row>
    <row r="22" spans="2:10" ht="18.75" customHeight="1">
      <c r="B22" s="121"/>
      <c r="C22" s="184" t="s">
        <v>1513</v>
      </c>
      <c r="D22" s="190" t="str">
        <f>VLOOKUP(D14,All!A8:R283,16,FALSE)</f>
        <v>12</v>
      </c>
      <c r="E22" s="349" t="s">
        <v>1514</v>
      </c>
      <c r="F22" s="351"/>
      <c r="G22" s="190" t="str">
        <f>VLOOKUP(G14,All!A8:R283,16,FALSE)</f>
        <v>12</v>
      </c>
      <c r="H22" s="122"/>
    </row>
    <row r="23" spans="2:10" ht="18.75" customHeight="1">
      <c r="B23" s="121"/>
      <c r="C23" s="184" t="s">
        <v>1515</v>
      </c>
      <c r="D23" s="190" t="str">
        <f>VLOOKUP(D14,All!A8:AP283,42,FALSE)</f>
        <v>DDm125-33</v>
      </c>
      <c r="E23" s="349" t="s">
        <v>1516</v>
      </c>
      <c r="F23" s="351"/>
      <c r="G23" s="190" t="str">
        <f>VLOOKUP(G14,All!A8:AP283,42,FALSE)</f>
        <v>DDm125-33</v>
      </c>
      <c r="H23" s="122"/>
      <c r="J23" s="177" t="s">
        <v>1509</v>
      </c>
    </row>
    <row r="24" spans="2:10" ht="18.75" customHeight="1">
      <c r="B24" s="121"/>
      <c r="C24" s="184" t="s">
        <v>1517</v>
      </c>
      <c r="D24" s="191">
        <f>(VLOOKUP(D23,Table7[],15,FALSE)*D22)</f>
        <v>2400</v>
      </c>
      <c r="E24" s="349" t="s">
        <v>1518</v>
      </c>
      <c r="F24" s="351"/>
      <c r="G24" s="191">
        <f>(VLOOKUP(G23,Table7[],15,FALSE)*G22)</f>
        <v>2400</v>
      </c>
      <c r="H24" s="122"/>
    </row>
    <row r="25" spans="2:10" ht="18.75" customHeight="1">
      <c r="B25" s="121"/>
      <c r="C25" s="184" t="s">
        <v>1519</v>
      </c>
      <c r="D25" s="192">
        <f>D20</f>
        <v>2508.0688073394494</v>
      </c>
      <c r="E25" s="349" t="s">
        <v>1495</v>
      </c>
      <c r="F25" s="351"/>
      <c r="G25" s="192">
        <f>G20</f>
        <v>2508.0688073394494</v>
      </c>
      <c r="H25" s="122"/>
    </row>
    <row r="26" spans="2:10" ht="6.75" customHeight="1">
      <c r="B26" s="121"/>
      <c r="C26" s="193"/>
      <c r="D26" s="194"/>
      <c r="E26" s="193"/>
      <c r="F26" s="193"/>
      <c r="G26" s="193"/>
      <c r="H26" s="122"/>
    </row>
    <row r="27" spans="2:10" ht="13.15">
      <c r="B27" s="121"/>
      <c r="C27" s="195"/>
      <c r="D27" s="196" t="s">
        <v>1520</v>
      </c>
      <c r="E27" s="364" t="s">
        <v>1521</v>
      </c>
      <c r="F27" s="365"/>
      <c r="G27" s="196" t="s">
        <v>1520</v>
      </c>
      <c r="H27" s="122"/>
    </row>
    <row r="28" spans="2:10" ht="18.75" customHeight="1">
      <c r="B28" s="121"/>
      <c r="C28" s="197" t="s">
        <v>1522</v>
      </c>
      <c r="D28" s="198">
        <f>((VLOOKUP(D17,Table83[#Data],2,FALSE))*(D18-1))/2</f>
        <v>2777.5</v>
      </c>
      <c r="E28" s="366">
        <f>ROUNDUP((((VLOOKUP(D17,Rectifier_Lookup!A2:C23,2,FALSE))*(D18-1))-(D25+G25))/(VLOOKUP(D17,Rectifier_Lookup!A2:C23,2,FALSE)),0)</f>
        <v>10</v>
      </c>
      <c r="F28" s="366"/>
      <c r="G28" s="199">
        <f>((VLOOKUP(G17,Table83[#Data],2,FALSE))*(G18-1))/2</f>
        <v>2777.5</v>
      </c>
      <c r="H28" s="122"/>
    </row>
    <row r="29" spans="2:10" ht="15.75" customHeight="1">
      <c r="B29" s="121"/>
      <c r="C29" s="197" t="s">
        <v>1523</v>
      </c>
      <c r="D29" s="200">
        <f>(D28*54.5)/1000</f>
        <v>151.37375</v>
      </c>
      <c r="E29" s="366"/>
      <c r="F29" s="366"/>
      <c r="G29" s="201">
        <f>(G28*54.5)/1000</f>
        <v>151.37375</v>
      </c>
      <c r="H29" s="122"/>
    </row>
    <row r="30" spans="2:10" ht="6" customHeight="1">
      <c r="B30" s="121"/>
      <c r="C30" s="193"/>
      <c r="D30" s="193"/>
      <c r="E30" s="193"/>
      <c r="F30" s="193"/>
      <c r="G30" s="193"/>
      <c r="H30" s="122"/>
    </row>
    <row r="31" spans="2:10" ht="19.5" customHeight="1">
      <c r="B31" s="121"/>
      <c r="C31" s="202"/>
      <c r="D31" s="203" t="s">
        <v>1524</v>
      </c>
      <c r="E31" s="367" t="s">
        <v>1525</v>
      </c>
      <c r="F31" s="367"/>
      <c r="G31" s="203" t="s">
        <v>1526</v>
      </c>
      <c r="H31" s="122"/>
    </row>
    <row r="32" spans="2:10" ht="19.5" customHeight="1">
      <c r="B32" s="121"/>
      <c r="C32" s="204" t="s">
        <v>1527</v>
      </c>
      <c r="D32" s="131">
        <f>(D33/D28)</f>
        <v>9.7004929850783281E-2</v>
      </c>
      <c r="E32" s="368" t="s">
        <v>1528</v>
      </c>
      <c r="F32" s="369"/>
      <c r="G32" s="131">
        <f>(G33/G28)</f>
        <v>9.7004929850783281E-2</v>
      </c>
      <c r="H32" s="122"/>
    </row>
    <row r="33" spans="2:8" ht="19.5" customHeight="1">
      <c r="B33" s="121"/>
      <c r="C33" s="197" t="s">
        <v>1522</v>
      </c>
      <c r="D33" s="198">
        <f>D28-D25</f>
        <v>269.43119266055055</v>
      </c>
      <c r="E33" s="370">
        <f>D33+G33</f>
        <v>538.8623853211011</v>
      </c>
      <c r="F33" s="370"/>
      <c r="G33" s="198">
        <f>G28-G25</f>
        <v>269.43119266055055</v>
      </c>
      <c r="H33" s="122"/>
    </row>
    <row r="34" spans="2:8" ht="19.5" customHeight="1">
      <c r="B34" s="121"/>
      <c r="C34" s="197" t="s">
        <v>1523</v>
      </c>
      <c r="D34" s="200">
        <f>(D33*54.5)/1000</f>
        <v>14.684000000000005</v>
      </c>
      <c r="E34" s="357">
        <f>D34+G34</f>
        <v>29.368000000000009</v>
      </c>
      <c r="F34" s="357"/>
      <c r="G34" s="200">
        <f>(G33*54.5)/1000</f>
        <v>14.684000000000005</v>
      </c>
      <c r="H34" s="122"/>
    </row>
    <row r="35" spans="2:8" ht="6" customHeight="1">
      <c r="B35" s="121"/>
      <c r="C35" s="193"/>
      <c r="D35" s="193"/>
      <c r="E35" s="193"/>
      <c r="F35" s="193"/>
      <c r="G35" s="193"/>
      <c r="H35" s="122"/>
    </row>
    <row r="36" spans="2:8" ht="15.75" customHeight="1">
      <c r="B36" s="121"/>
      <c r="C36" s="358" t="s">
        <v>1529</v>
      </c>
      <c r="D36" s="359"/>
      <c r="E36" s="359"/>
      <c r="F36" s="359"/>
      <c r="G36" s="360"/>
      <c r="H36" s="122"/>
    </row>
    <row r="37" spans="2:8" ht="15.75" customHeight="1">
      <c r="B37" s="121"/>
      <c r="C37" s="197" t="s">
        <v>1530</v>
      </c>
      <c r="D37" s="205" t="s">
        <v>1531</v>
      </c>
      <c r="E37" s="205" t="s">
        <v>1532</v>
      </c>
      <c r="F37" s="205" t="s">
        <v>1533</v>
      </c>
      <c r="G37" s="205" t="s">
        <v>1534</v>
      </c>
      <c r="H37" s="122"/>
    </row>
    <row r="38" spans="2:8" ht="21.6" customHeight="1">
      <c r="B38" s="121"/>
      <c r="C38" s="206" t="s">
        <v>1535</v>
      </c>
      <c r="D38" s="207">
        <f>VLOOKUP(D23,Table7[],6,FALSE)*D22</f>
        <v>9179.0091743119265</v>
      </c>
      <c r="E38" s="207">
        <f>VLOOKUP(D23,Table7[],7,FALSE)*D22</f>
        <v>6144.704587155964</v>
      </c>
      <c r="F38" s="207">
        <f>VLOOKUP(D23,Table7[],8,FALSE)*D22</f>
        <v>4679.867889908257</v>
      </c>
      <c r="G38" s="207">
        <f>VLOOKUP(D23,Table7[],9,FALSE)*D22</f>
        <v>3852.3302752293575</v>
      </c>
      <c r="H38" s="122"/>
    </row>
    <row r="39" spans="2:8" ht="21.6" customHeight="1">
      <c r="B39" s="121"/>
      <c r="C39" s="206" t="s">
        <v>1536</v>
      </c>
      <c r="D39" s="207">
        <f>VLOOKUP(D23,Table7[],10,FALSE)*D22</f>
        <v>500.25600000000003</v>
      </c>
      <c r="E39" s="207">
        <f>VLOOKUP(D23,Table7[],11,FALSE)*D22</f>
        <v>334.88640000000004</v>
      </c>
      <c r="F39" s="207">
        <f>VLOOKUP(D23,Table7[],12,FALSE)*D22</f>
        <v>255.05279999999996</v>
      </c>
      <c r="G39" s="207">
        <f>VLOOKUP(D23,Table7[],13,FALSE)*D22</f>
        <v>209.952</v>
      </c>
      <c r="H39" s="122"/>
    </row>
    <row r="40" spans="2:8" ht="21.6" customHeight="1">
      <c r="B40" s="121"/>
      <c r="C40" s="208" t="s">
        <v>1537</v>
      </c>
      <c r="D40" s="207">
        <f>VLOOKUP(G23,Table7[],6,FALSE)*G22</f>
        <v>9179.0091743119265</v>
      </c>
      <c r="E40" s="207">
        <f>VLOOKUP(G23,Table7[],7,FALSE)*G22</f>
        <v>6144.704587155964</v>
      </c>
      <c r="F40" s="207">
        <f>VLOOKUP(G23,Table7[],8,FALSE)*G22</f>
        <v>4679.867889908257</v>
      </c>
      <c r="G40" s="207">
        <f>VLOOKUP(G23,Table7[],9,FALSE)*G22</f>
        <v>3852.3302752293575</v>
      </c>
      <c r="H40" s="122"/>
    </row>
    <row r="41" spans="2:8" ht="21.6" customHeight="1">
      <c r="B41" s="121"/>
      <c r="C41" s="208" t="s">
        <v>1538</v>
      </c>
      <c r="D41" s="207">
        <f>VLOOKUP(G23,Table7[],10,FALSE)*G22</f>
        <v>500.25600000000003</v>
      </c>
      <c r="E41" s="207">
        <f>VLOOKUP(G23,Table7[],11,FALSE)*G22</f>
        <v>334.88640000000004</v>
      </c>
      <c r="F41" s="207">
        <f>VLOOKUP(G23,Table7[],12,FALSE)*G22</f>
        <v>255.05279999999996</v>
      </c>
      <c r="G41" s="207">
        <f>VLOOKUP(G23,Table7[],13,FALSE)*G22</f>
        <v>209.952</v>
      </c>
      <c r="H41" s="122"/>
    </row>
    <row r="42" spans="2:8" ht="6" customHeight="1">
      <c r="B42" s="121"/>
      <c r="C42" s="193"/>
      <c r="D42" s="193"/>
      <c r="E42" s="193"/>
      <c r="F42" s="193"/>
      <c r="G42" s="193"/>
      <c r="H42" s="122"/>
    </row>
    <row r="43" spans="2:8" ht="21" customHeight="1">
      <c r="B43" s="121"/>
      <c r="C43" s="361" t="s">
        <v>1539</v>
      </c>
      <c r="D43" s="362"/>
      <c r="E43" s="362"/>
      <c r="F43" s="362"/>
      <c r="G43" s="363"/>
      <c r="H43" s="122"/>
    </row>
    <row r="44" spans="2:8" ht="21" customHeight="1">
      <c r="B44" s="121"/>
      <c r="C44" s="209" t="s">
        <v>1530</v>
      </c>
      <c r="D44" s="210" t="s">
        <v>1531</v>
      </c>
      <c r="E44" s="210" t="s">
        <v>1532</v>
      </c>
      <c r="F44" s="210" t="s">
        <v>1533</v>
      </c>
      <c r="G44" s="210" t="s">
        <v>1534</v>
      </c>
      <c r="H44" s="122"/>
    </row>
    <row r="45" spans="2:8" ht="21" customHeight="1">
      <c r="B45" s="121"/>
      <c r="C45" s="206" t="s">
        <v>1540</v>
      </c>
      <c r="D45" s="207">
        <f>VLOOKUP(D23,Table7[],6,FALSE)*D22</f>
        <v>9179.0091743119265</v>
      </c>
      <c r="E45" s="207">
        <f>VLOOKUP(D23,Table7[],7,FALSE)*D22</f>
        <v>6144.704587155964</v>
      </c>
      <c r="F45" s="207">
        <f>VLOOKUP(D23,Table7[],8,FALSE)*D22</f>
        <v>4679.867889908257</v>
      </c>
      <c r="G45" s="207">
        <f>VLOOKUP(D23,Table7[],9,FALSE)*D22</f>
        <v>3852.3302752293575</v>
      </c>
      <c r="H45" s="122"/>
    </row>
    <row r="46" spans="2:8" ht="21" customHeight="1">
      <c r="B46" s="121"/>
      <c r="C46" s="206" t="s">
        <v>1536</v>
      </c>
      <c r="D46" s="207">
        <f>VLOOKUP(D23,Table7[],10,FALSE)*D22</f>
        <v>500.25600000000003</v>
      </c>
      <c r="E46" s="207">
        <f>VLOOKUP(D23,Table7[],11,FALSE)*D22</f>
        <v>334.88640000000004</v>
      </c>
      <c r="F46" s="207">
        <f>VLOOKUP(D23,Table7[],12,FALSE)*D22</f>
        <v>255.05279999999996</v>
      </c>
      <c r="G46" s="207">
        <f>VLOOKUP(D23,Table7[],13,FALSE)*D22</f>
        <v>209.952</v>
      </c>
      <c r="H46" s="122"/>
    </row>
    <row r="47" spans="2:8" ht="21" customHeight="1">
      <c r="B47" s="121"/>
      <c r="C47" s="208" t="s">
        <v>1541</v>
      </c>
      <c r="D47" s="207">
        <f>VLOOKUP(G23,Table7[],6,FALSE)*G22</f>
        <v>9179.0091743119265</v>
      </c>
      <c r="E47" s="207">
        <f>VLOOKUP(G23,Table7[],7,FALSE)*G22</f>
        <v>6144.704587155964</v>
      </c>
      <c r="F47" s="207">
        <f>VLOOKUP(G23,Table7[],8,FALSE)*G22</f>
        <v>4679.867889908257</v>
      </c>
      <c r="G47" s="207">
        <f>VLOOKUP(G23,Table7[],9,FALSE)*G22</f>
        <v>3852.3302752293575</v>
      </c>
      <c r="H47" s="122"/>
    </row>
    <row r="48" spans="2:8" ht="21" customHeight="1">
      <c r="B48" s="121"/>
      <c r="C48" s="208" t="s">
        <v>1538</v>
      </c>
      <c r="D48" s="207">
        <f>VLOOKUP(G23,Table7[],10,FALSE)*G22</f>
        <v>500.25600000000003</v>
      </c>
      <c r="E48" s="207">
        <f>VLOOKUP(G23,Table7[],11,FALSE)*G22</f>
        <v>334.88640000000004</v>
      </c>
      <c r="F48" s="207">
        <f>VLOOKUP(G23,Table7[],12,FALSE)*G22</f>
        <v>255.05279999999996</v>
      </c>
      <c r="G48" s="207">
        <f>VLOOKUP(G23,Table7[],13,FALSE)*G22</f>
        <v>209.952</v>
      </c>
      <c r="H48" s="122"/>
    </row>
    <row r="49" spans="2:8" ht="13.15">
      <c r="B49" s="132"/>
      <c r="H49" s="122"/>
    </row>
    <row r="50" spans="2:8" ht="15.75" customHeight="1" thickBot="1">
      <c r="B50" s="133"/>
      <c r="C50" s="134"/>
      <c r="D50" s="134"/>
      <c r="E50" s="134"/>
      <c r="F50" s="134"/>
      <c r="G50" s="134"/>
      <c r="H50" s="135"/>
    </row>
  </sheetData>
  <sheetProtection algorithmName="SHA-512" hashValue="AHA9Corh7XAWxGIXeUyeaAGCgpg56Z3K3QoGQvzre+o9bOB5gL4R8V0X/udWw+RFaDsSiNcG/bDYTvEKhd0Gtg==" saltValue="rH8+c6KEPbhKoE6dp+zlsw==" spinCount="100000" sheet="1" objects="1" scenarios="1"/>
  <mergeCells count="27">
    <mergeCell ref="E34:F34"/>
    <mergeCell ref="C36:G36"/>
    <mergeCell ref="C43:G43"/>
    <mergeCell ref="E25:F25"/>
    <mergeCell ref="E27:F27"/>
    <mergeCell ref="E28:F29"/>
    <mergeCell ref="E31:F31"/>
    <mergeCell ref="E32:F32"/>
    <mergeCell ref="E33:F33"/>
    <mergeCell ref="E24:F24"/>
    <mergeCell ref="E11:G11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10:G10"/>
    <mergeCell ref="C3:G3"/>
    <mergeCell ref="E6:G6"/>
    <mergeCell ref="E7:G7"/>
    <mergeCell ref="E8:G8"/>
    <mergeCell ref="E9:G9"/>
  </mergeCells>
  <conditionalFormatting sqref="D18">
    <cfRule type="cellIs" dxfId="118" priority="3" operator="notEqual">
      <formula>$G$18</formula>
    </cfRule>
  </conditionalFormatting>
  <conditionalFormatting sqref="D23">
    <cfRule type="cellIs" dxfId="117" priority="2" operator="notEqual">
      <formula>$G$23</formula>
    </cfRule>
  </conditionalFormatting>
  <conditionalFormatting sqref="D24">
    <cfRule type="cellIs" dxfId="116" priority="16" operator="greaterThan">
      <formula>$D$28</formula>
    </cfRule>
  </conditionalFormatting>
  <conditionalFormatting sqref="D29 G29">
    <cfRule type="cellIs" dxfId="115" priority="30" operator="lessThan">
      <formula>$D$21</formula>
    </cfRule>
    <cfRule type="cellIs" dxfId="114" priority="31" operator="greaterThanOrEqual">
      <formula>$D$21</formula>
    </cfRule>
  </conditionalFormatting>
  <conditionalFormatting sqref="D32 G32">
    <cfRule type="cellIs" dxfId="113" priority="17" operator="lessThanOrEqual">
      <formula>10%</formula>
    </cfRule>
    <cfRule type="cellIs" dxfId="112" priority="18" operator="between">
      <formula>24.99999%</formula>
      <formula>9.99999999999999%</formula>
    </cfRule>
    <cfRule type="cellIs" dxfId="111" priority="19" operator="greaterThan">
      <formula>25%</formula>
    </cfRule>
  </conditionalFormatting>
  <conditionalFormatting sqref="D46">
    <cfRule type="cellIs" dxfId="110" priority="24" operator="lessThan">
      <formula>$D$8</formula>
    </cfRule>
    <cfRule type="cellIs" dxfId="109" priority="25" operator="greaterThanOrEqual">
      <formula>$D$8</formula>
    </cfRule>
  </conditionalFormatting>
  <conditionalFormatting sqref="D48">
    <cfRule type="cellIs" dxfId="108" priority="5" operator="lessThan">
      <formula>$D$8</formula>
    </cfRule>
    <cfRule type="cellIs" dxfId="107" priority="6" operator="greaterThanOrEqual">
      <formula>$D$8</formula>
    </cfRule>
  </conditionalFormatting>
  <conditionalFormatting sqref="D28:E28 G28">
    <cfRule type="cellIs" dxfId="106" priority="36" operator="lessThan">
      <formula>$D$20</formula>
    </cfRule>
    <cfRule type="cellIs" dxfId="105" priority="37" operator="greaterThanOrEqual">
      <formula>$D$20</formula>
    </cfRule>
  </conditionalFormatting>
  <conditionalFormatting sqref="D33:E34 G33:G34">
    <cfRule type="cellIs" dxfId="104" priority="20" operator="lessThanOrEqual">
      <formula>0</formula>
    </cfRule>
    <cfRule type="cellIs" dxfId="103" priority="21" operator="greaterThan">
      <formula>0</formula>
    </cfRule>
  </conditionalFormatting>
  <conditionalFormatting sqref="D38:G38">
    <cfRule type="cellIs" dxfId="102" priority="38" operator="lessThanOrEqual">
      <formula>$D$20</formula>
    </cfRule>
    <cfRule type="cellIs" dxfId="101" priority="39" operator="greaterThan">
      <formula>$D$20</formula>
    </cfRule>
  </conditionalFormatting>
  <conditionalFormatting sqref="D39:G39">
    <cfRule type="cellIs" dxfId="100" priority="40" operator="lessThan">
      <formula>$D$21</formula>
    </cfRule>
    <cfRule type="cellIs" dxfId="99" priority="41" operator="greaterThanOrEqual">
      <formula>$D$21</formula>
    </cfRule>
  </conditionalFormatting>
  <conditionalFormatting sqref="D40:G40">
    <cfRule type="cellIs" dxfId="98" priority="11" operator="lessThanOrEqual">
      <formula>$D$20</formula>
    </cfRule>
    <cfRule type="cellIs" dxfId="97" priority="12" operator="greaterThan">
      <formula>$D$20</formula>
    </cfRule>
  </conditionalFormatting>
  <conditionalFormatting sqref="D41:G41">
    <cfRule type="cellIs" dxfId="96" priority="13" operator="lessThan">
      <formula>$D$21</formula>
    </cfRule>
    <cfRule type="cellIs" dxfId="95" priority="14" operator="greaterThanOrEqual">
      <formula>$D$21</formula>
    </cfRule>
  </conditionalFormatting>
  <conditionalFormatting sqref="D45:G45">
    <cfRule type="cellIs" dxfId="94" priority="26" operator="lessThanOrEqual">
      <formula>$D$20*2</formula>
    </cfRule>
    <cfRule type="cellIs" dxfId="93" priority="27" operator="greaterThan">
      <formula>$D$20*2</formula>
    </cfRule>
  </conditionalFormatting>
  <conditionalFormatting sqref="D47:G47">
    <cfRule type="cellIs" dxfId="92" priority="7" operator="lessThanOrEqual">
      <formula>$G$20*2</formula>
    </cfRule>
    <cfRule type="cellIs" dxfId="91" priority="8" operator="greaterThan">
      <formula>$G$20*2</formula>
    </cfRule>
  </conditionalFormatting>
  <conditionalFormatting sqref="E28">
    <cfRule type="cellIs" dxfId="90" priority="22" operator="lessThan">
      <formula>0</formula>
    </cfRule>
    <cfRule type="cellIs" dxfId="89" priority="23" operator="greaterThanOrEqual">
      <formula>0</formula>
    </cfRule>
  </conditionalFormatting>
  <conditionalFormatting sqref="E46:G46">
    <cfRule type="cellIs" dxfId="88" priority="28" operator="lessThan">
      <formula>$D$21*2</formula>
    </cfRule>
    <cfRule type="cellIs" dxfId="87" priority="29" operator="greaterThanOrEqual">
      <formula>$D$21*2</formula>
    </cfRule>
  </conditionalFormatting>
  <conditionalFormatting sqref="E48:G48">
    <cfRule type="cellIs" dxfId="86" priority="9" operator="lessThan">
      <formula>$G$21*2</formula>
    </cfRule>
    <cfRule type="cellIs" dxfId="85" priority="10" operator="greaterThanOrEqual">
      <formula>$G$21*2</formula>
    </cfRule>
  </conditionalFormatting>
  <conditionalFormatting sqref="G18">
    <cfRule type="cellIs" dxfId="84" priority="4" operator="notEqual">
      <formula>$D$18</formula>
    </cfRule>
  </conditionalFormatting>
  <conditionalFormatting sqref="G23">
    <cfRule type="cellIs" dxfId="83" priority="1" operator="notEqual">
      <formula>$D$23</formula>
    </cfRule>
  </conditionalFormatting>
  <conditionalFormatting sqref="G24">
    <cfRule type="cellIs" dxfId="82" priority="15" operator="greaterThan">
      <formula>$G$28</formula>
    </cfRule>
  </conditionalFormatting>
  <conditionalFormatting sqref="G28">
    <cfRule type="cellIs" dxfId="81" priority="32" operator="lessThan">
      <formula>$D$20</formula>
    </cfRule>
    <cfRule type="cellIs" dxfId="80" priority="33" operator="greaterThanOrEqual">
      <formula>$D$20</formula>
    </cfRule>
  </conditionalFormatting>
  <conditionalFormatting sqref="G28:G29 E28">
    <cfRule type="cellIs" dxfId="79" priority="34" operator="greaterThanOrEqual">
      <formula>0</formula>
    </cfRule>
    <cfRule type="cellIs" dxfId="78" priority="35" operator="lessThan">
      <formula>0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Data!$C$2:$C$36</xm:f>
          </x14:formula1>
          <xm:sqref>D6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>
    <outlinePr summaryBelow="0" summaryRight="0"/>
  </sheetPr>
  <dimension ref="B1:I37"/>
  <sheetViews>
    <sheetView showGridLines="0" tabSelected="1" topLeftCell="D3" zoomScale="60" zoomScaleNormal="60" workbookViewId="0">
      <selection activeCell="D5" sqref="D5"/>
    </sheetView>
  </sheetViews>
  <sheetFormatPr defaultColWidth="14.42578125" defaultRowHeight="15.75" customHeight="1"/>
  <cols>
    <col min="1" max="1" width="4.42578125" style="214" customWidth="1"/>
    <col min="2" max="2" width="5.28515625" style="214" customWidth="1"/>
    <col min="3" max="3" width="49.42578125" style="214" customWidth="1"/>
    <col min="4" max="6" width="33.5703125" style="214" customWidth="1"/>
    <col min="7" max="7" width="36" style="214" customWidth="1"/>
    <col min="8" max="8" width="6.42578125" style="214" customWidth="1"/>
    <col min="9" max="9" width="3.42578125" style="214" customWidth="1"/>
    <col min="10" max="16384" width="14.42578125" style="214"/>
  </cols>
  <sheetData>
    <row r="1" spans="2:9" ht="15.75" customHeight="1" thickBot="1"/>
    <row r="2" spans="2:9" ht="15.75" customHeight="1" thickBot="1">
      <c r="B2" s="215"/>
      <c r="C2" s="216"/>
      <c r="D2" s="216"/>
      <c r="E2" s="216"/>
      <c r="F2" s="216"/>
      <c r="G2" s="216"/>
      <c r="H2" s="217"/>
    </row>
    <row r="3" spans="2:9" ht="24.75" customHeight="1" thickBot="1">
      <c r="B3" s="218"/>
      <c r="C3" s="372" t="s">
        <v>1542</v>
      </c>
      <c r="D3" s="373"/>
      <c r="E3" s="373"/>
      <c r="F3" s="373"/>
      <c r="G3" s="374"/>
      <c r="H3" s="219"/>
    </row>
    <row r="4" spans="2:9" ht="18.75" customHeight="1">
      <c r="B4" s="218"/>
      <c r="C4" s="220"/>
      <c r="D4" s="221"/>
      <c r="E4" s="222"/>
      <c r="F4" s="222"/>
      <c r="G4" s="222"/>
      <c r="H4" s="219"/>
    </row>
    <row r="5" spans="2:9" ht="18.75" customHeight="1">
      <c r="B5" s="218"/>
      <c r="C5" s="243" t="s">
        <v>1543</v>
      </c>
      <c r="D5" s="129" t="s">
        <v>54</v>
      </c>
      <c r="E5" s="371" t="s">
        <v>1544</v>
      </c>
      <c r="F5" s="371"/>
      <c r="G5" s="371"/>
      <c r="H5" s="219"/>
    </row>
    <row r="6" spans="2:9" ht="18.75" customHeight="1">
      <c r="B6" s="218"/>
      <c r="C6" s="243" t="s">
        <v>1507</v>
      </c>
      <c r="D6" s="186" t="str">
        <f>VLOOKUP(D5,All!A8:H268,6,FALSE)</f>
        <v>Eaton Powerware APR48-ES</v>
      </c>
      <c r="E6" s="371" t="s">
        <v>1544</v>
      </c>
      <c r="F6" s="371"/>
      <c r="G6" s="371"/>
      <c r="H6" s="219"/>
    </row>
    <row r="7" spans="2:9" ht="18.75" customHeight="1">
      <c r="B7" s="218"/>
      <c r="C7" s="243" t="s">
        <v>1508</v>
      </c>
      <c r="D7" s="186">
        <f>VLOOKUP(D5,All!A8:H268,8,FALSE)</f>
        <v>57</v>
      </c>
      <c r="E7" s="371" t="s">
        <v>1545</v>
      </c>
      <c r="F7" s="371"/>
      <c r="G7" s="371"/>
      <c r="H7" s="219"/>
    </row>
    <row r="8" spans="2:9" ht="18.75" customHeight="1">
      <c r="B8" s="218"/>
      <c r="C8" s="243" t="s">
        <v>1546</v>
      </c>
      <c r="D8" s="187">
        <f>VLOOKUP(D5,All!A8:I268,9,FALSE)</f>
        <v>970</v>
      </c>
      <c r="E8" s="375" t="s">
        <v>1547</v>
      </c>
      <c r="F8" s="376"/>
      <c r="G8" s="377"/>
      <c r="H8" s="223"/>
    </row>
    <row r="9" spans="2:9" ht="18.75" customHeight="1">
      <c r="B9" s="218"/>
      <c r="C9" s="243" t="s">
        <v>1548</v>
      </c>
      <c r="D9" s="187">
        <f>VLOOKUP(D5,'SYS Allocations'!A8:H269,8,FALSE)</f>
        <v>385.32110091743118</v>
      </c>
      <c r="E9" s="375" t="s">
        <v>1549</v>
      </c>
      <c r="F9" s="376"/>
      <c r="G9" s="377"/>
      <c r="H9" s="219"/>
    </row>
    <row r="10" spans="2:9" ht="18.75" customHeight="1">
      <c r="B10" s="218"/>
      <c r="C10" s="243" t="s">
        <v>1550</v>
      </c>
      <c r="D10" s="241"/>
      <c r="E10" s="378" t="s">
        <v>1551</v>
      </c>
      <c r="F10" s="379"/>
      <c r="G10" s="380"/>
      <c r="H10" s="219"/>
    </row>
    <row r="11" spans="2:9" s="117" customFormat="1" ht="18.75" customHeight="1">
      <c r="B11" s="121"/>
      <c r="C11" s="242" t="s">
        <v>1552</v>
      </c>
      <c r="D11" s="187">
        <f>SUM(D8:D10)</f>
        <v>1355.3211009174311</v>
      </c>
      <c r="E11" s="371" t="s">
        <v>1495</v>
      </c>
      <c r="F11" s="371"/>
      <c r="G11" s="371"/>
      <c r="H11" s="224"/>
    </row>
    <row r="12" spans="2:9" s="117" customFormat="1" ht="18.75" customHeight="1">
      <c r="B12" s="121"/>
      <c r="C12" s="242" t="s">
        <v>1553</v>
      </c>
      <c r="D12" s="189">
        <f>(D11*54.5)/1000</f>
        <v>73.864999999999995</v>
      </c>
      <c r="E12" s="371" t="s">
        <v>1495</v>
      </c>
      <c r="F12" s="371"/>
      <c r="G12" s="371"/>
      <c r="H12" s="224"/>
    </row>
    <row r="13" spans="2:9" s="117" customFormat="1" ht="18.75" customHeight="1">
      <c r="B13" s="121"/>
      <c r="C13" s="243" t="s">
        <v>1513</v>
      </c>
      <c r="D13" s="190" t="str">
        <f>VLOOKUP(D5,All!A8:R283,16,FALSE)</f>
        <v>6</v>
      </c>
      <c r="E13" s="371" t="s">
        <v>1514</v>
      </c>
      <c r="F13" s="371"/>
      <c r="G13" s="371"/>
      <c r="H13" s="224"/>
    </row>
    <row r="14" spans="2:9" s="117" customFormat="1" ht="18.75" customHeight="1">
      <c r="B14" s="121"/>
      <c r="C14" s="243" t="s">
        <v>1515</v>
      </c>
      <c r="D14" s="190" t="str">
        <f>VLOOKUP(D5,All!A8:AP283,42,FALSE)</f>
        <v>DDm125-33</v>
      </c>
      <c r="E14" s="371" t="s">
        <v>1516</v>
      </c>
      <c r="F14" s="371"/>
      <c r="G14" s="371"/>
      <c r="H14" s="224"/>
    </row>
    <row r="15" spans="2:9" ht="18.75" customHeight="1">
      <c r="B15" s="218"/>
      <c r="C15" s="244" t="s">
        <v>1517</v>
      </c>
      <c r="D15" s="245">
        <f>(VLOOKUP(D14,Table7[],15,FALSE)*D13)</f>
        <v>1200</v>
      </c>
      <c r="E15" s="371" t="s">
        <v>1495</v>
      </c>
      <c r="F15" s="371"/>
      <c r="G15" s="371"/>
      <c r="H15" s="219"/>
    </row>
    <row r="16" spans="2:9" s="117" customFormat="1" ht="18.75" customHeight="1">
      <c r="B16" s="121"/>
      <c r="C16" s="243" t="s">
        <v>1554</v>
      </c>
      <c r="D16" s="192">
        <f>D11+D15</f>
        <v>2555.3211009174311</v>
      </c>
      <c r="E16" s="371" t="s">
        <v>1495</v>
      </c>
      <c r="F16" s="371"/>
      <c r="G16" s="371"/>
      <c r="H16" s="224"/>
      <c r="I16" s="225"/>
    </row>
    <row r="17" spans="2:8" s="117" customFormat="1" ht="18.75" customHeight="1">
      <c r="B17" s="121"/>
      <c r="C17" s="193"/>
      <c r="D17" s="194"/>
      <c r="E17" s="193"/>
      <c r="F17" s="193"/>
      <c r="G17" s="193"/>
      <c r="H17" s="224"/>
    </row>
    <row r="18" spans="2:8" s="117" customFormat="1" ht="28.5" customHeight="1">
      <c r="B18" s="121"/>
      <c r="C18" s="195"/>
      <c r="D18" s="246" t="s">
        <v>1555</v>
      </c>
      <c r="E18" s="196" t="s">
        <v>1556</v>
      </c>
      <c r="F18" s="205" t="s">
        <v>1521</v>
      </c>
      <c r="G18" s="196" t="s">
        <v>1557</v>
      </c>
      <c r="H18" s="224"/>
    </row>
    <row r="19" spans="2:8" s="117" customFormat="1" ht="18.75" customHeight="1">
      <c r="B19" s="121"/>
      <c r="C19" s="197" t="s">
        <v>1522</v>
      </c>
      <c r="D19" s="198">
        <f>((VLOOKUP(D6,Table83[],2,FALSE))*(D7-1))-(VLOOKUP(D14,Table7[],15,FALSE)*D13)</f>
        <v>849.59999999999991</v>
      </c>
      <c r="E19" s="247">
        <f>((VLOOKUP(D6,Table83[],2,FALSE))*(D7-1))*0.8</f>
        <v>1639.68</v>
      </c>
      <c r="F19" s="382">
        <f>ROUNDUP((((VLOOKUP(D6,Rectifier_Lookup!A2:B37,2,FALSE))*(D7-1))-D16)/(VLOOKUP(D6,Rectifier_Lookup!A2:C37,2,FALSE)),0)</f>
        <v>-14</v>
      </c>
      <c r="G19" s="382">
        <f>ROUNDUP((D11-E19)/(VLOOKUP(D6,'[3]Rectifier Lookup'!A2:C37,3,FALSE)),0)</f>
        <v>-10</v>
      </c>
      <c r="H19" s="224"/>
    </row>
    <row r="20" spans="2:8" ht="15.75" customHeight="1">
      <c r="B20" s="218"/>
      <c r="C20" s="197" t="s">
        <v>1523</v>
      </c>
      <c r="D20" s="200">
        <f>(D19*54.5)/1000</f>
        <v>46.303199999999997</v>
      </c>
      <c r="E20" s="200">
        <f>(E19*54.5)/1000</f>
        <v>89.362560000000002</v>
      </c>
      <c r="F20" s="383"/>
      <c r="G20" s="383"/>
      <c r="H20" s="219"/>
    </row>
    <row r="21" spans="2:8" ht="15.75" customHeight="1">
      <c r="B21" s="218"/>
      <c r="C21" s="222"/>
      <c r="D21" s="222"/>
      <c r="E21" s="222"/>
      <c r="F21" s="222"/>
      <c r="G21" s="222"/>
      <c r="H21" s="219"/>
    </row>
    <row r="22" spans="2:8" ht="15.75" customHeight="1">
      <c r="B22" s="218"/>
      <c r="C22" s="202"/>
      <c r="D22" s="203" t="s">
        <v>1558</v>
      </c>
      <c r="E22" s="203" t="s">
        <v>1559</v>
      </c>
      <c r="F22" s="202"/>
      <c r="G22" s="202"/>
      <c r="H22" s="219"/>
    </row>
    <row r="23" spans="2:8" ht="15.75" customHeight="1">
      <c r="B23" s="218"/>
      <c r="C23" s="204" t="s">
        <v>1527</v>
      </c>
      <c r="D23" s="384">
        <f>D24/D19</f>
        <v>-0.59524611689904805</v>
      </c>
      <c r="E23" s="385"/>
      <c r="F23" s="368" t="s">
        <v>1560</v>
      </c>
      <c r="G23" s="369"/>
      <c r="H23" s="219"/>
    </row>
    <row r="24" spans="2:8" ht="15.75" customHeight="1">
      <c r="B24" s="218"/>
      <c r="C24" s="197" t="s">
        <v>1522</v>
      </c>
      <c r="D24" s="198">
        <f>D19-D11</f>
        <v>-505.72110091743116</v>
      </c>
      <c r="E24" s="247">
        <f>E19-D11</f>
        <v>284.358899082569</v>
      </c>
      <c r="F24" s="202"/>
      <c r="G24" s="202"/>
      <c r="H24" s="219"/>
    </row>
    <row r="25" spans="2:8" ht="15.75" customHeight="1">
      <c r="B25" s="218"/>
      <c r="C25" s="197" t="s">
        <v>1523</v>
      </c>
      <c r="D25" s="200">
        <f>(D24*54.5)/1000</f>
        <v>-27.561799999999998</v>
      </c>
      <c r="E25" s="200">
        <f>(E24*54.5)/1000</f>
        <v>15.497560000000011</v>
      </c>
      <c r="F25" s="202"/>
      <c r="G25" s="202"/>
      <c r="H25" s="219"/>
    </row>
    <row r="26" spans="2:8" ht="15.75" customHeight="1">
      <c r="B26" s="218"/>
      <c r="C26" s="222"/>
      <c r="D26" s="222"/>
      <c r="E26" s="222"/>
      <c r="F26" s="222"/>
      <c r="G26" s="222"/>
      <c r="H26" s="219"/>
    </row>
    <row r="27" spans="2:8" ht="15.75" customHeight="1">
      <c r="B27" s="218"/>
      <c r="C27" s="386" t="s">
        <v>1561</v>
      </c>
      <c r="D27" s="386"/>
      <c r="E27" s="386"/>
      <c r="F27" s="386"/>
      <c r="G27" s="386"/>
      <c r="H27" s="219"/>
    </row>
    <row r="28" spans="2:8" ht="15.75" customHeight="1">
      <c r="B28" s="218"/>
      <c r="C28" s="197" t="s">
        <v>1530</v>
      </c>
      <c r="D28" s="205" t="s">
        <v>1531</v>
      </c>
      <c r="E28" s="205" t="s">
        <v>1532</v>
      </c>
      <c r="F28" s="205" t="s">
        <v>1533</v>
      </c>
      <c r="G28" s="205" t="s">
        <v>1534</v>
      </c>
      <c r="H28" s="219"/>
    </row>
    <row r="29" spans="2:8" ht="15.75" customHeight="1">
      <c r="B29" s="218"/>
      <c r="C29" s="197" t="s">
        <v>1522</v>
      </c>
      <c r="D29" s="248">
        <f>VLOOKUP(D14,Table7[],6,FALSE)*D13</f>
        <v>4589.5045871559632</v>
      </c>
      <c r="E29" s="248">
        <f>VLOOKUP(D14,Table7[],7,FALSE)*D13</f>
        <v>3072.352293577982</v>
      </c>
      <c r="F29" s="248">
        <f>VLOOKUP(D14,Table7[],8,FALSE)*D13</f>
        <v>2339.9339449541285</v>
      </c>
      <c r="G29" s="248">
        <f>VLOOKUP(D14,Table7[],9,FALSE)*D13</f>
        <v>1926.1651376146788</v>
      </c>
      <c r="H29" s="219"/>
    </row>
    <row r="30" spans="2:8" ht="15.75" customHeight="1">
      <c r="B30" s="218"/>
      <c r="C30" s="197" t="s">
        <v>1523</v>
      </c>
      <c r="D30" s="248">
        <f>VLOOKUP(D14,Table7[],10,FALSE)*D13</f>
        <v>250.12800000000001</v>
      </c>
      <c r="E30" s="248">
        <f>VLOOKUP(D14,Table7[],11,FALSE)*D13</f>
        <v>167.44320000000002</v>
      </c>
      <c r="F30" s="248">
        <f>VLOOKUP(D14,Table7[],12,FALSE)*D13</f>
        <v>127.52639999999998</v>
      </c>
      <c r="G30" s="248">
        <f>VLOOKUP(D14,Table7[],13,FALSE)*D13</f>
        <v>104.976</v>
      </c>
      <c r="H30" s="219"/>
    </row>
    <row r="31" spans="2:8" ht="21" customHeight="1" thickBot="1">
      <c r="B31" s="226"/>
      <c r="C31" s="249"/>
      <c r="D31" s="249"/>
      <c r="E31" s="249"/>
      <c r="F31" s="249"/>
      <c r="G31" s="249"/>
      <c r="H31" s="227"/>
    </row>
    <row r="32" spans="2:8" ht="13.15">
      <c r="B32" s="228"/>
      <c r="C32" s="216"/>
      <c r="D32" s="216"/>
      <c r="E32" s="216"/>
      <c r="F32" s="216"/>
      <c r="G32" s="250"/>
      <c r="H32" s="229"/>
    </row>
    <row r="33" spans="2:8" ht="15.75" customHeight="1">
      <c r="B33" s="230"/>
      <c r="C33" s="381" t="s">
        <v>1562</v>
      </c>
      <c r="D33" s="381"/>
      <c r="E33" s="381"/>
      <c r="F33" s="381"/>
      <c r="G33" s="381"/>
      <c r="H33" s="231"/>
    </row>
    <row r="34" spans="2:8" ht="15.75" customHeight="1">
      <c r="B34" s="230"/>
      <c r="C34" s="209" t="s">
        <v>1530</v>
      </c>
      <c r="D34" s="210" t="s">
        <v>1531</v>
      </c>
      <c r="E34" s="210" t="s">
        <v>1532</v>
      </c>
      <c r="F34" s="210" t="s">
        <v>1533</v>
      </c>
      <c r="G34" s="210" t="s">
        <v>1534</v>
      </c>
      <c r="H34" s="231"/>
    </row>
    <row r="35" spans="2:8" ht="15.75" customHeight="1">
      <c r="B35" s="230"/>
      <c r="C35" s="209" t="s">
        <v>1522</v>
      </c>
      <c r="D35" s="248">
        <f>VLOOKUP(D14,Table72[],6,FALSE)*D13</f>
        <v>4079.559633027523</v>
      </c>
      <c r="E35" s="248">
        <f>VLOOKUP(D14,Table72[],7,FALSE)*D13</f>
        <v>2730.9798165137618</v>
      </c>
      <c r="F35" s="248">
        <f>VLOOKUP(D14,Table72[],8,FALSE)*D13</f>
        <v>2079.9412844036697</v>
      </c>
      <c r="G35" s="248">
        <f>VLOOKUP(D14,Table72[],9,FALSE)*D13</f>
        <v>1712.1467889908254</v>
      </c>
      <c r="H35" s="231"/>
    </row>
    <row r="36" spans="2:8" ht="15.75" customHeight="1">
      <c r="B36" s="230"/>
      <c r="C36" s="209" t="s">
        <v>1523</v>
      </c>
      <c r="D36" s="248">
        <f>VLOOKUP(D14,Table72[],10,FALSE)*D13</f>
        <v>222.33599999999998</v>
      </c>
      <c r="E36" s="248">
        <f>VLOOKUP(D14,Table72[],11,FALSE)*D13</f>
        <v>148.83840000000001</v>
      </c>
      <c r="F36" s="248">
        <f>VLOOKUP(D14,Table72[],12,FALSE)*D13</f>
        <v>113.35679999999999</v>
      </c>
      <c r="G36" s="248">
        <f>VLOOKUP(D14,Table72[],13,FALSE)*D13</f>
        <v>93.311999999999983</v>
      </c>
      <c r="H36" s="231"/>
    </row>
    <row r="37" spans="2:8" ht="15.75" customHeight="1" thickBot="1">
      <c r="B37" s="232"/>
      <c r="C37" s="233"/>
      <c r="D37" s="233"/>
      <c r="E37" s="233"/>
      <c r="F37" s="233"/>
      <c r="G37" s="233"/>
      <c r="H37" s="234"/>
    </row>
  </sheetData>
  <sheetProtection algorithmName="SHA-512" hashValue="WBiOsCO97NNMntDX3jm/bV2nn4etj2CB8QSgFwJe/MzKou3ec79xFqjMbqNsbWesQJwHtj5RnbPrpPCWL0D3qQ==" saltValue="rIDLoMANI5O5fBwe8fbWZA==" spinCount="100000" sheet="1" objects="1" scenarios="1"/>
  <mergeCells count="19">
    <mergeCell ref="C33:G33"/>
    <mergeCell ref="E16:G16"/>
    <mergeCell ref="F19:F20"/>
    <mergeCell ref="G19:G20"/>
    <mergeCell ref="D23:E23"/>
    <mergeCell ref="F23:G23"/>
    <mergeCell ref="C27:G27"/>
    <mergeCell ref="E15:G15"/>
    <mergeCell ref="C3:G3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</mergeCells>
  <conditionalFormatting sqref="D23">
    <cfRule type="cellIs" dxfId="77" priority="3" operator="lessThanOrEqual">
      <formula>0.1</formula>
    </cfRule>
  </conditionalFormatting>
  <conditionalFormatting sqref="D19:E19">
    <cfRule type="cellIs" dxfId="76" priority="16" operator="lessThan">
      <formula>$D$11</formula>
    </cfRule>
    <cfRule type="cellIs" dxfId="75" priority="17" operator="greaterThanOrEqual">
      <formula>$D$11</formula>
    </cfRule>
  </conditionalFormatting>
  <conditionalFormatting sqref="D20:E20 D30:G30">
    <cfRule type="cellIs" dxfId="74" priority="22" operator="lessThan">
      <formula>$D$12</formula>
    </cfRule>
    <cfRule type="cellIs" dxfId="73" priority="23" operator="greaterThanOrEqual">
      <formula>$D$12</formula>
    </cfRule>
  </conditionalFormatting>
  <conditionalFormatting sqref="D23:E23">
    <cfRule type="cellIs" dxfId="72" priority="1" operator="greaterThan">
      <formula>0.25</formula>
    </cfRule>
    <cfRule type="cellIs" dxfId="71" priority="2" operator="between">
      <formula>0.249999999999999</formula>
      <formula>0.109999999999999</formula>
    </cfRule>
  </conditionalFormatting>
  <conditionalFormatting sqref="D24:E25">
    <cfRule type="cellIs" dxfId="70" priority="4" operator="lessThanOrEqual">
      <formula>0</formula>
    </cfRule>
    <cfRule type="cellIs" dxfId="69" priority="5" operator="greaterThan">
      <formula>0</formula>
    </cfRule>
  </conditionalFormatting>
  <conditionalFormatting sqref="D29:G29">
    <cfRule type="cellIs" dxfId="68" priority="18" operator="lessThanOrEqual">
      <formula>$D$11</formula>
    </cfRule>
    <cfRule type="cellIs" dxfId="67" priority="19" operator="greaterThan">
      <formula>$D$11</formula>
    </cfRule>
  </conditionalFormatting>
  <conditionalFormatting sqref="D35:G35">
    <cfRule type="cellIs" dxfId="66" priority="6" operator="lessThanOrEqual">
      <formula>$D$11</formula>
    </cfRule>
    <cfRule type="cellIs" dxfId="65" priority="7" operator="greaterThan">
      <formula>$D$11</formula>
    </cfRule>
  </conditionalFormatting>
  <conditionalFormatting sqref="D36:G36">
    <cfRule type="cellIs" dxfId="64" priority="10" operator="lessThan">
      <formula>$D$12</formula>
    </cfRule>
    <cfRule type="cellIs" dxfId="63" priority="11" operator="greaterThanOrEqual">
      <formula>$D$12</formula>
    </cfRule>
  </conditionalFormatting>
  <conditionalFormatting sqref="F19:F20">
    <cfRule type="cellIs" dxfId="62" priority="14" operator="greaterThanOrEqual">
      <formula>0</formula>
    </cfRule>
    <cfRule type="cellIs" dxfId="61" priority="15" operator="lessThan">
      <formula>0</formula>
    </cfRule>
  </conditionalFormatting>
  <conditionalFormatting sqref="G19:G20">
    <cfRule type="cellIs" dxfId="60" priority="12" operator="greaterThan">
      <formula>0</formula>
    </cfRule>
    <cfRule type="cellIs" dxfId="59" priority="13" operator="lessThanOrEqual">
      <formula>0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Data!$I$2:$I$179</xm:f>
          </x14:formula1>
          <xm:sqref>D5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D271"/>
  <sheetViews>
    <sheetView topLeftCell="A12" workbookViewId="0">
      <selection activeCell="B30" sqref="B30"/>
    </sheetView>
  </sheetViews>
  <sheetFormatPr defaultRowHeight="13.15"/>
  <cols>
    <col min="1" max="1" width="19.28515625" bestFit="1" customWidth="1"/>
    <col min="2" max="2" width="20.5703125" bestFit="1" customWidth="1"/>
  </cols>
  <sheetData>
    <row r="1" spans="1:4">
      <c r="A1" t="str">
        <f>All!E7</f>
        <v>Equipment Area Code</v>
      </c>
      <c r="B1" t="str">
        <f>All!Y7</f>
        <v>Available Suite Sections</v>
      </c>
      <c r="C1" t="s">
        <v>1563</v>
      </c>
      <c r="D1" s="52" t="s">
        <v>1564</v>
      </c>
    </row>
    <row r="2" spans="1:4">
      <c r="A2" t="str">
        <f>All!E8</f>
        <v>ABH</v>
      </c>
      <c r="B2">
        <f>All!Y8</f>
        <v>23</v>
      </c>
      <c r="C2">
        <f>IFERROR(VLOOKUP(A2,'Site check'!A:Q,3,0),0)</f>
        <v>0</v>
      </c>
      <c r="D2">
        <f>SUM(B2-C2)</f>
        <v>23</v>
      </c>
    </row>
    <row r="3" spans="1:4">
      <c r="A3" t="str">
        <f>All!E9</f>
        <v>ABN</v>
      </c>
      <c r="B3">
        <f>All!Y9</f>
        <v>3</v>
      </c>
      <c r="C3">
        <f>IFERROR(VLOOKUP(A3,'Site check'!A:Q,3,0),0)</f>
        <v>0</v>
      </c>
      <c r="D3">
        <f t="shared" ref="D3:D66" si="0">SUM(B3-C3)</f>
        <v>3</v>
      </c>
    </row>
    <row r="4" spans="1:4">
      <c r="A4" t="str">
        <f>All!E10</f>
        <v>ABNTB1</v>
      </c>
      <c r="B4">
        <f>All!Y10</f>
        <v>13</v>
      </c>
      <c r="C4">
        <f>IFERROR(VLOOKUP(A4,'Site check'!A:Q,3,0),0)</f>
        <v>0</v>
      </c>
      <c r="D4">
        <f t="shared" si="0"/>
        <v>13</v>
      </c>
    </row>
    <row r="5" spans="1:4">
      <c r="A5" t="str">
        <f>All!E11</f>
        <v>ABNTD1</v>
      </c>
      <c r="B5">
        <f>All!Y11</f>
        <v>0</v>
      </c>
      <c r="C5">
        <f>IFERROR(VLOOKUP(A5,'Site check'!A:Q,3,0),0)</f>
        <v>0</v>
      </c>
      <c r="D5">
        <f t="shared" si="0"/>
        <v>0</v>
      </c>
    </row>
    <row r="6" spans="1:4">
      <c r="A6" t="str">
        <f>All!E12</f>
        <v>ACTN01</v>
      </c>
      <c r="B6">
        <f>All!Y12</f>
        <v>178</v>
      </c>
      <c r="C6">
        <f>IFERROR(VLOOKUP(A6,'Site check'!A:Q,3,0),0)</f>
        <v>0</v>
      </c>
      <c r="D6">
        <f t="shared" si="0"/>
        <v>178</v>
      </c>
    </row>
    <row r="7" spans="1:4">
      <c r="A7" t="str">
        <f>All!E14</f>
        <v>ANSTW1</v>
      </c>
      <c r="B7">
        <f>All!Y14</f>
        <v>5</v>
      </c>
      <c r="C7">
        <f>IFERROR(VLOOKUP(A7,'Site check'!A:Q,3,0),0)</f>
        <v>0</v>
      </c>
      <c r="D7">
        <f t="shared" si="0"/>
        <v>5</v>
      </c>
    </row>
    <row r="8" spans="1:4">
      <c r="A8" t="str">
        <f>All!E15</f>
        <v>ASH</v>
      </c>
      <c r="B8">
        <f>All!Y15</f>
        <v>13</v>
      </c>
      <c r="C8">
        <f>IFERROR(VLOOKUP(A8,'Site check'!A:Q,3,0),0)</f>
        <v>0</v>
      </c>
      <c r="D8">
        <f t="shared" si="0"/>
        <v>13</v>
      </c>
    </row>
    <row r="9" spans="1:4">
      <c r="A9" t="str">
        <f>All!E16</f>
        <v>ASMN02</v>
      </c>
      <c r="B9">
        <f>All!Y16</f>
        <v>23</v>
      </c>
      <c r="C9">
        <f>IFERROR(VLOOKUP(A9,'Site check'!A:Q,3,0),0)</f>
        <v>0</v>
      </c>
      <c r="D9">
        <f t="shared" si="0"/>
        <v>23</v>
      </c>
    </row>
    <row r="10" spans="1:4">
      <c r="A10" t="str">
        <f>All!E17</f>
        <v>AYRN01</v>
      </c>
      <c r="B10">
        <f>All!Y17</f>
        <v>12</v>
      </c>
      <c r="C10">
        <f>IFERROR(VLOOKUP(A10,'Site check'!A:Q,3,0),0)</f>
        <v>0</v>
      </c>
      <c r="D10">
        <f t="shared" si="0"/>
        <v>12</v>
      </c>
    </row>
    <row r="11" spans="1:4">
      <c r="A11" t="str">
        <f>All!E18</f>
        <v>AZTCD1</v>
      </c>
      <c r="B11">
        <f>All!Y18</f>
        <v>29</v>
      </c>
      <c r="C11">
        <f>IFERROR(VLOOKUP(A11,'Site check'!A:Q,3,0),0)</f>
        <v>0</v>
      </c>
      <c r="D11">
        <f t="shared" si="0"/>
        <v>29</v>
      </c>
    </row>
    <row r="12" spans="1:4">
      <c r="A12" t="str">
        <f>All!E19</f>
        <v>BCT</v>
      </c>
      <c r="B12">
        <f>All!Y19</f>
        <v>19</v>
      </c>
      <c r="C12">
        <f>IFERROR(VLOOKUP(A12,'Site check'!A:Q,3,0),0)</f>
        <v>0</v>
      </c>
      <c r="D12">
        <f t="shared" si="0"/>
        <v>19</v>
      </c>
    </row>
    <row r="13" spans="1:4">
      <c r="A13" t="str">
        <f>All!E20</f>
        <v>BDEN02</v>
      </c>
      <c r="B13">
        <f>All!Y20</f>
        <v>12</v>
      </c>
      <c r="C13">
        <f>IFERROR(VLOOKUP(A13,'Site check'!A:Q,3,0),0)</f>
        <v>0</v>
      </c>
      <c r="D13">
        <f t="shared" si="0"/>
        <v>12</v>
      </c>
    </row>
    <row r="14" spans="1:4">
      <c r="A14" t="str">
        <f>All!E21</f>
        <v>BDEN06</v>
      </c>
      <c r="B14">
        <f>All!Y21</f>
        <v>31</v>
      </c>
      <c r="C14">
        <f>IFERROR(VLOOKUP(A14,'Site check'!A:Q,3,0),0)</f>
        <v>0</v>
      </c>
      <c r="D14">
        <f t="shared" si="0"/>
        <v>31</v>
      </c>
    </row>
    <row r="15" spans="1:4">
      <c r="A15" t="str">
        <f>All!E22</f>
        <v>BDFN02</v>
      </c>
      <c r="B15">
        <f>All!Y22</f>
        <v>38</v>
      </c>
      <c r="C15">
        <f>IFERROR(VLOOKUP(A15,'Site check'!A:Q,3,0),0)</f>
        <v>0</v>
      </c>
      <c r="D15">
        <f t="shared" si="0"/>
        <v>38</v>
      </c>
    </row>
    <row r="16" spans="1:4">
      <c r="A16" t="str">
        <f>All!E24</f>
        <v>BFDTB1</v>
      </c>
      <c r="B16">
        <f>All!Y24</f>
        <v>96</v>
      </c>
      <c r="C16">
        <f>IFERROR(VLOOKUP(A16,'Site check'!A:Q,3,0),0)</f>
        <v>0</v>
      </c>
      <c r="D16">
        <f t="shared" si="0"/>
        <v>96</v>
      </c>
    </row>
    <row r="17" spans="1:4">
      <c r="A17" t="str">
        <f>All!E25</f>
        <v>BFEC01</v>
      </c>
      <c r="B17">
        <f>All!Y25</f>
        <v>12</v>
      </c>
      <c r="C17">
        <f>IFERROR(VLOOKUP(A17,'Site check'!A:Q,3,0),0)</f>
        <v>0</v>
      </c>
      <c r="D17">
        <f t="shared" si="0"/>
        <v>12</v>
      </c>
    </row>
    <row r="18" spans="1:4">
      <c r="A18" t="str">
        <f>All!E26</f>
        <v>BFTN03</v>
      </c>
      <c r="B18">
        <f>All!Y26</f>
        <v>19</v>
      </c>
      <c r="C18">
        <f>IFERROR(VLOOKUP(A18,'Site check'!A:Q,3,0),0)</f>
        <v>0</v>
      </c>
      <c r="D18">
        <f t="shared" si="0"/>
        <v>19</v>
      </c>
    </row>
    <row r="19" spans="1:4">
      <c r="A19" t="str">
        <f>All!E27</f>
        <v>BHMN07</v>
      </c>
      <c r="B19">
        <f>All!Y27</f>
        <v>0</v>
      </c>
      <c r="C19">
        <f>IFERROR(VLOOKUP(A19,'Site check'!A:Q,3,0),0)</f>
        <v>0</v>
      </c>
      <c r="D19">
        <f t="shared" si="0"/>
        <v>0</v>
      </c>
    </row>
    <row r="20" spans="1:4">
      <c r="A20" t="str">
        <f>All!E28</f>
        <v>BHMN05</v>
      </c>
      <c r="B20">
        <f>All!Y28</f>
        <v>5</v>
      </c>
      <c r="C20">
        <f>IFERROR(VLOOKUP(A20,'Site check'!A:Q,3,0),0)</f>
        <v>0</v>
      </c>
      <c r="D20">
        <f t="shared" si="0"/>
        <v>5</v>
      </c>
    </row>
    <row r="21" spans="1:4">
      <c r="A21" t="str">
        <f>All!E29</f>
        <v>BHMN05</v>
      </c>
      <c r="B21">
        <f>All!Y29</f>
        <v>5</v>
      </c>
      <c r="C21">
        <f>IFERROR(VLOOKUP(A21,'Site check'!A:Q,3,0),0)</f>
        <v>0</v>
      </c>
      <c r="D21">
        <f t="shared" si="0"/>
        <v>5</v>
      </c>
    </row>
    <row r="22" spans="1:4">
      <c r="A22" t="str">
        <f>All!E32</f>
        <v>BHMTF1</v>
      </c>
      <c r="B22">
        <f>All!Y32</f>
        <v>12</v>
      </c>
      <c r="C22">
        <f>IFERROR(VLOOKUP(A22,'Site check'!A:Q,3,0),0)</f>
        <v>0</v>
      </c>
      <c r="D22">
        <f t="shared" si="0"/>
        <v>12</v>
      </c>
    </row>
    <row r="23" spans="1:4">
      <c r="A23" t="str">
        <f>All!E33</f>
        <v>BHMTF1</v>
      </c>
      <c r="B23">
        <f>All!Y33</f>
        <v>12</v>
      </c>
      <c r="C23">
        <f>IFERROR(VLOOKUP(A23,'Site check'!A:Q,3,0),0)</f>
        <v>0</v>
      </c>
      <c r="D23">
        <f t="shared" si="0"/>
        <v>12</v>
      </c>
    </row>
    <row r="24" spans="1:4">
      <c r="A24" t="str">
        <f>All!E34</f>
        <v>BHWCN1</v>
      </c>
      <c r="B24">
        <f>All!Y34</f>
        <v>0</v>
      </c>
      <c r="C24">
        <f>IFERROR(VLOOKUP(A24,'Site check'!A:Q,3,0),0)</f>
        <v>0</v>
      </c>
      <c r="D24">
        <f t="shared" si="0"/>
        <v>0</v>
      </c>
    </row>
    <row r="25" spans="1:4">
      <c r="A25" t="str">
        <f>All!E35</f>
        <v>BIFTS1</v>
      </c>
      <c r="B25">
        <f>All!Y35</f>
        <v>0</v>
      </c>
      <c r="C25">
        <f>IFERROR(VLOOKUP(A25,'Site check'!A:Q,3,0),0)</f>
        <v>0</v>
      </c>
      <c r="D25">
        <f t="shared" si="0"/>
        <v>0</v>
      </c>
    </row>
    <row r="26" spans="1:4">
      <c r="A26" t="str">
        <f>All!E36</f>
        <v>BKBN41</v>
      </c>
      <c r="B26">
        <f>All!Y36</f>
        <v>20</v>
      </c>
      <c r="C26">
        <f>IFERROR(VLOOKUP(A26,'Site check'!A:Q,3,0),0)</f>
        <v>0</v>
      </c>
      <c r="D26">
        <f t="shared" si="0"/>
        <v>20</v>
      </c>
    </row>
    <row r="27" spans="1:4">
      <c r="A27" t="e">
        <f>All!#REF!</f>
        <v>#REF!</v>
      </c>
      <c r="B27" t="e">
        <f>All!#REF!</f>
        <v>#REF!</v>
      </c>
      <c r="C27">
        <f>IFERROR(VLOOKUP(A27,'Site check'!A:Q,3,0),0)</f>
        <v>0</v>
      </c>
      <c r="D27" t="e">
        <f t="shared" si="0"/>
        <v>#REF!</v>
      </c>
    </row>
    <row r="28" spans="1:4">
      <c r="A28" t="str">
        <f>All!E37</f>
        <v>BKLN05</v>
      </c>
      <c r="B28">
        <f>All!Y37</f>
        <v>104</v>
      </c>
      <c r="C28">
        <f>IFERROR(VLOOKUP(A28,'Site check'!A:Q,3,0),0)</f>
        <v>0</v>
      </c>
      <c r="D28">
        <f t="shared" si="0"/>
        <v>104</v>
      </c>
    </row>
    <row r="29" spans="1:4">
      <c r="A29" t="str">
        <f>All!E38</f>
        <v>BKLN05</v>
      </c>
      <c r="B29">
        <f>All!Y38</f>
        <v>104</v>
      </c>
      <c r="C29">
        <f>IFERROR(VLOOKUP(A29,'Site check'!A:Q,3,0),0)</f>
        <v>0</v>
      </c>
      <c r="D29">
        <f t="shared" si="0"/>
        <v>104</v>
      </c>
    </row>
    <row r="30" spans="1:4">
      <c r="A30" t="str">
        <f>All!E40</f>
        <v>BKLN05</v>
      </c>
      <c r="B30">
        <f>All!Y40</f>
        <v>104</v>
      </c>
      <c r="C30">
        <f>IFERROR(VLOOKUP(A30,'Site check'!A:Q,3,0),0)</f>
        <v>0</v>
      </c>
      <c r="D30">
        <f t="shared" si="0"/>
        <v>104</v>
      </c>
    </row>
    <row r="31" spans="1:4">
      <c r="A31" t="str">
        <f>All!E41</f>
        <v>BMGV03</v>
      </c>
      <c r="B31">
        <f>All!Y41</f>
        <v>30</v>
      </c>
      <c r="C31">
        <f>IFERROR(VLOOKUP(A31,'Site check'!A:Q,3,0),0)</f>
        <v>0</v>
      </c>
      <c r="D31">
        <f t="shared" si="0"/>
        <v>30</v>
      </c>
    </row>
    <row r="32" spans="1:4">
      <c r="A32" t="str">
        <f>All!E42</f>
        <v>BMGV03</v>
      </c>
      <c r="B32">
        <f>All!Y42</f>
        <v>30</v>
      </c>
      <c r="C32">
        <f>IFERROR(VLOOKUP(A32,'Site check'!A:Q,3,0),0)</f>
        <v>0</v>
      </c>
      <c r="D32">
        <f t="shared" si="0"/>
        <v>30</v>
      </c>
    </row>
    <row r="33" spans="1:4">
      <c r="A33" t="str">
        <f>All!E43</f>
        <v>BMTDN1</v>
      </c>
      <c r="B33">
        <f>All!Y43</f>
        <v>2</v>
      </c>
      <c r="C33">
        <f>IFERROR(VLOOKUP(A33,'Site check'!A:Q,3,0),0)</f>
        <v>0</v>
      </c>
      <c r="D33">
        <f t="shared" si="0"/>
        <v>2</v>
      </c>
    </row>
    <row r="34" spans="1:4">
      <c r="A34" t="str">
        <f>All!E44</f>
        <v>BPL</v>
      </c>
      <c r="B34">
        <f>All!Y44</f>
        <v>6</v>
      </c>
      <c r="C34">
        <f>IFERROR(VLOOKUP(A34,'Site check'!A:Q,3,0),0)</f>
        <v>0</v>
      </c>
      <c r="D34">
        <f t="shared" si="0"/>
        <v>6</v>
      </c>
    </row>
    <row r="35" spans="1:4">
      <c r="A35" t="str">
        <f>All!E45</f>
        <v>BRETS1</v>
      </c>
      <c r="B35">
        <f>All!Y45</f>
        <v>9</v>
      </c>
      <c r="C35">
        <f>IFERROR(VLOOKUP(A35,'Site check'!A:Q,3,0),0)</f>
        <v>0</v>
      </c>
      <c r="D35">
        <f t="shared" si="0"/>
        <v>9</v>
      </c>
    </row>
    <row r="36" spans="1:4">
      <c r="A36" t="e">
        <f>All!#REF!</f>
        <v>#REF!</v>
      </c>
      <c r="B36" t="e">
        <f>All!#REF!</f>
        <v>#REF!</v>
      </c>
      <c r="C36">
        <f>IFERROR(VLOOKUP(A36,'Site check'!A:Q,3,0),0)</f>
        <v>0</v>
      </c>
      <c r="D36" t="e">
        <f t="shared" si="0"/>
        <v>#REF!</v>
      </c>
    </row>
    <row r="37" spans="1:4">
      <c r="A37" t="str">
        <f>All!E46</f>
        <v>BRRTS1</v>
      </c>
      <c r="B37">
        <f>All!Y46</f>
        <v>1</v>
      </c>
      <c r="C37">
        <f>IFERROR(VLOOKUP(A37,'Site check'!A:Q,3,0),0)</f>
        <v>0</v>
      </c>
      <c r="D37">
        <f t="shared" si="0"/>
        <v>1</v>
      </c>
    </row>
    <row r="38" spans="1:4">
      <c r="A38" t="str">
        <f>All!E47</f>
        <v>BSG</v>
      </c>
      <c r="B38">
        <f>All!Y47</f>
        <v>57</v>
      </c>
      <c r="C38">
        <f>IFERROR(VLOOKUP(A38,'Site check'!A:Q,3,0),0)</f>
        <v>0</v>
      </c>
      <c r="D38">
        <f t="shared" si="0"/>
        <v>57</v>
      </c>
    </row>
    <row r="39" spans="1:4">
      <c r="A39" t="str">
        <f>All!E48</f>
        <v>BSHN07</v>
      </c>
      <c r="B39">
        <f>All!Y48</f>
        <v>31</v>
      </c>
      <c r="C39">
        <f>IFERROR(VLOOKUP(A39,'Site check'!A:Q,3,0),0)</f>
        <v>0</v>
      </c>
      <c r="D39">
        <f t="shared" si="0"/>
        <v>31</v>
      </c>
    </row>
    <row r="40" spans="1:4">
      <c r="A40" t="str">
        <f>All!E49</f>
        <v>BSHN07</v>
      </c>
      <c r="B40">
        <f>All!Y49</f>
        <v>31</v>
      </c>
      <c r="C40">
        <f>IFERROR(VLOOKUP(A40,'Site check'!A:Q,3,0),0)</f>
        <v>0</v>
      </c>
      <c r="D40">
        <f t="shared" si="0"/>
        <v>31</v>
      </c>
    </row>
    <row r="41" spans="1:4">
      <c r="A41" t="str">
        <f>All!E50</f>
        <v>BSHN07</v>
      </c>
      <c r="B41">
        <f>All!Y50</f>
        <v>31</v>
      </c>
      <c r="C41">
        <f>IFERROR(VLOOKUP(A41,'Site check'!A:Q,3,0),0)</f>
        <v>0</v>
      </c>
      <c r="D41">
        <f t="shared" si="0"/>
        <v>31</v>
      </c>
    </row>
    <row r="42" spans="1:4">
      <c r="A42" t="str">
        <f>All!E51</f>
        <v>BSHN03</v>
      </c>
      <c r="B42">
        <f>All!Y51</f>
        <v>130</v>
      </c>
      <c r="C42">
        <f>IFERROR(VLOOKUP(A42,'Site check'!A:Q,3,0),0)</f>
        <v>0</v>
      </c>
      <c r="D42">
        <f t="shared" si="0"/>
        <v>130</v>
      </c>
    </row>
    <row r="43" spans="1:4">
      <c r="A43" t="str">
        <f>All!E53</f>
        <v>BTFTB1</v>
      </c>
      <c r="B43">
        <f>All!Y53</f>
        <v>18</v>
      </c>
      <c r="C43">
        <f>IFERROR(VLOOKUP(A43,'Site check'!A:Q,3,0),0)</f>
        <v>0</v>
      </c>
      <c r="D43">
        <f t="shared" si="0"/>
        <v>18</v>
      </c>
    </row>
    <row r="44" spans="1:4">
      <c r="A44" t="str">
        <f>All!E54</f>
        <v>BTFTB1</v>
      </c>
      <c r="B44">
        <f>All!Y54</f>
        <v>18</v>
      </c>
      <c r="C44">
        <f>IFERROR(VLOOKUP(A44,'Site check'!A:Q,3,0),0)</f>
        <v>0</v>
      </c>
      <c r="D44">
        <f t="shared" si="0"/>
        <v>18</v>
      </c>
    </row>
    <row r="45" spans="1:4">
      <c r="A45" t="str">
        <f>All!E55</f>
        <v>BTLCD1</v>
      </c>
      <c r="B45">
        <f>All!Y55</f>
        <v>45</v>
      </c>
      <c r="C45">
        <f>IFERROR(VLOOKUP(A45,'Site check'!A:Q,3,0),0)</f>
        <v>0</v>
      </c>
      <c r="D45">
        <f t="shared" si="0"/>
        <v>45</v>
      </c>
    </row>
    <row r="46" spans="1:4">
      <c r="A46" t="str">
        <f>All!E56</f>
        <v>BTLN08</v>
      </c>
      <c r="B46">
        <f>All!Y56</f>
        <v>14</v>
      </c>
      <c r="C46">
        <f>IFERROR(VLOOKUP(A46,'Site check'!A:Q,3,0),0)</f>
        <v>0</v>
      </c>
      <c r="D46">
        <f t="shared" si="0"/>
        <v>14</v>
      </c>
    </row>
    <row r="47" spans="1:4">
      <c r="A47" t="str">
        <f>All!E57</f>
        <v>BTLN09</v>
      </c>
      <c r="B47">
        <f>All!Y57</f>
        <v>20</v>
      </c>
      <c r="C47">
        <f>IFERROR(VLOOKUP(A47,'Site check'!A:Q,3,0),0)</f>
        <v>0</v>
      </c>
      <c r="D47">
        <f t="shared" si="0"/>
        <v>20</v>
      </c>
    </row>
    <row r="48" spans="1:4">
      <c r="A48" t="str">
        <f>All!E58</f>
        <v>BTN</v>
      </c>
      <c r="B48">
        <f>All!Y58</f>
        <v>59</v>
      </c>
      <c r="C48">
        <f>IFERROR(VLOOKUP(A48,'Site check'!A:Q,3,0),0)</f>
        <v>0</v>
      </c>
      <c r="D48">
        <f t="shared" si="0"/>
        <v>59</v>
      </c>
    </row>
    <row r="49" spans="1:4">
      <c r="A49" t="str">
        <f>All!E59</f>
        <v>BTNW01</v>
      </c>
      <c r="B49">
        <f>All!Y59</f>
        <v>1</v>
      </c>
      <c r="C49">
        <f>IFERROR(VLOOKUP(A49,'Site check'!A:Q,3,0),0)</f>
        <v>0</v>
      </c>
      <c r="D49">
        <f t="shared" si="0"/>
        <v>1</v>
      </c>
    </row>
    <row r="50" spans="1:4">
      <c r="A50" t="str">
        <f>All!E60</f>
        <v>BTRTP1</v>
      </c>
      <c r="B50">
        <f>All!Y60</f>
        <v>3</v>
      </c>
      <c r="C50">
        <f>IFERROR(VLOOKUP(A50,'Site check'!A:Q,3,0),0)</f>
        <v>0</v>
      </c>
      <c r="D50">
        <f t="shared" si="0"/>
        <v>3</v>
      </c>
    </row>
    <row r="51" spans="1:4">
      <c r="A51" t="str">
        <f>All!E61</f>
        <v>BYR</v>
      </c>
      <c r="B51">
        <f>All!Y61</f>
        <v>4</v>
      </c>
      <c r="C51">
        <f>IFERROR(VLOOKUP(A51,'Site check'!A:Q,3,0),0)</f>
        <v>0</v>
      </c>
      <c r="D51">
        <f t="shared" si="0"/>
        <v>4</v>
      </c>
    </row>
    <row r="52" spans="1:4">
      <c r="A52" t="str">
        <f>All!E62</f>
        <v>CAMN02</v>
      </c>
      <c r="B52">
        <f>All!Y62</f>
        <v>1</v>
      </c>
      <c r="C52">
        <f>IFERROR(VLOOKUP(A52,'Site check'!A:Q,3,0),0)</f>
        <v>0</v>
      </c>
      <c r="D52">
        <f t="shared" si="0"/>
        <v>1</v>
      </c>
    </row>
    <row r="53" spans="1:4">
      <c r="A53" t="str">
        <f>All!E63</f>
        <v>CAMN41</v>
      </c>
      <c r="B53">
        <f>All!Y63</f>
        <v>12</v>
      </c>
      <c r="C53">
        <f>IFERROR(VLOOKUP(A53,'Site check'!A:Q,3,0),0)</f>
        <v>0</v>
      </c>
      <c r="D53">
        <f t="shared" si="0"/>
        <v>12</v>
      </c>
    </row>
    <row r="54" spans="1:4">
      <c r="A54" t="str">
        <f>All!E64</f>
        <v>CBY</v>
      </c>
      <c r="B54">
        <f>All!Y64</f>
        <v>13</v>
      </c>
      <c r="C54">
        <f>IFERROR(VLOOKUP(A54,'Site check'!A:Q,3,0),0)</f>
        <v>0</v>
      </c>
      <c r="D54">
        <f t="shared" si="0"/>
        <v>13</v>
      </c>
    </row>
    <row r="55" spans="1:4">
      <c r="A55" t="str">
        <f>All!E65</f>
        <v>CDFN02</v>
      </c>
      <c r="B55">
        <f>All!Y65</f>
        <v>15</v>
      </c>
      <c r="C55">
        <f>IFERROR(VLOOKUP(A55,'Site check'!A:Q,3,0),0)</f>
        <v>0</v>
      </c>
      <c r="D55">
        <f t="shared" si="0"/>
        <v>15</v>
      </c>
    </row>
    <row r="56" spans="1:4">
      <c r="A56" t="str">
        <f>All!E66</f>
        <v>CELL01</v>
      </c>
      <c r="B56">
        <f>All!Y66</f>
        <v>8</v>
      </c>
      <c r="C56">
        <f>IFERROR(VLOOKUP(A56,'Site check'!A:Q,3,0),0)</f>
        <v>0</v>
      </c>
      <c r="D56">
        <f t="shared" si="0"/>
        <v>8</v>
      </c>
    </row>
    <row r="57" spans="1:4">
      <c r="A57" t="str">
        <f>All!E67</f>
        <v>CFDTN1</v>
      </c>
      <c r="B57">
        <f>All!Y67</f>
        <v>6</v>
      </c>
      <c r="C57">
        <f>IFERROR(VLOOKUP(A57,'Site check'!A:Q,3,0),0)</f>
        <v>0</v>
      </c>
      <c r="D57">
        <f t="shared" si="0"/>
        <v>6</v>
      </c>
    </row>
    <row r="58" spans="1:4">
      <c r="A58" t="str">
        <f>All!E68</f>
        <v>CHDCD1</v>
      </c>
      <c r="B58">
        <f>All!Y68</f>
        <v>0</v>
      </c>
      <c r="C58">
        <f>IFERROR(VLOOKUP(A58,'Site check'!A:Q,3,0),0)</f>
        <v>0</v>
      </c>
      <c r="D58">
        <f t="shared" si="0"/>
        <v>0</v>
      </c>
    </row>
    <row r="59" spans="1:4">
      <c r="A59" t="str">
        <f>All!E69</f>
        <v>CHMN21</v>
      </c>
      <c r="B59">
        <f>All!Y69</f>
        <v>25</v>
      </c>
      <c r="C59">
        <f>IFERROR(VLOOKUP(A59,'Site check'!A:Q,3,0),0)</f>
        <v>0</v>
      </c>
      <c r="D59">
        <f t="shared" si="0"/>
        <v>25</v>
      </c>
    </row>
    <row r="60" spans="1:4">
      <c r="A60" t="str">
        <f>All!E70</f>
        <v>CHTN07</v>
      </c>
      <c r="B60">
        <f>All!Y70</f>
        <v>18</v>
      </c>
      <c r="C60">
        <f>IFERROR(VLOOKUP(A60,'Site check'!A:Q,3,0),0)</f>
        <v>0</v>
      </c>
      <c r="D60">
        <f t="shared" si="0"/>
        <v>18</v>
      </c>
    </row>
    <row r="61" spans="1:4">
      <c r="A61" t="str">
        <f>All!E71</f>
        <v>CHTN07</v>
      </c>
      <c r="B61">
        <f>All!Y71</f>
        <v>18</v>
      </c>
      <c r="C61">
        <f>IFERROR(VLOOKUP(A61,'Site check'!A:Q,3,0),0)</f>
        <v>0</v>
      </c>
      <c r="D61">
        <f t="shared" si="0"/>
        <v>18</v>
      </c>
    </row>
    <row r="62" spans="1:4">
      <c r="A62" t="str">
        <f>All!E72</f>
        <v>CHTTN3</v>
      </c>
      <c r="B62">
        <f>All!Y72</f>
        <v>65</v>
      </c>
      <c r="C62">
        <f>IFERROR(VLOOKUP(A62,'Site check'!A:Q,3,0),0)</f>
        <v>0</v>
      </c>
      <c r="D62">
        <f t="shared" si="0"/>
        <v>65</v>
      </c>
    </row>
    <row r="63" spans="1:4">
      <c r="A63" t="str">
        <f>All!E74</f>
        <v>CKNN03</v>
      </c>
      <c r="B63">
        <f>All!Y74</f>
        <v>24</v>
      </c>
      <c r="C63">
        <f>IFERROR(VLOOKUP(A63,'Site check'!A:Q,3,0),0)</f>
        <v>0</v>
      </c>
      <c r="D63">
        <f t="shared" si="0"/>
        <v>24</v>
      </c>
    </row>
    <row r="64" spans="1:4">
      <c r="A64" t="str">
        <f>All!E75</f>
        <v>CKNN03</v>
      </c>
      <c r="B64">
        <f>All!Y75</f>
        <v>24</v>
      </c>
      <c r="C64">
        <f>IFERROR(VLOOKUP(A64,'Site check'!A:Q,3,0),0)</f>
        <v>0</v>
      </c>
      <c r="D64">
        <f t="shared" si="0"/>
        <v>24</v>
      </c>
    </row>
    <row r="65" spans="1:4">
      <c r="A65" t="str">
        <f>All!E76</f>
        <v>COV</v>
      </c>
      <c r="B65">
        <f>All!Y76</f>
        <v>17</v>
      </c>
      <c r="C65">
        <f>IFERROR(VLOOKUP(A65,'Site check'!A:Q,3,0),0)</f>
        <v>0</v>
      </c>
      <c r="D65">
        <f t="shared" si="0"/>
        <v>17</v>
      </c>
    </row>
    <row r="66" spans="1:4">
      <c r="A66" t="str">
        <f>All!E78</f>
        <v>COWL02</v>
      </c>
      <c r="B66">
        <f>All!Y78</f>
        <v>7</v>
      </c>
      <c r="C66">
        <f>IFERROR(VLOOKUP(A66,'Site check'!A:Q,3,0),0)</f>
        <v>0</v>
      </c>
      <c r="D66">
        <f t="shared" si="0"/>
        <v>7</v>
      </c>
    </row>
    <row r="67" spans="1:4">
      <c r="A67" t="str">
        <f>All!E79</f>
        <v>CSLN13</v>
      </c>
      <c r="B67">
        <f>All!Y79</f>
        <v>8</v>
      </c>
      <c r="C67">
        <f>IFERROR(VLOOKUP(A67,'Site check'!A:Q,3,0),0)</f>
        <v>0</v>
      </c>
      <c r="D67">
        <f t="shared" ref="D67:D130" si="1">SUM(B67-C67)</f>
        <v>8</v>
      </c>
    </row>
    <row r="68" spans="1:4">
      <c r="A68" t="str">
        <f>All!E80</f>
        <v>CTNN01</v>
      </c>
      <c r="B68">
        <f>All!Y80</f>
        <v>20</v>
      </c>
      <c r="C68">
        <f>IFERROR(VLOOKUP(A68,'Site check'!A:Q,3,0),0)</f>
        <v>0</v>
      </c>
      <c r="D68">
        <f t="shared" si="1"/>
        <v>20</v>
      </c>
    </row>
    <row r="69" spans="1:4">
      <c r="A69" t="str">
        <f>All!E81</f>
        <v>CTNN01</v>
      </c>
      <c r="B69">
        <f>All!Y81</f>
        <v>20</v>
      </c>
      <c r="C69">
        <f>IFERROR(VLOOKUP(A69,'Site check'!A:Q,3,0),0)</f>
        <v>0</v>
      </c>
      <c r="D69">
        <f t="shared" si="1"/>
        <v>20</v>
      </c>
    </row>
    <row r="70" spans="1:4">
      <c r="A70" t="str">
        <f>All!E82</f>
        <v>CTRTK1</v>
      </c>
      <c r="B70">
        <f>All!Y82</f>
        <v>7</v>
      </c>
      <c r="C70">
        <f>IFERROR(VLOOKUP(A70,'Site check'!A:Q,3,0),0)</f>
        <v>0</v>
      </c>
      <c r="D70">
        <f t="shared" si="1"/>
        <v>7</v>
      </c>
    </row>
    <row r="71" spans="1:4">
      <c r="A71" t="str">
        <f>All!E83</f>
        <v>CTRTS1</v>
      </c>
      <c r="B71">
        <f>All!Y83</f>
        <v>51</v>
      </c>
      <c r="C71">
        <f>IFERROR(VLOOKUP(A71,'Site check'!A:Q,3,0),0)</f>
        <v>0</v>
      </c>
      <c r="D71">
        <f t="shared" si="1"/>
        <v>51</v>
      </c>
    </row>
    <row r="72" spans="1:4">
      <c r="A72" t="str">
        <f>All!E84</f>
        <v>CYNTN2(EXT'N)</v>
      </c>
      <c r="B72">
        <f>All!Y84</f>
        <v>6</v>
      </c>
      <c r="C72">
        <f>IFERROR(VLOOKUP(A72,'Site check'!A:Q,3,0),0)</f>
        <v>0</v>
      </c>
      <c r="D72">
        <f t="shared" si="1"/>
        <v>6</v>
      </c>
    </row>
    <row r="73" spans="1:4">
      <c r="A73" t="str">
        <f>All!E85</f>
        <v>DBY</v>
      </c>
      <c r="B73">
        <f>All!Y85</f>
        <v>18</v>
      </c>
      <c r="C73">
        <f>IFERROR(VLOOKUP(A73,'Site check'!A:Q,3,0),0)</f>
        <v>0</v>
      </c>
      <c r="D73">
        <f t="shared" si="1"/>
        <v>18</v>
      </c>
    </row>
    <row r="74" spans="1:4">
      <c r="A74" t="str">
        <f>All!E86</f>
        <v>DCT</v>
      </c>
      <c r="B74">
        <f>All!Y86</f>
        <v>11</v>
      </c>
      <c r="C74">
        <f>IFERROR(VLOOKUP(A74,'Site check'!A:Q,3,0),0)</f>
        <v>0</v>
      </c>
      <c r="D74">
        <f t="shared" si="1"/>
        <v>11</v>
      </c>
    </row>
    <row r="75" spans="1:4">
      <c r="A75" t="str">
        <f>All!E87</f>
        <v>DFSN01</v>
      </c>
      <c r="B75">
        <f>All!Y87</f>
        <v>47</v>
      </c>
      <c r="C75">
        <f>IFERROR(VLOOKUP(A75,'Site check'!A:Q,3,0),0)</f>
        <v>0</v>
      </c>
      <c r="D75">
        <f t="shared" si="1"/>
        <v>47</v>
      </c>
    </row>
    <row r="76" spans="1:4">
      <c r="A76" t="str">
        <f>All!E88</f>
        <v>DFSNC1</v>
      </c>
      <c r="B76">
        <f>All!Y88</f>
        <v>0</v>
      </c>
      <c r="C76">
        <f>IFERROR(VLOOKUP(A76,'Site check'!A:Q,3,0),0)</f>
        <v>0</v>
      </c>
      <c r="D76">
        <f t="shared" si="1"/>
        <v>0</v>
      </c>
    </row>
    <row r="77" spans="1:4">
      <c r="A77" t="str">
        <f>All!E89</f>
        <v>DGS</v>
      </c>
      <c r="B77">
        <f>All!Y89</f>
        <v>3</v>
      </c>
      <c r="C77">
        <f>IFERROR(VLOOKUP(A77,'Site check'!A:Q,3,0),0)</f>
        <v>0</v>
      </c>
      <c r="D77">
        <f t="shared" si="1"/>
        <v>3</v>
      </c>
    </row>
    <row r="78" spans="1:4">
      <c r="A78" t="str">
        <f>All!E90</f>
        <v>DHMNU1</v>
      </c>
      <c r="B78">
        <f>All!Y90</f>
        <v>1</v>
      </c>
      <c r="C78">
        <f>IFERROR(VLOOKUP(A78,'Site check'!A:Q,3,0),0)</f>
        <v>0</v>
      </c>
      <c r="D78">
        <f t="shared" si="1"/>
        <v>1</v>
      </c>
    </row>
    <row r="79" spans="1:4">
      <c r="A79" t="str">
        <f>All!E91</f>
        <v>DKTN08</v>
      </c>
      <c r="B79">
        <f>All!Y91</f>
        <v>33</v>
      </c>
      <c r="C79">
        <f>IFERROR(VLOOKUP(A79,'Site check'!A:Q,3,0),0)</f>
        <v>0</v>
      </c>
      <c r="D79">
        <f t="shared" si="1"/>
        <v>33</v>
      </c>
    </row>
    <row r="80" spans="1:4">
      <c r="A80" t="str">
        <f>All!E92</f>
        <v>DLD</v>
      </c>
      <c r="B80">
        <f>All!Y92</f>
        <v>11</v>
      </c>
      <c r="C80">
        <f>IFERROR(VLOOKUP(A80,'Site check'!A:Q,3,0),0)</f>
        <v>0</v>
      </c>
      <c r="D80">
        <f t="shared" si="1"/>
        <v>11</v>
      </c>
    </row>
    <row r="81" spans="1:4">
      <c r="A81" t="str">
        <f>All!E93</f>
        <v>DLNTC1</v>
      </c>
      <c r="B81">
        <f>All!Y93</f>
        <v>67</v>
      </c>
      <c r="C81">
        <f>IFERROR(VLOOKUP(A81,'Site check'!A:Q,3,0),0)</f>
        <v>0</v>
      </c>
      <c r="D81">
        <f t="shared" si="1"/>
        <v>67</v>
      </c>
    </row>
    <row r="82" spans="1:4">
      <c r="A82" t="str">
        <f>All!E94</f>
        <v>DNDN71</v>
      </c>
      <c r="B82">
        <f>All!Y94</f>
        <v>17</v>
      </c>
      <c r="C82">
        <f>IFERROR(VLOOKUP(A82,'Site check'!A:Q,3,0),0)</f>
        <v>0</v>
      </c>
      <c r="D82">
        <f t="shared" si="1"/>
        <v>17</v>
      </c>
    </row>
    <row r="83" spans="1:4">
      <c r="A83" t="str">
        <f>All!E95</f>
        <v>DNDTC1</v>
      </c>
      <c r="B83">
        <f>All!Y95</f>
        <v>0</v>
      </c>
      <c r="C83">
        <f>IFERROR(VLOOKUP(A83,'Site check'!A:Q,3,0),0)</f>
        <v>0</v>
      </c>
      <c r="D83">
        <f t="shared" si="1"/>
        <v>0</v>
      </c>
    </row>
    <row r="84" spans="1:4">
      <c r="A84" t="str">
        <f>All!E96</f>
        <v>DNFNP1</v>
      </c>
      <c r="B84">
        <f>All!Y96</f>
        <v>2</v>
      </c>
      <c r="C84">
        <f>IFERROR(VLOOKUP(A84,'Site check'!A:Q,3,0),0)</f>
        <v>0</v>
      </c>
      <c r="D84">
        <f t="shared" si="1"/>
        <v>2</v>
      </c>
    </row>
    <row r="85" spans="1:4">
      <c r="A85" t="str">
        <f>All!E97</f>
        <v>DONTN1</v>
      </c>
      <c r="B85">
        <f>All!Y97</f>
        <v>4</v>
      </c>
      <c r="C85">
        <f>IFERROR(VLOOKUP(A85,'Site check'!A:Q,3,0),0)</f>
        <v>0</v>
      </c>
      <c r="D85">
        <f t="shared" si="1"/>
        <v>4</v>
      </c>
    </row>
    <row r="86" spans="1:4">
      <c r="A86" t="str">
        <f>All!E98</f>
        <v>DVSTB1</v>
      </c>
      <c r="B86">
        <f>All!Y98</f>
        <v>14</v>
      </c>
      <c r="C86">
        <f>IFERROR(VLOOKUP(A86,'Site check'!A:Q,3,0),0)</f>
        <v>0</v>
      </c>
      <c r="D86">
        <f t="shared" si="1"/>
        <v>14</v>
      </c>
    </row>
    <row r="87" spans="1:4">
      <c r="A87" t="str">
        <f>All!E99</f>
        <v>DWLTM1</v>
      </c>
      <c r="B87">
        <f>All!Y99</f>
        <v>0</v>
      </c>
      <c r="C87">
        <f>IFERROR(VLOOKUP(A87,'Site check'!A:Q,3,0),0)</f>
        <v>0</v>
      </c>
      <c r="D87">
        <f t="shared" si="1"/>
        <v>0</v>
      </c>
    </row>
    <row r="88" spans="1:4">
      <c r="A88" t="str">
        <f>All!E100</f>
        <v>EBCTC1</v>
      </c>
      <c r="B88">
        <f>All!Y100</f>
        <v>3</v>
      </c>
      <c r="C88">
        <f>IFERROR(VLOOKUP(A88,'Site check'!A:Q,3,0),0)</f>
        <v>0</v>
      </c>
      <c r="D88">
        <f t="shared" si="1"/>
        <v>3</v>
      </c>
    </row>
    <row r="89" spans="1:4">
      <c r="A89" t="str">
        <f>All!E101</f>
        <v>EDBN07</v>
      </c>
      <c r="B89">
        <f>All!Y101</f>
        <v>0</v>
      </c>
      <c r="C89">
        <f>IFERROR(VLOOKUP(A89,'Site check'!A:Q,3,0),0)</f>
        <v>0</v>
      </c>
      <c r="D89">
        <f t="shared" si="1"/>
        <v>0</v>
      </c>
    </row>
    <row r="90" spans="1:4">
      <c r="A90" t="str">
        <f>All!E102</f>
        <v>EDBTG1</v>
      </c>
      <c r="B90">
        <f>All!Y102</f>
        <v>4</v>
      </c>
      <c r="C90">
        <f>IFERROR(VLOOKUP(A90,'Site check'!A:Q,3,0),0)</f>
        <v>0</v>
      </c>
      <c r="D90">
        <f t="shared" si="1"/>
        <v>4</v>
      </c>
    </row>
    <row r="91" spans="1:4">
      <c r="A91" t="str">
        <f>All!E103</f>
        <v>EDBTG1</v>
      </c>
      <c r="B91">
        <f>All!Y103</f>
        <v>4</v>
      </c>
      <c r="C91">
        <f>IFERROR(VLOOKUP(A91,'Site check'!A:Q,3,0),0)</f>
        <v>0</v>
      </c>
      <c r="D91">
        <f t="shared" si="1"/>
        <v>4</v>
      </c>
    </row>
    <row r="92" spans="1:4">
      <c r="A92" t="str">
        <f>All!E104</f>
        <v>EDBTN1</v>
      </c>
      <c r="B92">
        <f>All!Y104</f>
        <v>31</v>
      </c>
      <c r="C92">
        <f>IFERROR(VLOOKUP(A92,'Site check'!A:Q,3,0),0)</f>
        <v>0</v>
      </c>
      <c r="D92">
        <f t="shared" si="1"/>
        <v>31</v>
      </c>
    </row>
    <row r="93" spans="1:4">
      <c r="A93" t="str">
        <f>All!E105</f>
        <v>EDBTN1</v>
      </c>
      <c r="B93">
        <f>All!Y105</f>
        <v>31</v>
      </c>
      <c r="C93">
        <f>IFERROR(VLOOKUP(A93,'Site check'!A:Q,3,0),0)</f>
        <v>0</v>
      </c>
      <c r="D93">
        <f t="shared" si="1"/>
        <v>31</v>
      </c>
    </row>
    <row r="94" spans="1:4">
      <c r="A94" t="str">
        <f>All!E106</f>
        <v>EGNTM1</v>
      </c>
      <c r="B94">
        <f>All!Y106</f>
        <v>3</v>
      </c>
      <c r="C94">
        <f>IFERROR(VLOOKUP(A94,'Site check'!A:Q,3,0),0)</f>
        <v>0</v>
      </c>
      <c r="D94">
        <f t="shared" si="1"/>
        <v>3</v>
      </c>
    </row>
    <row r="95" spans="1:4">
      <c r="A95" t="str">
        <f>All!E107</f>
        <v>EVMN01</v>
      </c>
      <c r="B95">
        <f>All!Y107</f>
        <v>19</v>
      </c>
      <c r="C95">
        <f>IFERROR(VLOOKUP(A95,'Site check'!A:Q,3,0),0)</f>
        <v>0</v>
      </c>
      <c r="D95">
        <f t="shared" si="1"/>
        <v>19</v>
      </c>
    </row>
    <row r="96" spans="1:4">
      <c r="A96" t="str">
        <f>All!E108</f>
        <v>EXR</v>
      </c>
      <c r="B96">
        <f>All!Y108</f>
        <v>71</v>
      </c>
      <c r="C96">
        <f>IFERROR(VLOOKUP(A96,'Site check'!A:Q,3,0),0)</f>
        <v>0</v>
      </c>
      <c r="D96">
        <f t="shared" si="1"/>
        <v>71</v>
      </c>
    </row>
    <row r="97" spans="1:4">
      <c r="A97" t="str">
        <f>All!E110</f>
        <v>EXR</v>
      </c>
      <c r="B97">
        <f>All!Y110</f>
        <v>71</v>
      </c>
      <c r="C97">
        <f>IFERROR(VLOOKUP(A97,'Site check'!A:Q,3,0),0)</f>
        <v>0</v>
      </c>
      <c r="D97">
        <f t="shared" si="1"/>
        <v>71</v>
      </c>
    </row>
    <row r="98" spans="1:4">
      <c r="A98" t="str">
        <f>All!E111</f>
        <v>FKE</v>
      </c>
      <c r="B98">
        <f>All!Y111</f>
        <v>19</v>
      </c>
      <c r="C98">
        <f>IFERROR(VLOOKUP(A98,'Site check'!A:Q,3,0),0)</f>
        <v>0</v>
      </c>
      <c r="D98">
        <f t="shared" si="1"/>
        <v>19</v>
      </c>
    </row>
    <row r="99" spans="1:4">
      <c r="A99" t="str">
        <f>All!E112</f>
        <v>FLNTT1</v>
      </c>
      <c r="B99">
        <f>All!Y112</f>
        <v>6</v>
      </c>
      <c r="C99">
        <f>IFERROR(VLOOKUP(A99,'Site check'!A:Q,3,0),0)</f>
        <v>0</v>
      </c>
      <c r="D99">
        <f t="shared" si="1"/>
        <v>6</v>
      </c>
    </row>
    <row r="100" spans="1:4">
      <c r="A100" t="str">
        <f>All!E113</f>
        <v>FMYN31</v>
      </c>
      <c r="B100">
        <f>All!Y113</f>
        <v>21</v>
      </c>
      <c r="C100">
        <f>IFERROR(VLOOKUP(A100,'Site check'!A:Q,3,0),0)</f>
        <v>0</v>
      </c>
      <c r="D100">
        <f t="shared" si="1"/>
        <v>21</v>
      </c>
    </row>
    <row r="101" spans="1:4">
      <c r="A101" t="str">
        <f>All!E114</f>
        <v>FRNN03</v>
      </c>
      <c r="B101">
        <f>All!Y114</f>
        <v>22</v>
      </c>
      <c r="C101">
        <f>IFERROR(VLOOKUP(A101,'Site check'!A:Q,3,0),0)</f>
        <v>0</v>
      </c>
      <c r="D101">
        <f t="shared" si="1"/>
        <v>22</v>
      </c>
    </row>
    <row r="102" spans="1:4">
      <c r="A102" t="str">
        <f>All!E115</f>
        <v>FRNN03</v>
      </c>
      <c r="B102">
        <f>All!Y115</f>
        <v>22</v>
      </c>
      <c r="C102">
        <f>IFERROR(VLOOKUP(A102,'Site check'!A:Q,3,0),0)</f>
        <v>0</v>
      </c>
      <c r="D102">
        <f t="shared" si="1"/>
        <v>22</v>
      </c>
    </row>
    <row r="103" spans="1:4">
      <c r="A103" t="str">
        <f>All!E116</f>
        <v>GCRTB1</v>
      </c>
      <c r="B103">
        <f>All!Y116</f>
        <v>24</v>
      </c>
      <c r="C103">
        <f>IFERROR(VLOOKUP(A103,'Site check'!A:Q,3,0),0)</f>
        <v>0</v>
      </c>
      <c r="D103">
        <f t="shared" si="1"/>
        <v>24</v>
      </c>
    </row>
    <row r="104" spans="1:4">
      <c r="A104" t="str">
        <f>All!E117</f>
        <v>GFDCD1</v>
      </c>
      <c r="B104">
        <f>All!Y117</f>
        <v>60</v>
      </c>
      <c r="C104">
        <f>IFERROR(VLOOKUP(A104,'Site check'!A:Q,3,0),0)</f>
        <v>0</v>
      </c>
      <c r="D104">
        <f t="shared" si="1"/>
        <v>60</v>
      </c>
    </row>
    <row r="105" spans="1:4">
      <c r="A105" t="str">
        <f>All!E119</f>
        <v>GLWN07</v>
      </c>
      <c r="B105">
        <f>All!Y119</f>
        <v>51</v>
      </c>
      <c r="C105">
        <f>IFERROR(VLOOKUP(A105,'Site check'!A:Q,3,0),0)</f>
        <v>0</v>
      </c>
      <c r="D105">
        <f t="shared" si="1"/>
        <v>51</v>
      </c>
    </row>
    <row r="106" spans="1:4">
      <c r="A106" t="str">
        <f>All!E120</f>
        <v>GLWN07</v>
      </c>
      <c r="B106">
        <f>All!Y120</f>
        <v>51</v>
      </c>
      <c r="C106">
        <f>IFERROR(VLOOKUP(A106,'Site check'!A:Q,3,0),0)</f>
        <v>0</v>
      </c>
      <c r="D106">
        <f t="shared" si="1"/>
        <v>51</v>
      </c>
    </row>
    <row r="107" spans="1:4">
      <c r="A107" t="str">
        <f>All!E121</f>
        <v>GLWTO1</v>
      </c>
      <c r="B107">
        <f>All!Y121</f>
        <v>61</v>
      </c>
      <c r="C107">
        <f>IFERROR(VLOOKUP(A107,'Site check'!A:Q,3,0),0)</f>
        <v>0</v>
      </c>
      <c r="D107">
        <f t="shared" si="1"/>
        <v>61</v>
      </c>
    </row>
    <row r="108" spans="1:4">
      <c r="A108" t="str">
        <f>All!E122</f>
        <v>GLWTW1</v>
      </c>
      <c r="B108">
        <f>All!Y122</f>
        <v>3</v>
      </c>
      <c r="C108">
        <f>IFERROR(VLOOKUP(A108,'Site check'!A:Q,3,0),0)</f>
        <v>0</v>
      </c>
      <c r="D108">
        <f t="shared" si="1"/>
        <v>3</v>
      </c>
    </row>
    <row r="109" spans="1:4">
      <c r="A109" t="str">
        <f>All!E123</f>
        <v>GRSTB1</v>
      </c>
      <c r="B109">
        <f>All!Y123</f>
        <v>6</v>
      </c>
      <c r="C109">
        <f>IFERROR(VLOOKUP(A109,'Site check'!A:Q,3,0),0)</f>
        <v>0</v>
      </c>
      <c r="D109">
        <f t="shared" si="1"/>
        <v>6</v>
      </c>
    </row>
    <row r="110" spans="1:4">
      <c r="A110" t="str">
        <f>All!E124</f>
        <v>GWK</v>
      </c>
      <c r="B110">
        <f>All!Y124</f>
        <v>3</v>
      </c>
      <c r="C110">
        <f>IFERROR(VLOOKUP(A110,'Site check'!A:Q,3,0),0)</f>
        <v>0</v>
      </c>
      <c r="D110">
        <f t="shared" si="1"/>
        <v>3</v>
      </c>
    </row>
    <row r="111" spans="1:4">
      <c r="A111" t="str">
        <f>All!E125</f>
        <v>HHD</v>
      </c>
      <c r="B111">
        <f>All!Y125</f>
        <v>16</v>
      </c>
      <c r="C111">
        <f>IFERROR(VLOOKUP(A111,'Site check'!A:Q,3,0),0)</f>
        <v>0</v>
      </c>
      <c r="D111">
        <f t="shared" si="1"/>
        <v>16</v>
      </c>
    </row>
    <row r="112" spans="1:4">
      <c r="A112" t="str">
        <f>All!E126</f>
        <v>HLDA11</v>
      </c>
      <c r="B112">
        <f>All!Y126</f>
        <v>12</v>
      </c>
      <c r="C112">
        <f>IFERROR(VLOOKUP(A112,'Site check'!A:Q,3,0),0)</f>
        <v>0</v>
      </c>
      <c r="D112">
        <f t="shared" si="1"/>
        <v>12</v>
      </c>
    </row>
    <row r="113" spans="1:4">
      <c r="A113" t="str">
        <f>All!E127</f>
        <v>HLDA12</v>
      </c>
      <c r="B113">
        <f>All!Y127</f>
        <v>4</v>
      </c>
      <c r="C113">
        <f>IFERROR(VLOOKUP(A113,'Site check'!A:Q,3,0),0)</f>
        <v>0</v>
      </c>
      <c r="D113">
        <f t="shared" si="1"/>
        <v>4</v>
      </c>
    </row>
    <row r="114" spans="1:4">
      <c r="A114" t="str">
        <f>All!E128</f>
        <v>HLWN02</v>
      </c>
      <c r="B114">
        <f>All!Y128</f>
        <v>38</v>
      </c>
      <c r="C114">
        <f>IFERROR(VLOOKUP(A114,'Site check'!A:Q,3,0),0)</f>
        <v>0</v>
      </c>
      <c r="D114">
        <f t="shared" si="1"/>
        <v>38</v>
      </c>
    </row>
    <row r="115" spans="1:4">
      <c r="A115" t="str">
        <f>All!E129</f>
        <v>HRWN02</v>
      </c>
      <c r="B115">
        <f>All!Y129</f>
        <v>235</v>
      </c>
      <c r="C115">
        <f>IFERROR(VLOOKUP(A115,'Site check'!A:Q,3,0),0)</f>
        <v>0</v>
      </c>
      <c r="D115">
        <f t="shared" si="1"/>
        <v>235</v>
      </c>
    </row>
    <row r="116" spans="1:4">
      <c r="A116" t="str">
        <f>All!E130</f>
        <v>HTE</v>
      </c>
      <c r="B116">
        <f>All!Y130</f>
        <v>4</v>
      </c>
      <c r="C116">
        <f>IFERROR(VLOOKUP(A116,'Site check'!A:Q,3,0),0)</f>
        <v>0</v>
      </c>
      <c r="D116">
        <f t="shared" si="1"/>
        <v>4</v>
      </c>
    </row>
    <row r="117" spans="1:4">
      <c r="A117" t="str">
        <f>All!E131</f>
        <v>IGNN01</v>
      </c>
      <c r="B117">
        <f>All!Y131</f>
        <v>119</v>
      </c>
      <c r="C117">
        <f>IFERROR(VLOOKUP(A117,'Site check'!A:Q,3,0),0)</f>
        <v>0</v>
      </c>
      <c r="D117">
        <f t="shared" si="1"/>
        <v>119</v>
      </c>
    </row>
    <row r="118" spans="1:4">
      <c r="A118" t="str">
        <f>All!E132</f>
        <v>INVN41</v>
      </c>
      <c r="B118">
        <f>All!Y132</f>
        <v>29</v>
      </c>
      <c r="C118">
        <f>IFERROR(VLOOKUP(A118,'Site check'!A:Q,3,0),0)</f>
        <v>0</v>
      </c>
      <c r="D118">
        <f t="shared" si="1"/>
        <v>29</v>
      </c>
    </row>
    <row r="119" spans="1:4">
      <c r="A119" t="str">
        <f>All!E133</f>
        <v>INVTL1</v>
      </c>
      <c r="B119">
        <f>All!Y133</f>
        <v>1</v>
      </c>
      <c r="C119">
        <f>IFERROR(VLOOKUP(A119,'Site check'!A:Q,3,0),0)</f>
        <v>0</v>
      </c>
      <c r="D119">
        <f t="shared" si="1"/>
        <v>1</v>
      </c>
    </row>
    <row r="120" spans="1:4">
      <c r="A120" t="str">
        <f>All!E134</f>
        <v>IODN01</v>
      </c>
      <c r="B120">
        <f>All!Y134</f>
        <v>16</v>
      </c>
      <c r="C120">
        <f>IFERROR(VLOOKUP(A120,'Site check'!A:Q,3,0),0)</f>
        <v>0</v>
      </c>
      <c r="D120">
        <f t="shared" si="1"/>
        <v>16</v>
      </c>
    </row>
    <row r="121" spans="1:4">
      <c r="A121" t="str">
        <f>All!E136</f>
        <v>IPWTN1</v>
      </c>
      <c r="B121">
        <f>All!Y136</f>
        <v>98</v>
      </c>
      <c r="C121">
        <f>IFERROR(VLOOKUP(A121,'Site check'!A:Q,3,0),0)</f>
        <v>0</v>
      </c>
      <c r="D121">
        <f t="shared" si="1"/>
        <v>98</v>
      </c>
    </row>
    <row r="122" spans="1:4">
      <c r="A122" t="str">
        <f>All!E137</f>
        <v>IVER02</v>
      </c>
      <c r="B122">
        <f>All!Y137</f>
        <v>4</v>
      </c>
      <c r="C122">
        <f>IFERROR(VLOOKUP(A122,'Site check'!A:Q,3,0),0)</f>
        <v>0</v>
      </c>
      <c r="D122">
        <f t="shared" si="1"/>
        <v>4</v>
      </c>
    </row>
    <row r="123" spans="1:4">
      <c r="A123" t="str">
        <f>All!E138</f>
        <v>KLNN01</v>
      </c>
      <c r="B123">
        <f>All!Y138</f>
        <v>1</v>
      </c>
      <c r="C123">
        <f>IFERROR(VLOOKUP(A123,'Site check'!A:Q,3,0),0)</f>
        <v>0</v>
      </c>
      <c r="D123">
        <f t="shared" si="1"/>
        <v>1</v>
      </c>
    </row>
    <row r="124" spans="1:4">
      <c r="A124" t="str">
        <f>All!E139</f>
        <v>KNLTS1</v>
      </c>
      <c r="B124">
        <f>All!Y139</f>
        <v>4</v>
      </c>
      <c r="C124">
        <f>IFERROR(VLOOKUP(A124,'Site check'!A:Q,3,0),0)</f>
        <v>0</v>
      </c>
      <c r="D124">
        <f t="shared" si="1"/>
        <v>4</v>
      </c>
    </row>
    <row r="125" spans="1:4">
      <c r="A125" t="str">
        <f>All!E140</f>
        <v>LCT</v>
      </c>
      <c r="B125">
        <f>All!Y140</f>
        <v>11</v>
      </c>
      <c r="C125">
        <f>IFERROR(VLOOKUP(A125,'Site check'!A:Q,3,0),0)</f>
        <v>0</v>
      </c>
      <c r="D125">
        <f t="shared" si="1"/>
        <v>11</v>
      </c>
    </row>
    <row r="126" spans="1:4">
      <c r="A126" t="str">
        <f>All!E141</f>
        <v>LDMS13</v>
      </c>
      <c r="B126">
        <f>All!Y141</f>
        <v>4</v>
      </c>
      <c r="C126">
        <f>IFERROR(VLOOKUP(A126,'Site check'!A:Q,3,0),0)</f>
        <v>0</v>
      </c>
      <c r="D126">
        <f t="shared" si="1"/>
        <v>4</v>
      </c>
    </row>
    <row r="127" spans="1:4">
      <c r="A127" t="str">
        <f>All!E142</f>
        <v>LDMS13</v>
      </c>
      <c r="B127">
        <f>All!Y142</f>
        <v>4</v>
      </c>
      <c r="C127">
        <f>IFERROR(VLOOKUP(A127,'Site check'!A:Q,3,0),0)</f>
        <v>0</v>
      </c>
      <c r="D127">
        <f t="shared" si="1"/>
        <v>4</v>
      </c>
    </row>
    <row r="128" spans="1:4">
      <c r="A128" t="str">
        <f>All!E143</f>
        <v>LDSCD2</v>
      </c>
      <c r="B128">
        <f>All!Y143</f>
        <v>37</v>
      </c>
      <c r="C128">
        <f>IFERROR(VLOOKUP(A128,'Site check'!A:Q,3,0),0)</f>
        <v>0</v>
      </c>
      <c r="D128">
        <f t="shared" si="1"/>
        <v>37</v>
      </c>
    </row>
    <row r="129" spans="1:4">
      <c r="A129" t="str">
        <f>All!E144</f>
        <v>LDSCD2</v>
      </c>
      <c r="B129">
        <f>All!Y144</f>
        <v>37</v>
      </c>
      <c r="C129">
        <f>IFERROR(VLOOKUP(A129,'Site check'!A:Q,3,0),0)</f>
        <v>0</v>
      </c>
      <c r="D129">
        <f t="shared" si="1"/>
        <v>37</v>
      </c>
    </row>
    <row r="130" spans="1:4">
      <c r="A130" t="str">
        <f>All!E145</f>
        <v>LDSN14</v>
      </c>
      <c r="B130">
        <f>All!Y145</f>
        <v>3</v>
      </c>
      <c r="C130">
        <f>IFERROR(VLOOKUP(A130,'Site check'!A:Q,3,0),0)</f>
        <v>0</v>
      </c>
      <c r="D130">
        <f t="shared" si="1"/>
        <v>3</v>
      </c>
    </row>
    <row r="131" spans="1:4">
      <c r="A131" t="str">
        <f>All!E146</f>
        <v>LDSTS1</v>
      </c>
      <c r="B131">
        <f>All!Y146</f>
        <v>135</v>
      </c>
      <c r="C131">
        <f>IFERROR(VLOOKUP(A131,'Site check'!A:Q,3,0),0)</f>
        <v>0</v>
      </c>
      <c r="D131">
        <f t="shared" ref="D131:D194" si="2">SUM(B131-C131)</f>
        <v>135</v>
      </c>
    </row>
    <row r="132" spans="1:4">
      <c r="A132" t="str">
        <f>All!E147</f>
        <v>LIVN01</v>
      </c>
      <c r="B132">
        <f>All!Y147</f>
        <v>44</v>
      </c>
      <c r="C132">
        <f>IFERROR(VLOOKUP(A132,'Site check'!A:Q,3,0),0)</f>
        <v>0</v>
      </c>
      <c r="D132">
        <f t="shared" si="2"/>
        <v>44</v>
      </c>
    </row>
    <row r="133" spans="1:4">
      <c r="A133" t="str">
        <f>All!E148</f>
        <v>LLDTE1</v>
      </c>
      <c r="B133">
        <f>All!Y148</f>
        <v>174</v>
      </c>
      <c r="C133">
        <f>IFERROR(VLOOKUP(A133,'Site check'!A:Q,3,0),0)</f>
        <v>0</v>
      </c>
      <c r="D133">
        <f t="shared" si="2"/>
        <v>174</v>
      </c>
    </row>
    <row r="134" spans="1:4">
      <c r="A134" t="str">
        <f>All!E149</f>
        <v>LMSCN2</v>
      </c>
      <c r="B134">
        <f>All!Y149</f>
        <v>1</v>
      </c>
      <c r="C134">
        <f>IFERROR(VLOOKUP(A134,'Site check'!A:Q,3,0),0)</f>
        <v>0</v>
      </c>
      <c r="D134">
        <f t="shared" si="2"/>
        <v>1</v>
      </c>
    </row>
    <row r="135" spans="1:4">
      <c r="A135" t="str">
        <f>All!E150</f>
        <v>LPLTB1</v>
      </c>
      <c r="B135">
        <f>All!Y150</f>
        <v>4</v>
      </c>
      <c r="C135">
        <f>IFERROR(VLOOKUP(A135,'Site check'!A:Q,3,0),0)</f>
        <v>0</v>
      </c>
      <c r="D135">
        <f t="shared" si="2"/>
        <v>4</v>
      </c>
    </row>
    <row r="136" spans="1:4">
      <c r="A136" t="str">
        <f>All!E151</f>
        <v>LPLTK1</v>
      </c>
      <c r="B136">
        <f>All!Y151</f>
        <v>18</v>
      </c>
      <c r="C136">
        <f>IFERROR(VLOOKUP(A136,'Site check'!A:Q,3,0),0)</f>
        <v>0</v>
      </c>
      <c r="D136">
        <f t="shared" si="2"/>
        <v>18</v>
      </c>
    </row>
    <row r="137" spans="1:4">
      <c r="A137" t="str">
        <f>All!E152</f>
        <v>LSWN01</v>
      </c>
      <c r="B137">
        <f>All!Y152</f>
        <v>45</v>
      </c>
      <c r="C137">
        <f>IFERROR(VLOOKUP(A137,'Site check'!A:Q,3,0),0)</f>
        <v>0</v>
      </c>
      <c r="D137">
        <f t="shared" si="2"/>
        <v>45</v>
      </c>
    </row>
    <row r="138" spans="1:4">
      <c r="A138" t="str">
        <f>All!E153</f>
        <v>LTNDN1</v>
      </c>
      <c r="B138">
        <f>All!Y153</f>
        <v>7</v>
      </c>
      <c r="C138">
        <f>IFERROR(VLOOKUP(A138,'Site check'!A:Q,3,0),0)</f>
        <v>0</v>
      </c>
      <c r="D138">
        <f t="shared" si="2"/>
        <v>7</v>
      </c>
    </row>
    <row r="139" spans="1:4">
      <c r="A139" t="str">
        <f>All!E154</f>
        <v>MCRCD2</v>
      </c>
      <c r="B139">
        <f>All!Y154</f>
        <v>55</v>
      </c>
      <c r="C139">
        <f>IFERROR(VLOOKUP(A139,'Site check'!A:Q,3,0),0)</f>
        <v>0</v>
      </c>
      <c r="D139">
        <f t="shared" si="2"/>
        <v>55</v>
      </c>
    </row>
    <row r="140" spans="1:4">
      <c r="A140" t="str">
        <f>All!E155</f>
        <v>MCRCD2</v>
      </c>
      <c r="B140">
        <f>All!Y155</f>
        <v>55</v>
      </c>
      <c r="C140">
        <f>IFERROR(VLOOKUP(A140,'Site check'!A:Q,3,0),0)</f>
        <v>0</v>
      </c>
      <c r="D140">
        <f t="shared" si="2"/>
        <v>55</v>
      </c>
    </row>
    <row r="141" spans="1:4">
      <c r="A141" t="str">
        <f>All!E156</f>
        <v>MCRCD2</v>
      </c>
      <c r="B141">
        <f>All!Y156</f>
        <v>55</v>
      </c>
      <c r="C141">
        <f>IFERROR(VLOOKUP(A141,'Site check'!A:Q,3,0),0)</f>
        <v>0</v>
      </c>
      <c r="D141">
        <f t="shared" si="2"/>
        <v>55</v>
      </c>
    </row>
    <row r="142" spans="1:4">
      <c r="A142" t="str">
        <f>All!E157</f>
        <v>MCRN11</v>
      </c>
      <c r="B142">
        <f>All!Y157</f>
        <v>39</v>
      </c>
      <c r="C142">
        <f>IFERROR(VLOOKUP(A142,'Site check'!A:Q,3,0),0)</f>
        <v>0</v>
      </c>
      <c r="D142">
        <f t="shared" si="2"/>
        <v>39</v>
      </c>
    </row>
    <row r="143" spans="1:4">
      <c r="A143" t="str">
        <f>All!E158</f>
        <v>MCRN11</v>
      </c>
      <c r="B143">
        <f>All!Y158</f>
        <v>39</v>
      </c>
      <c r="C143">
        <f>IFERROR(VLOOKUP(A143,'Site check'!A:Q,3,0),0)</f>
        <v>0</v>
      </c>
      <c r="D143">
        <f t="shared" si="2"/>
        <v>39</v>
      </c>
    </row>
    <row r="144" spans="1:4">
      <c r="A144" t="str">
        <f>All!E159</f>
        <v>MCRN12</v>
      </c>
      <c r="B144">
        <f>All!Y159</f>
        <v>94</v>
      </c>
      <c r="C144">
        <f>IFERROR(VLOOKUP(A144,'Site check'!A:Q,3,0),0)</f>
        <v>0</v>
      </c>
      <c r="D144">
        <f t="shared" si="2"/>
        <v>94</v>
      </c>
    </row>
    <row r="145" spans="1:4">
      <c r="A145" t="str">
        <f>All!E160</f>
        <v>MCRN12</v>
      </c>
      <c r="B145">
        <f>All!Y160</f>
        <v>94</v>
      </c>
      <c r="C145">
        <f>IFERROR(VLOOKUP(A145,'Site check'!A:Q,3,0),0)</f>
        <v>0</v>
      </c>
      <c r="D145">
        <f t="shared" si="2"/>
        <v>94</v>
      </c>
    </row>
    <row r="146" spans="1:4">
      <c r="A146" t="str">
        <f>All!E161</f>
        <v>MDBTD1</v>
      </c>
      <c r="B146">
        <f>All!Y161</f>
        <v>27</v>
      </c>
      <c r="C146">
        <f>IFERROR(VLOOKUP(A146,'Site check'!A:Q,3,0),0)</f>
        <v>0</v>
      </c>
      <c r="D146">
        <f t="shared" si="2"/>
        <v>27</v>
      </c>
    </row>
    <row r="147" spans="1:4">
      <c r="A147" t="str">
        <f>All!E162</f>
        <v>MDE</v>
      </c>
      <c r="B147">
        <f>All!Y162</f>
        <v>17</v>
      </c>
      <c r="C147">
        <f>IFERROR(VLOOKUP(A147,'Site check'!A:Q,3,0),0)</f>
        <v>0</v>
      </c>
      <c r="D147">
        <f t="shared" si="2"/>
        <v>17</v>
      </c>
    </row>
    <row r="148" spans="1:4">
      <c r="A148" t="str">
        <f>All!E163</f>
        <v>MDFTB1</v>
      </c>
      <c r="B148">
        <f>All!Y163</f>
        <v>2</v>
      </c>
      <c r="C148">
        <f>IFERROR(VLOOKUP(A148,'Site check'!A:Q,3,0),0)</f>
        <v>0</v>
      </c>
      <c r="D148">
        <f t="shared" si="2"/>
        <v>2</v>
      </c>
    </row>
    <row r="149" spans="1:4">
      <c r="A149" t="str">
        <f>All!E164</f>
        <v>MKSTN1</v>
      </c>
      <c r="B149">
        <f>All!Y164</f>
        <v>24</v>
      </c>
      <c r="C149">
        <f>IFERROR(VLOOKUP(A149,'Site check'!A:Q,3,0),0)</f>
        <v>0</v>
      </c>
      <c r="D149">
        <f t="shared" si="2"/>
        <v>24</v>
      </c>
    </row>
    <row r="150" spans="1:4">
      <c r="A150" t="str">
        <f>All!E165</f>
        <v>NBYCD1</v>
      </c>
      <c r="B150">
        <f>All!Y165</f>
        <v>0</v>
      </c>
      <c r="C150">
        <f>IFERROR(VLOOKUP(A150,'Site check'!A:Q,3,0),0)</f>
        <v>0</v>
      </c>
      <c r="D150">
        <f t="shared" si="2"/>
        <v>0</v>
      </c>
    </row>
    <row r="151" spans="1:4">
      <c r="A151" t="str">
        <f>All!E166</f>
        <v>NECCD1</v>
      </c>
      <c r="B151">
        <f>All!Y166</f>
        <v>0</v>
      </c>
      <c r="C151">
        <f>IFERROR(VLOOKUP(A151,'Site check'!A:Q,3,0),0)</f>
        <v>0</v>
      </c>
      <c r="D151">
        <f t="shared" si="2"/>
        <v>0</v>
      </c>
    </row>
    <row r="152" spans="1:4">
      <c r="A152" t="str">
        <f>All!E167</f>
        <v>NGM</v>
      </c>
      <c r="B152">
        <f>All!Y167</f>
        <v>21</v>
      </c>
      <c r="C152">
        <f>IFERROR(VLOOKUP(A152,'Site check'!A:Q,3,0),0)</f>
        <v>0</v>
      </c>
      <c r="D152">
        <f t="shared" si="2"/>
        <v>21</v>
      </c>
    </row>
    <row r="153" spans="1:4">
      <c r="A153" t="str">
        <f>All!E168</f>
        <v>NGMTL1</v>
      </c>
      <c r="B153">
        <f>All!Y168</f>
        <v>96</v>
      </c>
      <c r="C153">
        <f>IFERROR(VLOOKUP(A153,'Site check'!A:Q,3,0),0)</f>
        <v>0</v>
      </c>
      <c r="D153">
        <f t="shared" si="2"/>
        <v>96</v>
      </c>
    </row>
    <row r="154" spans="1:4">
      <c r="A154" t="str">
        <f>All!E169</f>
        <v>NRWN51</v>
      </c>
      <c r="B154">
        <f>All!Y169</f>
        <v>8</v>
      </c>
      <c r="C154">
        <f>IFERROR(VLOOKUP(A154,'Site check'!A:Q,3,0),0)</f>
        <v>0</v>
      </c>
      <c r="D154">
        <f t="shared" si="2"/>
        <v>8</v>
      </c>
    </row>
    <row r="155" spans="1:4">
      <c r="A155" t="str">
        <f>All!E170</f>
        <v>NRWTN1</v>
      </c>
      <c r="B155">
        <f>All!Y170</f>
        <v>9</v>
      </c>
      <c r="C155">
        <f>IFERROR(VLOOKUP(A155,'Site check'!A:Q,3,0),0)</f>
        <v>0</v>
      </c>
      <c r="D155">
        <f t="shared" si="2"/>
        <v>9</v>
      </c>
    </row>
    <row r="156" spans="1:4">
      <c r="A156" t="str">
        <f>All!E171</f>
        <v>NULTB1</v>
      </c>
      <c r="B156">
        <f>All!Y171</f>
        <v>6</v>
      </c>
      <c r="C156">
        <f>IFERROR(VLOOKUP(A156,'Site check'!A:Q,3,0),0)</f>
        <v>0</v>
      </c>
      <c r="D156">
        <f t="shared" si="2"/>
        <v>6</v>
      </c>
    </row>
    <row r="157" spans="1:4">
      <c r="A157" t="str">
        <f>All!E172</f>
        <v>NWCN05</v>
      </c>
      <c r="B157">
        <f>All!Y172</f>
        <v>40</v>
      </c>
      <c r="C157">
        <f>IFERROR(VLOOKUP(A157,'Site check'!A:Q,3,0),0)</f>
        <v>0</v>
      </c>
      <c r="D157">
        <f t="shared" si="2"/>
        <v>40</v>
      </c>
    </row>
    <row r="158" spans="1:4">
      <c r="A158" t="str">
        <f>All!E174</f>
        <v>NWCNY1</v>
      </c>
      <c r="B158">
        <f>All!Y174</f>
        <v>24</v>
      </c>
      <c r="C158">
        <f>IFERROR(VLOOKUP(A158,'Site check'!A:Q,3,0),0)</f>
        <v>0</v>
      </c>
      <c r="D158">
        <f t="shared" si="2"/>
        <v>24</v>
      </c>
    </row>
    <row r="159" spans="1:4">
      <c r="A159" t="str">
        <f>All!E175</f>
        <v>NWPDN1</v>
      </c>
      <c r="B159">
        <f>All!Y175</f>
        <v>3</v>
      </c>
      <c r="C159">
        <f>IFERROR(VLOOKUP(A159,'Site check'!A:Q,3,0),0)</f>
        <v>0</v>
      </c>
      <c r="D159">
        <f t="shared" si="2"/>
        <v>3</v>
      </c>
    </row>
    <row r="160" spans="1:4">
      <c r="A160" t="str">
        <f>All!E176</f>
        <v>OHB</v>
      </c>
      <c r="B160">
        <f>All!Y176</f>
        <v>31</v>
      </c>
      <c r="C160">
        <f>IFERROR(VLOOKUP(A160,'Site check'!A:Q,3,0),0)</f>
        <v>0</v>
      </c>
      <c r="D160">
        <f t="shared" si="2"/>
        <v>31</v>
      </c>
    </row>
    <row r="161" spans="1:4">
      <c r="A161" t="str">
        <f>All!E177</f>
        <v>OHB</v>
      </c>
      <c r="B161">
        <f>All!Y177</f>
        <v>31</v>
      </c>
      <c r="C161">
        <f>IFERROR(VLOOKUP(A161,'Site check'!A:Q,3,0),0)</f>
        <v>0</v>
      </c>
      <c r="D161">
        <f t="shared" si="2"/>
        <v>31</v>
      </c>
    </row>
    <row r="162" spans="1:4">
      <c r="A162" t="str">
        <f>All!E178</f>
        <v>OKNN01</v>
      </c>
      <c r="B162">
        <f>All!Y178</f>
        <v>7</v>
      </c>
      <c r="C162">
        <f>IFERROR(VLOOKUP(A162,'Site check'!A:Q,3,0),0)</f>
        <v>0</v>
      </c>
      <c r="D162">
        <f t="shared" si="2"/>
        <v>7</v>
      </c>
    </row>
    <row r="163" spans="1:4">
      <c r="A163" t="str">
        <f>All!E179</f>
        <v>OKNN01</v>
      </c>
      <c r="B163">
        <f>All!Y179</f>
        <v>7</v>
      </c>
      <c r="C163">
        <f>IFERROR(VLOOKUP(A163,'Site check'!A:Q,3,0),0)</f>
        <v>0</v>
      </c>
      <c r="D163">
        <f t="shared" si="2"/>
        <v>7</v>
      </c>
    </row>
    <row r="164" spans="1:4">
      <c r="A164" t="str">
        <f>All!E180</f>
        <v>PCOTN1</v>
      </c>
      <c r="B164">
        <f>All!Y180</f>
        <v>66</v>
      </c>
      <c r="C164">
        <f>IFERROR(VLOOKUP(A164,'Site check'!A:Q,3,0),0)</f>
        <v>0</v>
      </c>
      <c r="D164">
        <f t="shared" si="2"/>
        <v>66</v>
      </c>
    </row>
    <row r="165" spans="1:4">
      <c r="A165" t="str">
        <f>All!E181</f>
        <v>PCOTN1</v>
      </c>
      <c r="B165">
        <f>All!Y181</f>
        <v>66</v>
      </c>
      <c r="C165">
        <f>IFERROR(VLOOKUP(A165,'Site check'!A:Q,3,0),0)</f>
        <v>0</v>
      </c>
      <c r="D165">
        <f t="shared" si="2"/>
        <v>66</v>
      </c>
    </row>
    <row r="166" spans="1:4">
      <c r="A166" t="str">
        <f>All!E182</f>
        <v>PCOTN1</v>
      </c>
      <c r="B166">
        <f>All!Y182</f>
        <v>66</v>
      </c>
      <c r="C166">
        <f>IFERROR(VLOOKUP(A166,'Site check'!A:Q,3,0),0)</f>
        <v>0</v>
      </c>
      <c r="D166">
        <f t="shared" si="2"/>
        <v>66</v>
      </c>
    </row>
    <row r="167" spans="1:4">
      <c r="A167" t="str">
        <f>All!E183</f>
        <v>PCOTN1</v>
      </c>
      <c r="B167">
        <f>All!Y183</f>
        <v>66</v>
      </c>
      <c r="C167">
        <f>IFERROR(VLOOKUP(A167,'Site check'!A:Q,3,0),0)</f>
        <v>0</v>
      </c>
      <c r="D167">
        <f t="shared" si="2"/>
        <v>66</v>
      </c>
    </row>
    <row r="168" spans="1:4">
      <c r="A168" t="str">
        <f>All!E184</f>
        <v>PLY</v>
      </c>
      <c r="B168">
        <f>All!Y184</f>
        <v>49</v>
      </c>
      <c r="C168">
        <f>IFERROR(VLOOKUP(A168,'Site check'!A:Q,3,0),0)</f>
        <v>0</v>
      </c>
      <c r="D168">
        <f t="shared" si="2"/>
        <v>49</v>
      </c>
    </row>
    <row r="169" spans="1:4">
      <c r="A169" t="str">
        <f>All!E185</f>
        <v>PLY</v>
      </c>
      <c r="B169">
        <f>All!Y185</f>
        <v>49</v>
      </c>
      <c r="C169">
        <f>IFERROR(VLOOKUP(A169,'Site check'!A:Q,3,0),0)</f>
        <v>0</v>
      </c>
      <c r="D169">
        <f t="shared" si="2"/>
        <v>49</v>
      </c>
    </row>
    <row r="170" spans="1:4">
      <c r="A170" t="str">
        <f>All!E186</f>
        <v>PNRTN1</v>
      </c>
      <c r="B170">
        <f>All!Y186</f>
        <v>8</v>
      </c>
      <c r="C170">
        <f>IFERROR(VLOOKUP(A170,'Site check'!A:Q,3,0),0)</f>
        <v>0</v>
      </c>
      <c r="D170">
        <f t="shared" si="2"/>
        <v>8</v>
      </c>
    </row>
    <row r="171" spans="1:4">
      <c r="A171" t="str">
        <f>All!E187</f>
        <v>POLN02</v>
      </c>
      <c r="B171">
        <f>All!Y187</f>
        <v>25</v>
      </c>
      <c r="C171">
        <f>IFERROR(VLOOKUP(A171,'Site check'!A:Q,3,0),0)</f>
        <v>0</v>
      </c>
      <c r="D171">
        <f t="shared" si="2"/>
        <v>25</v>
      </c>
    </row>
    <row r="172" spans="1:4">
      <c r="A172" t="str">
        <f>All!E188</f>
        <v>POLN02</v>
      </c>
      <c r="B172">
        <f>All!Y188</f>
        <v>25</v>
      </c>
      <c r="C172">
        <f>IFERROR(VLOOKUP(A172,'Site check'!A:Q,3,0),0)</f>
        <v>0</v>
      </c>
      <c r="D172">
        <f t="shared" si="2"/>
        <v>25</v>
      </c>
    </row>
    <row r="173" spans="1:4">
      <c r="A173" t="str">
        <f>All!E189</f>
        <v>PRDTB1</v>
      </c>
      <c r="B173">
        <f>All!Y189</f>
        <v>7</v>
      </c>
      <c r="C173">
        <f>IFERROR(VLOOKUP(A173,'Site check'!A:Q,3,0),0)</f>
        <v>0</v>
      </c>
      <c r="D173">
        <f t="shared" si="2"/>
        <v>7</v>
      </c>
    </row>
    <row r="174" spans="1:4">
      <c r="A174" t="str">
        <f>All!E190</f>
        <v>PRLN02</v>
      </c>
      <c r="B174">
        <f>All!Y190</f>
        <v>5</v>
      </c>
      <c r="C174">
        <f>IFERROR(VLOOKUP(A174,'Site check'!A:Q,3,0),0)</f>
        <v>0</v>
      </c>
      <c r="D174">
        <f t="shared" si="2"/>
        <v>5</v>
      </c>
    </row>
    <row r="175" spans="1:4">
      <c r="A175" t="str">
        <f>All!E191</f>
        <v>PTBTN1</v>
      </c>
      <c r="B175">
        <f>All!Y191</f>
        <v>9</v>
      </c>
      <c r="C175">
        <f>IFERROR(VLOOKUP(A175,'Site check'!A:Q,3,0),0)</f>
        <v>0</v>
      </c>
      <c r="D175">
        <f t="shared" si="2"/>
        <v>9</v>
      </c>
    </row>
    <row r="176" spans="1:4">
      <c r="A176" t="str">
        <f>All!E192</f>
        <v>PTHTL1</v>
      </c>
      <c r="B176">
        <f>All!Y192</f>
        <v>3</v>
      </c>
      <c r="C176">
        <f>IFERROR(VLOOKUP(A176,'Site check'!A:Q,3,0),0)</f>
        <v>0</v>
      </c>
      <c r="D176">
        <f t="shared" si="2"/>
        <v>3</v>
      </c>
    </row>
    <row r="177" spans="1:4">
      <c r="A177" t="str">
        <f>All!E193</f>
        <v>PTMDN1</v>
      </c>
      <c r="B177">
        <f>All!Y193</f>
        <v>1</v>
      </c>
      <c r="C177">
        <f>IFERROR(VLOOKUP(A177,'Site check'!A:Q,3,0),0)</f>
        <v>0</v>
      </c>
      <c r="D177">
        <f t="shared" si="2"/>
        <v>1</v>
      </c>
    </row>
    <row r="178" spans="1:4">
      <c r="A178" t="str">
        <f>All!E194</f>
        <v>PTMN03</v>
      </c>
      <c r="B178">
        <f>All!Y194</f>
        <v>278</v>
      </c>
      <c r="C178">
        <f>IFERROR(VLOOKUP(A178,'Site check'!A:Q,3,0),0)</f>
        <v>0</v>
      </c>
      <c r="D178">
        <f t="shared" si="2"/>
        <v>278</v>
      </c>
    </row>
    <row r="179" spans="1:4">
      <c r="A179" t="str">
        <f>All!E195</f>
        <v>RATE02</v>
      </c>
      <c r="B179">
        <f>All!Y195</f>
        <v>3</v>
      </c>
      <c r="C179">
        <f>IFERROR(VLOOKUP(A179,'Site check'!A:Q,3,0),0)</f>
        <v>0</v>
      </c>
      <c r="D179">
        <f t="shared" si="2"/>
        <v>3</v>
      </c>
    </row>
    <row r="180" spans="1:4">
      <c r="A180" t="str">
        <f>All!E196</f>
        <v>RATE02</v>
      </c>
      <c r="B180">
        <f>All!Y196</f>
        <v>3</v>
      </c>
      <c r="C180">
        <f>IFERROR(VLOOKUP(A180,'Site check'!A:Q,3,0),0)</f>
        <v>0</v>
      </c>
      <c r="D180">
        <f t="shared" si="2"/>
        <v>3</v>
      </c>
    </row>
    <row r="181" spans="1:4">
      <c r="A181" t="str">
        <f>All!E197</f>
        <v>RCR</v>
      </c>
      <c r="B181">
        <f>All!Y197</f>
        <v>17</v>
      </c>
      <c r="C181">
        <f>IFERROR(VLOOKUP(A181,'Site check'!A:Q,3,0),0)</f>
        <v>0</v>
      </c>
      <c r="D181">
        <f t="shared" si="2"/>
        <v>17</v>
      </c>
    </row>
    <row r="182" spans="1:4">
      <c r="A182" t="str">
        <f>All!E199</f>
        <v>RDG</v>
      </c>
      <c r="B182">
        <f>All!Y199</f>
        <v>27</v>
      </c>
      <c r="C182">
        <f>IFERROR(VLOOKUP(A182,'Site check'!A:Q,3,0),0)</f>
        <v>0</v>
      </c>
      <c r="D182">
        <f t="shared" si="2"/>
        <v>27</v>
      </c>
    </row>
    <row r="183" spans="1:4">
      <c r="A183" t="str">
        <f>All!E200</f>
        <v>RFDN11</v>
      </c>
      <c r="B183">
        <f>All!Y200</f>
        <v>35</v>
      </c>
      <c r="C183">
        <f>IFERROR(VLOOKUP(A183,'Site check'!A:Q,3,0),0)</f>
        <v>0</v>
      </c>
      <c r="D183">
        <f t="shared" si="2"/>
        <v>35</v>
      </c>
    </row>
    <row r="184" spans="1:4">
      <c r="A184" t="str">
        <f>All!E201</f>
        <v>SBHN01</v>
      </c>
      <c r="B184">
        <f>All!Y201</f>
        <v>84</v>
      </c>
      <c r="C184">
        <f>IFERROR(VLOOKUP(A184,'Site check'!A:Q,3,0),0)</f>
        <v>0</v>
      </c>
      <c r="D184">
        <f t="shared" si="2"/>
        <v>84</v>
      </c>
    </row>
    <row r="185" spans="1:4">
      <c r="A185" t="str">
        <f>All!E202</f>
        <v>SDN</v>
      </c>
      <c r="B185">
        <f>All!Y202</f>
        <v>6</v>
      </c>
      <c r="C185">
        <f>IFERROR(VLOOKUP(A185,'Site check'!A:Q,3,0),0)</f>
        <v>0</v>
      </c>
      <c r="D185">
        <f t="shared" si="2"/>
        <v>6</v>
      </c>
    </row>
    <row r="186" spans="1:4">
      <c r="A186" t="str">
        <f>All!E203</f>
        <v>SDNN06</v>
      </c>
      <c r="B186">
        <f>All!Y203</f>
        <v>61</v>
      </c>
      <c r="C186">
        <f>IFERROR(VLOOKUP(A186,'Site check'!A:Q,3,0),0)</f>
        <v>0</v>
      </c>
      <c r="D186">
        <f t="shared" si="2"/>
        <v>61</v>
      </c>
    </row>
    <row r="187" spans="1:4">
      <c r="A187" t="str">
        <f>All!E204</f>
        <v>SDNN06</v>
      </c>
      <c r="B187">
        <f>All!Y204</f>
        <v>61</v>
      </c>
      <c r="C187">
        <f>IFERROR(VLOOKUP(A187,'Site check'!A:Q,3,0),0)</f>
        <v>0</v>
      </c>
      <c r="D187">
        <f t="shared" si="2"/>
        <v>61</v>
      </c>
    </row>
    <row r="188" spans="1:4">
      <c r="A188" t="str">
        <f>All!E205</f>
        <v>SDNN06</v>
      </c>
      <c r="B188">
        <f>All!Y205</f>
        <v>61</v>
      </c>
      <c r="C188">
        <f>IFERROR(VLOOKUP(A188,'Site check'!A:Q,3,0),0)</f>
        <v>0</v>
      </c>
      <c r="D188">
        <f t="shared" si="2"/>
        <v>61</v>
      </c>
    </row>
    <row r="189" spans="1:4">
      <c r="A189" t="str">
        <f>All!E206</f>
        <v>SDNN13</v>
      </c>
      <c r="B189">
        <f>All!Y206</f>
        <v>4</v>
      </c>
      <c r="C189">
        <f>IFERROR(VLOOKUP(A189,'Site check'!A:Q,3,0),0)</f>
        <v>0</v>
      </c>
      <c r="D189">
        <f t="shared" si="2"/>
        <v>4</v>
      </c>
    </row>
    <row r="190" spans="1:4">
      <c r="A190" t="str">
        <f>All!E207</f>
        <v>SHD</v>
      </c>
      <c r="B190">
        <f>All!Y207</f>
        <v>6</v>
      </c>
      <c r="C190">
        <f>IFERROR(VLOOKUP(A190,'Site check'!A:Q,3,0),0)</f>
        <v>0</v>
      </c>
      <c r="D190">
        <f t="shared" si="2"/>
        <v>6</v>
      </c>
    </row>
    <row r="191" spans="1:4">
      <c r="A191" t="str">
        <f>All!E208</f>
        <v>SHDTR1</v>
      </c>
      <c r="B191">
        <f>All!Y208</f>
        <v>21</v>
      </c>
      <c r="C191">
        <f>IFERROR(VLOOKUP(A191,'Site check'!A:Q,3,0),0)</f>
        <v>0</v>
      </c>
      <c r="D191">
        <f t="shared" si="2"/>
        <v>21</v>
      </c>
    </row>
    <row r="192" spans="1:4">
      <c r="A192" t="str">
        <f>All!E209</f>
        <v>SHTN03</v>
      </c>
      <c r="B192">
        <f>All!Y209</f>
        <v>69</v>
      </c>
      <c r="C192">
        <f>IFERROR(VLOOKUP(A192,'Site check'!A:Q,3,0),0)</f>
        <v>0</v>
      </c>
      <c r="D192">
        <f t="shared" si="2"/>
        <v>69</v>
      </c>
    </row>
    <row r="193" spans="1:4">
      <c r="A193" t="str">
        <f>All!E210</f>
        <v>SLO</v>
      </c>
      <c r="B193">
        <f>All!Y210</f>
        <v>13</v>
      </c>
      <c r="C193">
        <f>IFERROR(VLOOKUP(A193,'Site check'!A:Q,3,0),0)</f>
        <v>0</v>
      </c>
      <c r="D193">
        <f t="shared" si="2"/>
        <v>13</v>
      </c>
    </row>
    <row r="194" spans="1:4">
      <c r="A194" t="str">
        <f>All!E211</f>
        <v>SMHN02</v>
      </c>
      <c r="B194">
        <f>All!Y211</f>
        <v>3</v>
      </c>
      <c r="C194">
        <f>IFERROR(VLOOKUP(A194,'Site check'!A:Q,3,0),0)</f>
        <v>0</v>
      </c>
      <c r="D194">
        <f t="shared" si="2"/>
        <v>3</v>
      </c>
    </row>
    <row r="195" spans="1:4">
      <c r="A195" t="str">
        <f>All!E212</f>
        <v>SNDTM1</v>
      </c>
      <c r="B195">
        <f>All!Y212</f>
        <v>9</v>
      </c>
      <c r="C195">
        <f>IFERROR(VLOOKUP(A195,'Site check'!A:Q,3,0),0)</f>
        <v>0</v>
      </c>
      <c r="D195">
        <f t="shared" ref="D195:D258" si="3">SUM(B195-C195)</f>
        <v>9</v>
      </c>
    </row>
    <row r="196" spans="1:4">
      <c r="A196" t="str">
        <f>All!E213</f>
        <v>SOLN02</v>
      </c>
      <c r="B196">
        <f>All!Y213</f>
        <v>38</v>
      </c>
      <c r="C196">
        <f>IFERROR(VLOOKUP(A196,'Site check'!A:Q,3,0),0)</f>
        <v>0</v>
      </c>
      <c r="D196">
        <f t="shared" si="3"/>
        <v>38</v>
      </c>
    </row>
    <row r="197" spans="1:4">
      <c r="A197" t="str">
        <f>All!E214</f>
        <v>SOSTN1</v>
      </c>
      <c r="B197">
        <f>All!Y214</f>
        <v>30</v>
      </c>
      <c r="C197">
        <f>IFERROR(VLOOKUP(A197,'Site check'!A:Q,3,0),0)</f>
        <v>0</v>
      </c>
      <c r="D197">
        <f t="shared" si="3"/>
        <v>30</v>
      </c>
    </row>
    <row r="198" spans="1:4">
      <c r="A198" t="str">
        <f>All!E215</f>
        <v>SOT</v>
      </c>
      <c r="B198">
        <f>All!Y215</f>
        <v>22</v>
      </c>
      <c r="C198">
        <f>IFERROR(VLOOKUP(A198,'Site check'!A:Q,3,0),0)</f>
        <v>0</v>
      </c>
      <c r="D198">
        <f t="shared" si="3"/>
        <v>22</v>
      </c>
    </row>
    <row r="199" spans="1:4">
      <c r="A199" t="str">
        <f>All!E216</f>
        <v>SQYN01</v>
      </c>
      <c r="B199">
        <f>All!Y216</f>
        <v>104</v>
      </c>
      <c r="C199">
        <f>IFERROR(VLOOKUP(A199,'Site check'!A:Q,3,0),0)</f>
        <v>0</v>
      </c>
      <c r="D199">
        <f t="shared" si="3"/>
        <v>104</v>
      </c>
    </row>
    <row r="200" spans="1:4">
      <c r="A200" t="str">
        <f>All!E217</f>
        <v>SQYN01</v>
      </c>
      <c r="B200">
        <f>All!Y217</f>
        <v>104</v>
      </c>
      <c r="C200">
        <f>IFERROR(VLOOKUP(A200,'Site check'!A:Q,3,0),0)</f>
        <v>0</v>
      </c>
      <c r="D200">
        <f t="shared" si="3"/>
        <v>104</v>
      </c>
    </row>
    <row r="201" spans="1:4">
      <c r="A201" t="str">
        <f>All!E218</f>
        <v>SQYN01</v>
      </c>
      <c r="B201">
        <f>All!Y218</f>
        <v>104</v>
      </c>
      <c r="C201">
        <f>IFERROR(VLOOKUP(A201,'Site check'!A:Q,3,0),0)</f>
        <v>0</v>
      </c>
      <c r="D201">
        <f t="shared" si="3"/>
        <v>104</v>
      </c>
    </row>
    <row r="202" spans="1:4">
      <c r="A202" t="str">
        <f>All!E219</f>
        <v>SQYN02</v>
      </c>
      <c r="B202">
        <f>All!Y219</f>
        <v>94</v>
      </c>
      <c r="C202">
        <f>IFERROR(VLOOKUP(A202,'Site check'!A:Q,3,0),0)</f>
        <v>0</v>
      </c>
      <c r="D202">
        <f t="shared" si="3"/>
        <v>94</v>
      </c>
    </row>
    <row r="203" spans="1:4">
      <c r="A203" t="str">
        <f>All!E220</f>
        <v>SQYN02</v>
      </c>
      <c r="B203">
        <f>All!Y220</f>
        <v>94</v>
      </c>
      <c r="C203">
        <f>IFERROR(VLOOKUP(A203,'Site check'!A:Q,3,0),0)</f>
        <v>0</v>
      </c>
      <c r="D203">
        <f t="shared" si="3"/>
        <v>94</v>
      </c>
    </row>
    <row r="204" spans="1:4">
      <c r="A204" t="str">
        <f>All!E221</f>
        <v>SQYN02</v>
      </c>
      <c r="B204">
        <f>All!Y221</f>
        <v>94</v>
      </c>
      <c r="C204">
        <f>IFERROR(VLOOKUP(A204,'Site check'!A:Q,3,0),0)</f>
        <v>0</v>
      </c>
      <c r="D204">
        <f t="shared" si="3"/>
        <v>94</v>
      </c>
    </row>
    <row r="205" spans="1:4">
      <c r="A205" t="str">
        <f>All!E222</f>
        <v>SQYN02</v>
      </c>
      <c r="B205">
        <f>All!Y222</f>
        <v>94</v>
      </c>
      <c r="C205">
        <f>IFERROR(VLOOKUP(A205,'Site check'!A:Q,3,0),0)</f>
        <v>0</v>
      </c>
      <c r="D205">
        <f t="shared" si="3"/>
        <v>94</v>
      </c>
    </row>
    <row r="206" spans="1:4">
      <c r="A206" t="str">
        <f>All!E223</f>
        <v>STEDN1</v>
      </c>
      <c r="B206">
        <f>All!Y223</f>
        <v>1</v>
      </c>
      <c r="C206">
        <f>IFERROR(VLOOKUP(A206,'Site check'!A:Q,3,0),0)</f>
        <v>0</v>
      </c>
      <c r="D206">
        <f t="shared" si="3"/>
        <v>1</v>
      </c>
    </row>
    <row r="207" spans="1:4">
      <c r="A207" t="str">
        <f>All!E224</f>
        <v>STGCD1</v>
      </c>
      <c r="B207">
        <f>All!Y224</f>
        <v>13</v>
      </c>
      <c r="C207">
        <f>IFERROR(VLOOKUP(A207,'Site check'!A:Q,3,0),0)</f>
        <v>0</v>
      </c>
      <c r="D207">
        <f t="shared" si="3"/>
        <v>13</v>
      </c>
    </row>
    <row r="208" spans="1:4">
      <c r="A208" t="str">
        <f>All!E225</f>
        <v>SWNN03</v>
      </c>
      <c r="B208">
        <f>All!Y225</f>
        <v>5</v>
      </c>
      <c r="C208">
        <f>IFERROR(VLOOKUP(A208,'Site check'!A:Q,3,0),0)</f>
        <v>0</v>
      </c>
      <c r="D208">
        <f t="shared" si="3"/>
        <v>5</v>
      </c>
    </row>
    <row r="209" spans="1:4">
      <c r="A209" t="str">
        <f>All!E226</f>
        <v>SWY</v>
      </c>
      <c r="B209">
        <f>All!Y226</f>
        <v>13</v>
      </c>
      <c r="C209">
        <f>IFERROR(VLOOKUP(A209,'Site check'!A:Q,3,0),0)</f>
        <v>0</v>
      </c>
      <c r="D209">
        <f t="shared" si="3"/>
        <v>13</v>
      </c>
    </row>
    <row r="210" spans="1:4">
      <c r="A210" t="str">
        <f>All!E227</f>
        <v>TELHS1</v>
      </c>
      <c r="B210">
        <f>All!Y227</f>
        <v>2</v>
      </c>
      <c r="C210">
        <f>IFERROR(VLOOKUP(A210,'Site check'!A:Q,3,0),0)</f>
        <v>0</v>
      </c>
      <c r="D210">
        <f t="shared" si="3"/>
        <v>2</v>
      </c>
    </row>
    <row r="211" spans="1:4">
      <c r="A211" t="str">
        <f>All!E228</f>
        <v>TELHS1</v>
      </c>
      <c r="B211">
        <f>All!Y228</f>
        <v>2</v>
      </c>
      <c r="C211">
        <f>IFERROR(VLOOKUP(A211,'Site check'!A:Q,3,0),0)</f>
        <v>0</v>
      </c>
      <c r="D211">
        <f t="shared" si="3"/>
        <v>2</v>
      </c>
    </row>
    <row r="212" spans="1:4">
      <c r="A212" t="str">
        <f>All!E229</f>
        <v>TELHS1</v>
      </c>
      <c r="B212">
        <f>All!Y229</f>
        <v>2</v>
      </c>
      <c r="C212">
        <f>IFERROR(VLOOKUP(A212,'Site check'!A:Q,3,0),0)</f>
        <v>0</v>
      </c>
      <c r="D212">
        <f t="shared" si="3"/>
        <v>2</v>
      </c>
    </row>
    <row r="213" spans="1:4">
      <c r="A213" t="str">
        <f>All!E230</f>
        <v>TELHS1</v>
      </c>
      <c r="B213">
        <f>All!Y230</f>
        <v>2</v>
      </c>
      <c r="C213">
        <f>IFERROR(VLOOKUP(A213,'Site check'!A:Q,3,0),0)</f>
        <v>0</v>
      </c>
      <c r="D213">
        <f t="shared" si="3"/>
        <v>2</v>
      </c>
    </row>
    <row r="214" spans="1:4">
      <c r="A214" t="str">
        <f>All!E231</f>
        <v>TELHS2</v>
      </c>
      <c r="B214">
        <f>All!Y231</f>
        <v>0</v>
      </c>
      <c r="C214">
        <f>IFERROR(VLOOKUP(A214,'Site check'!A:Q,3,0),0)</f>
        <v>0</v>
      </c>
      <c r="D214">
        <f t="shared" si="3"/>
        <v>0</v>
      </c>
    </row>
    <row r="215" spans="1:4">
      <c r="A215" t="str">
        <f>All!E232</f>
        <v>TGYN04</v>
      </c>
      <c r="B215">
        <f>All!Y232</f>
        <v>6</v>
      </c>
      <c r="C215">
        <f>IFERROR(VLOOKUP(A215,'Site check'!A:Q,3,0),0)</f>
        <v>0</v>
      </c>
      <c r="D215">
        <f t="shared" si="3"/>
        <v>6</v>
      </c>
    </row>
    <row r="216" spans="1:4">
      <c r="A216" t="str">
        <f>All!E233</f>
        <v>TGYN04</v>
      </c>
      <c r="B216">
        <f>All!Y233</f>
        <v>6</v>
      </c>
      <c r="C216">
        <f>IFERROR(VLOOKUP(A216,'Site check'!A:Q,3,0),0)</f>
        <v>0</v>
      </c>
      <c r="D216">
        <f t="shared" si="3"/>
        <v>6</v>
      </c>
    </row>
    <row r="217" spans="1:4">
      <c r="A217" t="str">
        <f>All!E235</f>
        <v>TNTTN1</v>
      </c>
      <c r="B217">
        <f>All!Y235</f>
        <v>55</v>
      </c>
      <c r="C217">
        <f>IFERROR(VLOOKUP(A217,'Site check'!A:Q,3,0),0)</f>
        <v>0</v>
      </c>
      <c r="D217">
        <f t="shared" si="3"/>
        <v>55</v>
      </c>
    </row>
    <row r="218" spans="1:4">
      <c r="A218" t="str">
        <f>All!E236</f>
        <v>TNTTN1</v>
      </c>
      <c r="B218">
        <f>All!Y236</f>
        <v>55</v>
      </c>
      <c r="C218">
        <f>IFERROR(VLOOKUP(A218,'Site check'!A:Q,3,0),0)</f>
        <v>0</v>
      </c>
      <c r="D218">
        <f t="shared" si="3"/>
        <v>55</v>
      </c>
    </row>
    <row r="219" spans="1:4">
      <c r="A219" t="str">
        <f>All!E237</f>
        <v>TRON01</v>
      </c>
      <c r="B219">
        <f>All!Y237</f>
        <v>65</v>
      </c>
      <c r="C219">
        <f>IFERROR(VLOOKUP(A219,'Site check'!A:Q,3,0),0)</f>
        <v>0</v>
      </c>
      <c r="D219">
        <f t="shared" si="3"/>
        <v>65</v>
      </c>
    </row>
    <row r="220" spans="1:4">
      <c r="A220" t="str">
        <f>All!E238</f>
        <v>VHXN02</v>
      </c>
      <c r="B220">
        <f>All!Y238</f>
        <v>1</v>
      </c>
      <c r="C220">
        <f>IFERROR(VLOOKUP(A220,'Site check'!A:Q,3,0),0)</f>
        <v>0</v>
      </c>
      <c r="D220">
        <f t="shared" si="3"/>
        <v>1</v>
      </c>
    </row>
    <row r="221" spans="1:4">
      <c r="A221" t="str">
        <f>All!E239</f>
        <v>WADN01</v>
      </c>
      <c r="B221">
        <f>All!Y239</f>
        <v>8</v>
      </c>
      <c r="C221">
        <f>IFERROR(VLOOKUP(A221,'Site check'!A:Q,3,0),0)</f>
        <v>0</v>
      </c>
      <c r="D221">
        <f t="shared" si="3"/>
        <v>8</v>
      </c>
    </row>
    <row r="222" spans="1:4">
      <c r="A222" t="str">
        <f>All!E240</f>
        <v>WAHP06</v>
      </c>
      <c r="B222">
        <f>All!Y240</f>
        <v>9</v>
      </c>
      <c r="C222">
        <f>IFERROR(VLOOKUP(A222,'Site check'!A:Q,3,0),0)</f>
        <v>0</v>
      </c>
      <c r="D222">
        <f t="shared" si="3"/>
        <v>9</v>
      </c>
    </row>
    <row r="223" spans="1:4">
      <c r="A223" t="str">
        <f>All!E242</f>
        <v>WAHP03</v>
      </c>
      <c r="B223">
        <f>All!Y242</f>
        <v>64</v>
      </c>
      <c r="C223">
        <f>IFERROR(VLOOKUP(A223,'Site check'!A:Q,3,0),0)</f>
        <v>0</v>
      </c>
      <c r="D223">
        <f t="shared" si="3"/>
        <v>64</v>
      </c>
    </row>
    <row r="224" spans="1:4">
      <c r="A224" t="e">
        <f>All!#REF!</f>
        <v>#REF!</v>
      </c>
      <c r="B224" t="e">
        <f>All!#REF!</f>
        <v>#REF!</v>
      </c>
      <c r="C224">
        <f>IFERROR(VLOOKUP(A224,'Site check'!A:Q,3,0),0)</f>
        <v>0</v>
      </c>
      <c r="D224" t="e">
        <f t="shared" si="3"/>
        <v>#REF!</v>
      </c>
    </row>
    <row r="225" spans="1:4">
      <c r="A225" t="str">
        <f>All!E243</f>
        <v>WAHP03</v>
      </c>
      <c r="B225">
        <f>All!Y243</f>
        <v>64</v>
      </c>
      <c r="C225">
        <f>IFERROR(VLOOKUP(A225,'Site check'!A:Q,3,0),0)</f>
        <v>0</v>
      </c>
      <c r="D225">
        <f t="shared" si="3"/>
        <v>64</v>
      </c>
    </row>
    <row r="226" spans="1:4">
      <c r="A226" t="str">
        <f>All!E244</f>
        <v>WAIP06</v>
      </c>
      <c r="B226">
        <f>All!Y244</f>
        <v>6</v>
      </c>
      <c r="C226">
        <f>IFERROR(VLOOKUP(A226,'Site check'!A:Q,3,0),0)</f>
        <v>0</v>
      </c>
      <c r="D226">
        <f t="shared" si="3"/>
        <v>6</v>
      </c>
    </row>
    <row r="227" spans="1:4">
      <c r="A227" t="str">
        <f>All!E245</f>
        <v>WCKTR1</v>
      </c>
      <c r="B227">
        <f>All!Y245</f>
        <v>5</v>
      </c>
      <c r="C227">
        <f>IFERROR(VLOOKUP(A227,'Site check'!A:Q,3,0),0)</f>
        <v>0</v>
      </c>
      <c r="D227">
        <f t="shared" si="3"/>
        <v>5</v>
      </c>
    </row>
    <row r="228" spans="1:4">
      <c r="A228" t="str">
        <f>All!E246</f>
        <v>WHD</v>
      </c>
      <c r="B228">
        <f>All!Y246</f>
        <v>1</v>
      </c>
      <c r="C228">
        <f>IFERROR(VLOOKUP(A228,'Site check'!A:Q,3,0),0)</f>
        <v>0</v>
      </c>
      <c r="D228">
        <f t="shared" si="3"/>
        <v>1</v>
      </c>
    </row>
    <row r="229" spans="1:4">
      <c r="A229" t="str">
        <f>All!E247</f>
        <v>WHHN03</v>
      </c>
      <c r="B229">
        <f>All!Y247</f>
        <v>77</v>
      </c>
      <c r="C229">
        <f>IFERROR(VLOOKUP(A229,'Site check'!A:Q,3,0),0)</f>
        <v>0</v>
      </c>
      <c r="D229">
        <f t="shared" si="3"/>
        <v>77</v>
      </c>
    </row>
    <row r="230" spans="1:4">
      <c r="A230" t="str">
        <f>All!E248</f>
        <v>WKGN01</v>
      </c>
      <c r="B230">
        <f>All!Y248</f>
        <v>34</v>
      </c>
      <c r="C230">
        <f>IFERROR(VLOOKUP(A230,'Site check'!A:Q,3,0),0)</f>
        <v>0</v>
      </c>
      <c r="D230">
        <f t="shared" si="3"/>
        <v>34</v>
      </c>
    </row>
    <row r="231" spans="1:4">
      <c r="A231" t="str">
        <f>All!E249</f>
        <v>WONTL1</v>
      </c>
      <c r="B231">
        <f>All!Y249</f>
        <v>1</v>
      </c>
      <c r="C231">
        <f>IFERROR(VLOOKUP(A231,'Site check'!A:Q,3,0),0)</f>
        <v>0</v>
      </c>
      <c r="D231">
        <f t="shared" si="3"/>
        <v>1</v>
      </c>
    </row>
    <row r="232" spans="1:4">
      <c r="A232" t="e">
        <f>All!#REF!</f>
        <v>#REF!</v>
      </c>
      <c r="B232" t="e">
        <f>All!#REF!</f>
        <v>#REF!</v>
      </c>
      <c r="C232">
        <f>IFERROR(VLOOKUP(A232,'Site check'!A:Q,3,0),0)</f>
        <v>0</v>
      </c>
      <c r="D232" t="e">
        <f t="shared" si="3"/>
        <v>#REF!</v>
      </c>
    </row>
    <row r="233" spans="1:4">
      <c r="A233" t="str">
        <f>All!E250</f>
        <v>WTNTK1</v>
      </c>
      <c r="B233">
        <f>All!Y250</f>
        <v>34</v>
      </c>
      <c r="C233">
        <f>IFERROR(VLOOKUP(A233,'Site check'!A:Q,3,0),0)</f>
        <v>0</v>
      </c>
      <c r="D233">
        <f t="shared" si="3"/>
        <v>34</v>
      </c>
    </row>
    <row r="234" spans="1:4">
      <c r="A234" t="str">
        <f>All!E251</f>
        <v>WTT</v>
      </c>
      <c r="B234">
        <f>All!Y251</f>
        <v>42</v>
      </c>
      <c r="C234">
        <f>IFERROR(VLOOKUP(A234,'Site check'!A:Q,3,0),0)</f>
        <v>0</v>
      </c>
      <c r="D234">
        <f t="shared" si="3"/>
        <v>42</v>
      </c>
    </row>
    <row r="235" spans="1:4">
      <c r="A235" t="str">
        <f>All!E252</f>
        <v>WVHTF1</v>
      </c>
      <c r="B235">
        <f>All!Y252</f>
        <v>12</v>
      </c>
      <c r="C235">
        <f>IFERROR(VLOOKUP(A235,'Site check'!A:Q,3,0),0)</f>
        <v>0</v>
      </c>
      <c r="D235">
        <f t="shared" si="3"/>
        <v>12</v>
      </c>
    </row>
    <row r="236" spans="1:4">
      <c r="A236" t="str">
        <f>All!E253</f>
        <v>YRK</v>
      </c>
      <c r="B236">
        <f>All!Y253</f>
        <v>67</v>
      </c>
      <c r="C236">
        <f>IFERROR(VLOOKUP(A236,'Site check'!A:Q,3,0),0)</f>
        <v>0</v>
      </c>
      <c r="D236">
        <f t="shared" si="3"/>
        <v>67</v>
      </c>
    </row>
    <row r="237" spans="1:4">
      <c r="A237" t="str">
        <f>All!E254</f>
        <v>YRKTH1</v>
      </c>
      <c r="B237">
        <f>All!Y254</f>
        <v>42</v>
      </c>
      <c r="C237">
        <f>IFERROR(VLOOKUP(A237,'Site check'!A:Q,3,0),0)</f>
        <v>0</v>
      </c>
      <c r="D237">
        <f t="shared" si="3"/>
        <v>42</v>
      </c>
    </row>
    <row r="238" spans="1:4">
      <c r="A238" t="e">
        <f>All!#REF!</f>
        <v>#REF!</v>
      </c>
      <c r="B238" t="e">
        <f>All!#REF!</f>
        <v>#REF!</v>
      </c>
      <c r="C238">
        <f>IFERROR(VLOOKUP(A238,'Site check'!A:Q,3,0),0)</f>
        <v>0</v>
      </c>
      <c r="D238" t="e">
        <f t="shared" si="3"/>
        <v>#REF!</v>
      </c>
    </row>
    <row r="239" spans="1:4">
      <c r="A239" t="str">
        <f>All!E255</f>
        <v>CYNTN2</v>
      </c>
      <c r="B239">
        <f>All!Y255</f>
        <v>42</v>
      </c>
      <c r="C239">
        <f>IFERROR(VLOOKUP(A239,'Site check'!A:Q,3,0),0)</f>
        <v>0</v>
      </c>
      <c r="D239">
        <f t="shared" si="3"/>
        <v>42</v>
      </c>
    </row>
    <row r="240" spans="1:4">
      <c r="A240" t="str">
        <f>All!E256</f>
        <v>VHXINT</v>
      </c>
      <c r="B240">
        <f>All!Y256</f>
        <v>5</v>
      </c>
      <c r="C240">
        <f>IFERROR(VLOOKUP(A240,'Site check'!A:Q,3,0),0)</f>
        <v>0</v>
      </c>
      <c r="D240">
        <f t="shared" si="3"/>
        <v>5</v>
      </c>
    </row>
    <row r="241" spans="1:4">
      <c r="A241" t="str">
        <f>All!E257</f>
        <v>BSHN08</v>
      </c>
      <c r="B241">
        <f>All!Y257</f>
        <v>16</v>
      </c>
      <c r="C241">
        <f>IFERROR(VLOOKUP(A241,'Site check'!A:Q,3,0),0)</f>
        <v>0</v>
      </c>
      <c r="D241">
        <f t="shared" si="3"/>
        <v>16</v>
      </c>
    </row>
    <row r="242" spans="1:4">
      <c r="A242" t="str">
        <f>All!E258</f>
        <v>LCT EXT (1st Floor)</v>
      </c>
      <c r="B242">
        <f>All!Y258</f>
        <v>1</v>
      </c>
      <c r="C242">
        <f>IFERROR(VLOOKUP(A242,'Site check'!A:Q,3,0),0)</f>
        <v>0</v>
      </c>
      <c r="D242">
        <f t="shared" si="3"/>
        <v>1</v>
      </c>
    </row>
    <row r="243" spans="1:4">
      <c r="A243" t="str">
        <f>All!E259</f>
        <v>TGY</v>
      </c>
      <c r="B243">
        <f>All!Y259</f>
        <v>0</v>
      </c>
      <c r="C243">
        <f>IFERROR(VLOOKUP(A243,'Site check'!A:Q,3,0),0)</f>
        <v>0</v>
      </c>
      <c r="D243">
        <f t="shared" si="3"/>
        <v>0</v>
      </c>
    </row>
    <row r="244" spans="1:4">
      <c r="A244" t="str">
        <f>All!E260</f>
        <v>TGY</v>
      </c>
      <c r="B244">
        <f>All!Y260</f>
        <v>0</v>
      </c>
      <c r="C244">
        <f>IFERROR(VLOOKUP(A244,'Site check'!A:Q,3,0),0)</f>
        <v>0</v>
      </c>
      <c r="D244">
        <f t="shared" si="3"/>
        <v>0</v>
      </c>
    </row>
    <row r="245" spans="1:4">
      <c r="A245" t="str">
        <f>All!E261</f>
        <v>TGYN03</v>
      </c>
      <c r="B245">
        <f>All!Y261</f>
        <v>0</v>
      </c>
      <c r="C245">
        <f>IFERROR(VLOOKUP(A245,'Site check'!A:Q,3,0),0)</f>
        <v>0</v>
      </c>
      <c r="D245">
        <f t="shared" si="3"/>
        <v>0</v>
      </c>
    </row>
    <row r="246" spans="1:4">
      <c r="A246" t="str">
        <f>All!E262</f>
        <v>LDSN15</v>
      </c>
      <c r="B246">
        <f>All!Y262</f>
        <v>3</v>
      </c>
      <c r="C246">
        <f>IFERROR(VLOOKUP(A246,'Site check'!A:Q,3,0),0)</f>
        <v>0</v>
      </c>
      <c r="D246">
        <f t="shared" si="3"/>
        <v>3</v>
      </c>
    </row>
    <row r="247" spans="1:4">
      <c r="A247" t="str">
        <f>All!E263</f>
        <v>BYR[cabin]</v>
      </c>
      <c r="B247">
        <f>All!Y263</f>
        <v>0</v>
      </c>
      <c r="C247">
        <f>IFERROR(VLOOKUP(A247,'Site check'!A:Q,3,0),0)</f>
        <v>0</v>
      </c>
      <c r="D247">
        <f t="shared" si="3"/>
        <v>0</v>
      </c>
    </row>
    <row r="248" spans="1:4">
      <c r="A248" t="str">
        <f>All!E264</f>
        <v>0</v>
      </c>
      <c r="B248">
        <f>All!Y264</f>
        <v>1</v>
      </c>
      <c r="C248">
        <f>IFERROR(VLOOKUP(A248,'Site check'!A:Q,3,0),0)</f>
        <v>0</v>
      </c>
      <c r="D248">
        <f t="shared" si="3"/>
        <v>1</v>
      </c>
    </row>
    <row r="249" spans="1:4">
      <c r="A249" t="str">
        <f>All!E265</f>
        <v>FTATA1</v>
      </c>
      <c r="B249">
        <f>All!Y265</f>
        <v>0</v>
      </c>
      <c r="C249">
        <f>IFERROR(VLOOKUP(A249,'Site check'!A:Q,3,0),0)</f>
        <v>0</v>
      </c>
      <c r="D249">
        <f t="shared" si="3"/>
        <v>0</v>
      </c>
    </row>
    <row r="250" spans="1:4">
      <c r="A250" t="str">
        <f>All!E266</f>
        <v>EDBCD1</v>
      </c>
      <c r="B250">
        <f>All!Y266</f>
        <v>210</v>
      </c>
      <c r="C250">
        <f>IFERROR(VLOOKUP(A250,'Site check'!A:Q,3,0),0)</f>
        <v>0</v>
      </c>
      <c r="D250">
        <f t="shared" si="3"/>
        <v>210</v>
      </c>
    </row>
    <row r="251" spans="1:4">
      <c r="A251" t="str">
        <f>All!E267</f>
        <v xml:space="preserve">FKKB21 </v>
      </c>
      <c r="B251">
        <f>All!Y267</f>
        <v>2</v>
      </c>
      <c r="C251">
        <f>IFERROR(VLOOKUP(A251,'Site check'!A:Q,3,0),0)</f>
        <v>0</v>
      </c>
      <c r="D251">
        <f t="shared" si="3"/>
        <v>2</v>
      </c>
    </row>
    <row r="252" spans="1:4">
      <c r="A252" t="str">
        <f>All!E268</f>
        <v>AZTCD2</v>
      </c>
      <c r="B252">
        <f>All!Y268</f>
        <v>9</v>
      </c>
      <c r="C252">
        <f>IFERROR(VLOOKUP(A252,'Site check'!A:Q,3,0),0)</f>
        <v>0</v>
      </c>
      <c r="D252">
        <f t="shared" si="3"/>
        <v>9</v>
      </c>
    </row>
    <row r="253" spans="1:4">
      <c r="A253" t="e">
        <f>All!#REF!</f>
        <v>#REF!</v>
      </c>
      <c r="B253" t="e">
        <f>All!#REF!</f>
        <v>#REF!</v>
      </c>
      <c r="C253">
        <f>IFERROR(VLOOKUP(A253,'Site check'!A:Q,3,0),0)</f>
        <v>0</v>
      </c>
      <c r="D253" t="e">
        <f t="shared" si="3"/>
        <v>#REF!</v>
      </c>
    </row>
    <row r="254" spans="1:4">
      <c r="A254" t="e">
        <f>All!#REF!</f>
        <v>#REF!</v>
      </c>
      <c r="B254" t="e">
        <f>All!#REF!</f>
        <v>#REF!</v>
      </c>
      <c r="C254">
        <f>IFERROR(VLOOKUP(A254,'Site check'!A:Q,3,0),0)</f>
        <v>0</v>
      </c>
      <c r="D254" t="e">
        <f t="shared" si="3"/>
        <v>#REF!</v>
      </c>
    </row>
    <row r="255" spans="1:4">
      <c r="A255" t="e">
        <f>All!#REF!</f>
        <v>#REF!</v>
      </c>
      <c r="B255" t="e">
        <f>All!#REF!</f>
        <v>#REF!</v>
      </c>
      <c r="C255">
        <f>IFERROR(VLOOKUP(A255,'Site check'!A:Q,3,0),0)</f>
        <v>0</v>
      </c>
      <c r="D255" t="e">
        <f t="shared" si="3"/>
        <v>#REF!</v>
      </c>
    </row>
    <row r="256" spans="1:4">
      <c r="A256" t="str">
        <f>All!E269</f>
        <v>SDNN11</v>
      </c>
      <c r="B256">
        <f>All!Y269</f>
        <v>9</v>
      </c>
      <c r="C256">
        <f>IFERROR(VLOOKUP(A256,'Site check'!A:Q,3,0),0)</f>
        <v>0</v>
      </c>
      <c r="D256">
        <f t="shared" si="3"/>
        <v>9</v>
      </c>
    </row>
    <row r="257" spans="1:4">
      <c r="A257">
        <f>All!E270</f>
        <v>0</v>
      </c>
      <c r="B257">
        <f>All!Y270</f>
        <v>0</v>
      </c>
      <c r="C257">
        <f>IFERROR(VLOOKUP(A257,'Site check'!A:Q,3,0),0)</f>
        <v>0</v>
      </c>
      <c r="D257">
        <f t="shared" si="3"/>
        <v>0</v>
      </c>
    </row>
    <row r="258" spans="1:4">
      <c r="A258">
        <f>All!E271</f>
        <v>0</v>
      </c>
      <c r="B258">
        <f>All!Y271</f>
        <v>0</v>
      </c>
      <c r="C258">
        <f>IFERROR(VLOOKUP(A258,'Site check'!A:Q,3,0),0)</f>
        <v>0</v>
      </c>
      <c r="D258">
        <f t="shared" si="3"/>
        <v>0</v>
      </c>
    </row>
    <row r="259" spans="1:4">
      <c r="A259">
        <f>All!E272</f>
        <v>0</v>
      </c>
      <c r="B259">
        <f>All!Y272</f>
        <v>0</v>
      </c>
      <c r="C259">
        <f>IFERROR(VLOOKUP(A259,'Site check'!A:Q,3,0),0)</f>
        <v>0</v>
      </c>
      <c r="D259">
        <f t="shared" ref="D259:D271" si="4">SUM(B259-C259)</f>
        <v>0</v>
      </c>
    </row>
    <row r="260" spans="1:4">
      <c r="A260">
        <f>All!E273</f>
        <v>0</v>
      </c>
      <c r="B260">
        <f>All!Y273</f>
        <v>0</v>
      </c>
      <c r="C260">
        <f>IFERROR(VLOOKUP(A260,'Site check'!A:Q,3,0),0)</f>
        <v>0</v>
      </c>
      <c r="D260">
        <f t="shared" si="4"/>
        <v>0</v>
      </c>
    </row>
    <row r="261" spans="1:4">
      <c r="A261">
        <f>All!E274</f>
        <v>0</v>
      </c>
      <c r="B261">
        <f>All!Y274</f>
        <v>0</v>
      </c>
      <c r="C261">
        <f>IFERROR(VLOOKUP(A261,'Site check'!A:Q,3,0),0)</f>
        <v>0</v>
      </c>
      <c r="D261">
        <f t="shared" si="4"/>
        <v>0</v>
      </c>
    </row>
    <row r="262" spans="1:4">
      <c r="A262">
        <f>All!E275</f>
        <v>0</v>
      </c>
      <c r="B262">
        <f>All!Y275</f>
        <v>0</v>
      </c>
      <c r="C262">
        <f>IFERROR(VLOOKUP(A262,'Site check'!A:Q,3,0),0)</f>
        <v>0</v>
      </c>
      <c r="D262">
        <f t="shared" si="4"/>
        <v>0</v>
      </c>
    </row>
    <row r="263" spans="1:4">
      <c r="A263">
        <f>All!E276</f>
        <v>0</v>
      </c>
      <c r="B263">
        <f>All!Y276</f>
        <v>0</v>
      </c>
      <c r="C263">
        <f>IFERROR(VLOOKUP(A263,'Site check'!A:Q,3,0),0)</f>
        <v>0</v>
      </c>
      <c r="D263">
        <f t="shared" si="4"/>
        <v>0</v>
      </c>
    </row>
    <row r="264" spans="1:4">
      <c r="A264">
        <f>All!E277</f>
        <v>0</v>
      </c>
      <c r="B264">
        <f>All!Y277</f>
        <v>0</v>
      </c>
      <c r="C264">
        <f>IFERROR(VLOOKUP(A264,'Site check'!A:Q,3,0),0)</f>
        <v>0</v>
      </c>
      <c r="D264">
        <f t="shared" si="4"/>
        <v>0</v>
      </c>
    </row>
    <row r="265" spans="1:4">
      <c r="A265">
        <f>All!E278</f>
        <v>0</v>
      </c>
      <c r="B265">
        <f>All!Y278</f>
        <v>0</v>
      </c>
      <c r="C265">
        <f>IFERROR(VLOOKUP(A265,'Site check'!A:Q,3,0),0)</f>
        <v>0</v>
      </c>
      <c r="D265">
        <f t="shared" si="4"/>
        <v>0</v>
      </c>
    </row>
    <row r="266" spans="1:4">
      <c r="A266">
        <f>All!E279</f>
        <v>0</v>
      </c>
      <c r="B266">
        <f>All!Y279</f>
        <v>0</v>
      </c>
      <c r="C266">
        <f>IFERROR(VLOOKUP(A266,'Site check'!A:Q,3,0),0)</f>
        <v>0</v>
      </c>
      <c r="D266">
        <f t="shared" si="4"/>
        <v>0</v>
      </c>
    </row>
    <row r="267" spans="1:4">
      <c r="A267">
        <f>All!E280</f>
        <v>0</v>
      </c>
      <c r="B267">
        <f>All!Y280</f>
        <v>0</v>
      </c>
      <c r="C267">
        <f>IFERROR(VLOOKUP(A267,'Site check'!A:Q,3,0),0)</f>
        <v>0</v>
      </c>
      <c r="D267">
        <f t="shared" si="4"/>
        <v>0</v>
      </c>
    </row>
    <row r="268" spans="1:4">
      <c r="A268">
        <f>All!E281</f>
        <v>0</v>
      </c>
      <c r="B268">
        <f>All!Y281</f>
        <v>0</v>
      </c>
      <c r="C268">
        <f>IFERROR(VLOOKUP(A268,'Site check'!A:Q,3,0),0)</f>
        <v>0</v>
      </c>
      <c r="D268">
        <f t="shared" si="4"/>
        <v>0</v>
      </c>
    </row>
    <row r="269" spans="1:4">
      <c r="A269">
        <f>All!E282</f>
        <v>0</v>
      </c>
      <c r="B269">
        <f>All!Y282</f>
        <v>0</v>
      </c>
      <c r="C269">
        <f>IFERROR(VLOOKUP(A269,'Site check'!A:Q,3,0),0)</f>
        <v>0</v>
      </c>
      <c r="D269">
        <f t="shared" si="4"/>
        <v>0</v>
      </c>
    </row>
    <row r="270" spans="1:4">
      <c r="A270">
        <f>All!E283</f>
        <v>0</v>
      </c>
      <c r="B270">
        <f>All!Y283</f>
        <v>0</v>
      </c>
      <c r="C270">
        <f>IFERROR(VLOOKUP(A270,'Site check'!A:Q,3,0),0)</f>
        <v>0</v>
      </c>
      <c r="D270">
        <f t="shared" si="4"/>
        <v>0</v>
      </c>
    </row>
    <row r="271" spans="1:4">
      <c r="A271">
        <f>All!E284</f>
        <v>0</v>
      </c>
      <c r="B271">
        <f>All!Y284</f>
        <v>0</v>
      </c>
      <c r="C271">
        <f>IFERROR(VLOOKUP(A271,'Site check'!A:Q,3,0),0)</f>
        <v>0</v>
      </c>
      <c r="D271">
        <f t="shared" si="4"/>
        <v>0</v>
      </c>
    </row>
  </sheetData>
  <sheetProtection algorithmName="SHA-512" hashValue="USadhYJKMWBOdA/5fvhQSF8i0lNdhWZXL26BImfVtLL3J978zG9dlUjQCMGZiQ6tPLb2Q1z4gtjYdWOyysz7uw==" saltValue="aOBpHfUo+Vz2BaAbfZlUcA==" spinCount="100000" sheet="1" objects="1" scenarios="1"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D14"/>
  <sheetViews>
    <sheetView workbookViewId="0">
      <selection activeCell="E21" sqref="E21"/>
    </sheetView>
  </sheetViews>
  <sheetFormatPr defaultRowHeight="13.15"/>
  <cols>
    <col min="3" max="3" width="12.7109375" customWidth="1"/>
    <col min="4" max="4" width="20.28515625" customWidth="1"/>
  </cols>
  <sheetData>
    <row r="1" spans="1:4">
      <c r="A1" s="235" t="s">
        <v>271</v>
      </c>
      <c r="B1" s="236" t="s">
        <v>1565</v>
      </c>
      <c r="C1" s="236" t="s">
        <v>1566</v>
      </c>
      <c r="D1" s="237" t="s">
        <v>1567</v>
      </c>
    </row>
    <row r="2" spans="1:4">
      <c r="A2" s="238"/>
      <c r="B2" s="58"/>
      <c r="C2" s="58"/>
      <c r="D2" s="239"/>
    </row>
    <row r="3" spans="1:4">
      <c r="A3" s="238"/>
      <c r="B3" s="58"/>
      <c r="C3" s="58"/>
      <c r="D3" s="239"/>
    </row>
    <row r="4" spans="1:4">
      <c r="A4" s="238"/>
      <c r="B4" s="58"/>
      <c r="C4" s="58"/>
      <c r="D4" s="239"/>
    </row>
    <row r="5" spans="1:4">
      <c r="A5" s="238"/>
      <c r="B5" s="58"/>
      <c r="C5" s="58"/>
      <c r="D5" s="239"/>
    </row>
    <row r="6" spans="1:4">
      <c r="A6" s="238"/>
      <c r="B6" s="58"/>
      <c r="C6" s="58"/>
      <c r="D6" s="239"/>
    </row>
    <row r="7" spans="1:4">
      <c r="A7" s="238"/>
      <c r="B7" s="58"/>
      <c r="C7" s="58"/>
      <c r="D7" s="239"/>
    </row>
    <row r="8" spans="1:4">
      <c r="A8" s="238"/>
      <c r="B8" s="58"/>
      <c r="C8" s="58"/>
      <c r="D8" s="239"/>
    </row>
    <row r="9" spans="1:4">
      <c r="A9" s="238"/>
      <c r="B9" s="58"/>
      <c r="C9" s="58"/>
      <c r="D9" s="239"/>
    </row>
    <row r="10" spans="1:4">
      <c r="A10" s="238"/>
      <c r="B10" s="58"/>
      <c r="C10" s="58"/>
      <c r="D10" s="239"/>
    </row>
    <row r="11" spans="1:4">
      <c r="A11" s="238"/>
      <c r="B11" s="58"/>
      <c r="C11" s="58"/>
      <c r="D11" s="239"/>
    </row>
    <row r="12" spans="1:4">
      <c r="A12" s="238"/>
      <c r="B12" s="58"/>
      <c r="C12" s="58"/>
      <c r="D12" s="239"/>
    </row>
    <row r="13" spans="1:4">
      <c r="A13" s="238"/>
      <c r="B13" s="58"/>
      <c r="C13" s="58"/>
      <c r="D13" s="239"/>
    </row>
    <row r="14" spans="1:4">
      <c r="A14" s="174"/>
      <c r="B14" s="240"/>
      <c r="C14" s="240"/>
      <c r="D14" s="173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I207"/>
  <sheetViews>
    <sheetView topLeftCell="C1" workbookViewId="0">
      <selection activeCell="D12" sqref="D12"/>
    </sheetView>
  </sheetViews>
  <sheetFormatPr defaultRowHeight="13.15"/>
  <cols>
    <col min="4" max="4" width="27.28515625" customWidth="1"/>
    <col min="5" max="5" width="24.42578125" customWidth="1"/>
    <col min="9" max="9" width="41" bestFit="1" customWidth="1"/>
  </cols>
  <sheetData>
    <row r="1" spans="1:9">
      <c r="A1" t="s">
        <v>271</v>
      </c>
      <c r="C1" s="52" t="s">
        <v>1568</v>
      </c>
      <c r="D1" s="52" t="s">
        <v>1569</v>
      </c>
      <c r="E1" s="52" t="s">
        <v>1570</v>
      </c>
      <c r="I1" s="52" t="s">
        <v>1571</v>
      </c>
    </row>
    <row r="2" spans="1:9">
      <c r="A2" t="str" cm="1">
        <f t="array" ref="A2:A207">_xlfn.UNIQUE(All!E8:E267)</f>
        <v>ABH</v>
      </c>
      <c r="C2" s="52" t="s">
        <v>872</v>
      </c>
      <c r="D2" s="52" t="s">
        <v>28</v>
      </c>
      <c r="E2" s="52" t="s">
        <v>29</v>
      </c>
      <c r="I2" t="s">
        <v>24</v>
      </c>
    </row>
    <row r="3" spans="1:9">
      <c r="A3" t="str">
        <v>ABN</v>
      </c>
      <c r="C3" s="52" t="s">
        <v>919</v>
      </c>
      <c r="D3" s="52" t="s">
        <v>38</v>
      </c>
      <c r="E3" s="52" t="s">
        <v>39</v>
      </c>
      <c r="I3" t="s">
        <v>25</v>
      </c>
    </row>
    <row r="4" spans="1:9">
      <c r="A4" t="str">
        <v>ABNTB1</v>
      </c>
      <c r="C4" s="52" t="s">
        <v>939</v>
      </c>
      <c r="D4" s="52" t="s">
        <v>44</v>
      </c>
      <c r="E4" s="52" t="s">
        <v>45</v>
      </c>
      <c r="I4" t="s">
        <v>26</v>
      </c>
    </row>
    <row r="5" spans="1:9">
      <c r="A5" t="str">
        <v>ABNTD1</v>
      </c>
      <c r="C5" s="52" t="s">
        <v>942</v>
      </c>
      <c r="D5" s="52" t="s">
        <v>46</v>
      </c>
      <c r="E5" s="52" t="s">
        <v>47</v>
      </c>
      <c r="I5" t="s">
        <v>27</v>
      </c>
    </row>
    <row r="6" spans="1:9">
      <c r="A6" t="str">
        <v>ACTN01</v>
      </c>
      <c r="C6" s="52" t="s">
        <v>943</v>
      </c>
      <c r="D6" s="52" t="s">
        <v>48</v>
      </c>
      <c r="E6" s="52" t="s">
        <v>49</v>
      </c>
      <c r="I6" t="s">
        <v>30</v>
      </c>
    </row>
    <row r="7" spans="1:9">
      <c r="A7" t="str">
        <v>ANSTW1</v>
      </c>
      <c r="C7" s="52" t="s">
        <v>275</v>
      </c>
      <c r="D7" s="52" t="s">
        <v>55</v>
      </c>
      <c r="E7" s="52" t="s">
        <v>56</v>
      </c>
      <c r="I7" t="s">
        <v>31</v>
      </c>
    </row>
    <row r="8" spans="1:9">
      <c r="A8" t="str">
        <v>ASH</v>
      </c>
      <c r="C8" s="52" t="s">
        <v>960</v>
      </c>
      <c r="D8" s="52" t="s">
        <v>57</v>
      </c>
      <c r="E8" s="52" t="s">
        <v>58</v>
      </c>
      <c r="I8" t="s">
        <v>32</v>
      </c>
    </row>
    <row r="9" spans="1:9">
      <c r="A9" t="str">
        <v>ASMN02</v>
      </c>
      <c r="C9" s="52" t="s">
        <v>984</v>
      </c>
      <c r="D9" t="s">
        <v>67</v>
      </c>
      <c r="E9" t="s">
        <v>68</v>
      </c>
      <c r="I9" t="s">
        <v>33</v>
      </c>
    </row>
    <row r="10" spans="1:9">
      <c r="A10" t="str">
        <v>AYRN01</v>
      </c>
      <c r="C10" s="52" t="s">
        <v>1029</v>
      </c>
      <c r="D10" s="52" t="s">
        <v>88</v>
      </c>
      <c r="E10" s="52" t="s">
        <v>89</v>
      </c>
      <c r="I10" t="s">
        <v>34</v>
      </c>
    </row>
    <row r="11" spans="1:9">
      <c r="A11" t="str">
        <v>AZTCD1</v>
      </c>
      <c r="C11" s="52" t="s">
        <v>1032</v>
      </c>
      <c r="D11" s="52" t="s">
        <v>90</v>
      </c>
      <c r="E11" s="52" t="s">
        <v>91</v>
      </c>
      <c r="I11" t="s">
        <v>35</v>
      </c>
    </row>
    <row r="12" spans="1:9">
      <c r="A12" t="str">
        <v>BCT</v>
      </c>
      <c r="C12" s="52" t="s">
        <v>1034</v>
      </c>
      <c r="D12" s="52" t="s">
        <v>92</v>
      </c>
      <c r="E12" s="52" t="s">
        <v>93</v>
      </c>
      <c r="I12" t="s">
        <v>36</v>
      </c>
    </row>
    <row r="13" spans="1:9">
      <c r="A13" t="str">
        <v>BDEN02</v>
      </c>
      <c r="C13" s="52" t="s">
        <v>1572</v>
      </c>
      <c r="D13" s="52" t="s">
        <v>96</v>
      </c>
      <c r="E13" s="52" t="s">
        <v>97</v>
      </c>
      <c r="I13" t="s">
        <v>37</v>
      </c>
    </row>
    <row r="14" spans="1:9">
      <c r="A14" t="str">
        <v>BDEN06</v>
      </c>
      <c r="C14" s="52" t="s">
        <v>1096</v>
      </c>
      <c r="D14" t="s">
        <v>118</v>
      </c>
      <c r="E14" s="52" t="s">
        <v>119</v>
      </c>
      <c r="I14" t="s">
        <v>40</v>
      </c>
    </row>
    <row r="15" spans="1:9">
      <c r="A15" t="str">
        <v>BDFN02</v>
      </c>
      <c r="C15" s="52" t="s">
        <v>1098</v>
      </c>
      <c r="D15" s="52" t="s">
        <v>120</v>
      </c>
      <c r="E15" s="52" t="s">
        <v>121</v>
      </c>
      <c r="I15" t="s">
        <v>41</v>
      </c>
    </row>
    <row r="16" spans="1:9">
      <c r="A16" t="str">
        <v>BFDTB1</v>
      </c>
      <c r="C16" s="52" t="s">
        <v>1465</v>
      </c>
      <c r="D16" s="52" t="s">
        <v>1573</v>
      </c>
      <c r="E16" s="52" t="s">
        <v>1574</v>
      </c>
      <c r="I16" t="s">
        <v>42</v>
      </c>
    </row>
    <row r="17" spans="1:9">
      <c r="A17" t="str">
        <v>BFEC01</v>
      </c>
      <c r="C17" s="52" t="s">
        <v>1115</v>
      </c>
      <c r="D17" s="52" t="s">
        <v>130</v>
      </c>
      <c r="E17" s="52" t="s">
        <v>131</v>
      </c>
      <c r="I17" t="s">
        <v>43</v>
      </c>
    </row>
    <row r="18" spans="1:9">
      <c r="A18" t="str">
        <v>BFTN03</v>
      </c>
      <c r="C18" s="52" t="s">
        <v>1119</v>
      </c>
      <c r="D18" s="52" t="s">
        <v>133</v>
      </c>
      <c r="E18" s="52" t="s">
        <v>134</v>
      </c>
      <c r="I18" t="s">
        <v>50</v>
      </c>
    </row>
    <row r="19" spans="1:9">
      <c r="A19" t="str">
        <v>BHMN07</v>
      </c>
      <c r="C19" s="52" t="s">
        <v>1120</v>
      </c>
      <c r="D19" s="52" t="s">
        <v>135</v>
      </c>
      <c r="E19" s="52" t="s">
        <v>136</v>
      </c>
      <c r="I19" t="s">
        <v>51</v>
      </c>
    </row>
    <row r="20" spans="1:9">
      <c r="A20" t="str">
        <v>BHMN05</v>
      </c>
      <c r="C20" s="52" t="s">
        <v>1168</v>
      </c>
      <c r="D20" s="52" t="s">
        <v>157</v>
      </c>
      <c r="E20" s="52" t="s">
        <v>158</v>
      </c>
      <c r="I20" t="s">
        <v>52</v>
      </c>
    </row>
    <row r="21" spans="1:9">
      <c r="A21" t="str">
        <v>BHMN08</v>
      </c>
      <c r="C21" s="52" t="s">
        <v>1170</v>
      </c>
      <c r="D21" s="52" t="s">
        <v>159</v>
      </c>
      <c r="E21" s="52" t="s">
        <v>160</v>
      </c>
      <c r="I21" t="s">
        <v>53</v>
      </c>
    </row>
    <row r="22" spans="1:9">
      <c r="A22" t="str">
        <v>BHMTF1</v>
      </c>
      <c r="C22" s="52" t="s">
        <v>1195</v>
      </c>
      <c r="D22" s="52" t="s">
        <v>173</v>
      </c>
      <c r="E22" s="52" t="s">
        <v>174</v>
      </c>
      <c r="I22" t="s">
        <v>54</v>
      </c>
    </row>
    <row r="23" spans="1:9">
      <c r="A23" t="str">
        <v>BHWCN1</v>
      </c>
      <c r="C23" s="52" t="s">
        <v>1196</v>
      </c>
      <c r="D23" s="52" t="s">
        <v>175</v>
      </c>
      <c r="E23" s="52" t="s">
        <v>176</v>
      </c>
      <c r="I23" t="s">
        <v>59</v>
      </c>
    </row>
    <row r="24" spans="1:9">
      <c r="A24" t="str">
        <v>BIFTS1</v>
      </c>
      <c r="C24" s="52" t="s">
        <v>1222</v>
      </c>
      <c r="D24" t="s">
        <v>188</v>
      </c>
      <c r="E24" t="s">
        <v>189</v>
      </c>
      <c r="I24" t="s">
        <v>60</v>
      </c>
    </row>
    <row r="25" spans="1:9">
      <c r="A25" t="str">
        <v>BKBN41</v>
      </c>
      <c r="C25" s="52" t="s">
        <v>1232</v>
      </c>
      <c r="D25" s="52" t="s">
        <v>194</v>
      </c>
      <c r="E25" s="52" t="s">
        <v>195</v>
      </c>
      <c r="I25" t="s">
        <v>61</v>
      </c>
    </row>
    <row r="26" spans="1:9">
      <c r="A26" t="str">
        <v>BKLN05</v>
      </c>
      <c r="C26" s="52" t="s">
        <v>1575</v>
      </c>
      <c r="D26" s="52" t="s">
        <v>196</v>
      </c>
      <c r="E26" s="52" t="s">
        <v>198</v>
      </c>
      <c r="I26" t="s">
        <v>1576</v>
      </c>
    </row>
    <row r="27" spans="1:9">
      <c r="A27" t="str">
        <v>BKLN05 Ext</v>
      </c>
      <c r="C27" s="52" t="s">
        <v>1577</v>
      </c>
      <c r="D27" s="52" t="s">
        <v>197</v>
      </c>
      <c r="E27" s="52" t="s">
        <v>199</v>
      </c>
      <c r="I27" t="s">
        <v>62</v>
      </c>
    </row>
    <row r="28" spans="1:9">
      <c r="A28" t="str">
        <v>BMGV03</v>
      </c>
      <c r="C28" s="52" t="s">
        <v>1237</v>
      </c>
      <c r="D28" s="52" t="s">
        <v>200</v>
      </c>
      <c r="E28" s="52" t="s">
        <v>201</v>
      </c>
      <c r="I28" t="s">
        <v>63</v>
      </c>
    </row>
    <row r="29" spans="1:9">
      <c r="A29" t="str">
        <v>BMTDN1</v>
      </c>
      <c r="C29" s="52" t="s">
        <v>1244</v>
      </c>
      <c r="D29" s="52" t="s">
        <v>203</v>
      </c>
      <c r="E29" s="52" t="s">
        <v>204</v>
      </c>
      <c r="I29" t="s">
        <v>64</v>
      </c>
    </row>
    <row r="30" spans="1:9">
      <c r="A30" t="str">
        <v>BPL</v>
      </c>
      <c r="C30" s="52" t="s">
        <v>1259</v>
      </c>
      <c r="D30" s="52" t="s">
        <v>211</v>
      </c>
      <c r="E30" s="52" t="s">
        <v>212</v>
      </c>
      <c r="I30" t="s">
        <v>65</v>
      </c>
    </row>
    <row r="31" spans="1:9">
      <c r="A31" t="str">
        <v>BRETS1</v>
      </c>
      <c r="C31" s="52" t="s">
        <v>1578</v>
      </c>
      <c r="D31" s="52" t="s">
        <v>1579</v>
      </c>
      <c r="E31" s="52" t="s">
        <v>1580</v>
      </c>
      <c r="I31" t="s">
        <v>66</v>
      </c>
    </row>
    <row r="32" spans="1:9">
      <c r="A32" t="str">
        <v>BRRTS1</v>
      </c>
      <c r="C32" s="52" t="s">
        <v>1581</v>
      </c>
      <c r="D32" t="s">
        <v>237</v>
      </c>
      <c r="E32" t="s">
        <v>238</v>
      </c>
      <c r="I32" t="s">
        <v>69</v>
      </c>
    </row>
    <row r="33" spans="1:9">
      <c r="A33" t="str">
        <v>BSG</v>
      </c>
      <c r="C33" s="52" t="s">
        <v>1370</v>
      </c>
      <c r="D33" t="s">
        <v>248</v>
      </c>
      <c r="E33" s="52" t="s">
        <v>249</v>
      </c>
      <c r="I33" t="s">
        <v>70</v>
      </c>
    </row>
    <row r="34" spans="1:9">
      <c r="A34" t="str">
        <v>BSHN07</v>
      </c>
      <c r="C34" s="52" t="s">
        <v>1324</v>
      </c>
      <c r="D34" s="52" t="s">
        <v>251</v>
      </c>
      <c r="E34" s="52" t="s">
        <v>252</v>
      </c>
      <c r="I34" t="s">
        <v>71</v>
      </c>
    </row>
    <row r="35" spans="1:9">
      <c r="A35" t="str">
        <v>BSHN03</v>
      </c>
      <c r="C35" s="52" t="s">
        <v>1332</v>
      </c>
      <c r="D35" s="52" t="s">
        <v>256</v>
      </c>
      <c r="E35" s="52" t="s">
        <v>257</v>
      </c>
      <c r="I35" t="s">
        <v>72</v>
      </c>
    </row>
    <row r="36" spans="1:9">
      <c r="A36" t="str">
        <v>BTFTB1</v>
      </c>
      <c r="C36" s="52" t="s">
        <v>1334</v>
      </c>
      <c r="D36" s="52" t="s">
        <v>258</v>
      </c>
      <c r="E36" s="52" t="s">
        <v>259</v>
      </c>
      <c r="I36" t="s">
        <v>73</v>
      </c>
    </row>
    <row r="37" spans="1:9">
      <c r="A37" t="str">
        <v>BTLCD1</v>
      </c>
      <c r="C37" s="52"/>
      <c r="I37" t="s">
        <v>74</v>
      </c>
    </row>
    <row r="38" spans="1:9">
      <c r="A38" t="str">
        <v>BTLN08</v>
      </c>
      <c r="C38" s="52"/>
      <c r="I38" t="s">
        <v>75</v>
      </c>
    </row>
    <row r="39" spans="1:9">
      <c r="A39" t="str">
        <v>BTLN09</v>
      </c>
      <c r="I39" t="s">
        <v>76</v>
      </c>
    </row>
    <row r="40" spans="1:9">
      <c r="A40" t="str">
        <v>BTN</v>
      </c>
      <c r="I40" t="s">
        <v>77</v>
      </c>
    </row>
    <row r="41" spans="1:9">
      <c r="A41" t="str">
        <v>BTNW01</v>
      </c>
      <c r="I41" t="s">
        <v>78</v>
      </c>
    </row>
    <row r="42" spans="1:9">
      <c r="A42" t="str">
        <v>BTRTP1</v>
      </c>
      <c r="I42" t="s">
        <v>79</v>
      </c>
    </row>
    <row r="43" spans="1:9">
      <c r="A43" t="str">
        <v>BYR</v>
      </c>
      <c r="I43" t="s">
        <v>80</v>
      </c>
    </row>
    <row r="44" spans="1:9">
      <c r="A44" t="str">
        <v>CAMN02</v>
      </c>
      <c r="I44" t="s">
        <v>81</v>
      </c>
    </row>
    <row r="45" spans="1:9">
      <c r="A45" t="str">
        <v>CAMN41</v>
      </c>
      <c r="I45" t="s">
        <v>82</v>
      </c>
    </row>
    <row r="46" spans="1:9">
      <c r="A46" t="str">
        <v>CBY</v>
      </c>
      <c r="I46" t="s">
        <v>83</v>
      </c>
    </row>
    <row r="47" spans="1:9">
      <c r="A47" t="str">
        <v>CDFN02</v>
      </c>
      <c r="I47" t="s">
        <v>84</v>
      </c>
    </row>
    <row r="48" spans="1:9">
      <c r="A48" t="str">
        <v>CELL01</v>
      </c>
      <c r="I48" t="s">
        <v>85</v>
      </c>
    </row>
    <row r="49" spans="1:9">
      <c r="A49" t="str">
        <v>CFDTN1</v>
      </c>
      <c r="I49" t="s">
        <v>86</v>
      </c>
    </row>
    <row r="50" spans="1:9">
      <c r="A50" t="str">
        <v>CHDCD1</v>
      </c>
      <c r="I50" t="s">
        <v>87</v>
      </c>
    </row>
    <row r="51" spans="1:9">
      <c r="A51" t="str">
        <v>CHMN21</v>
      </c>
      <c r="I51" t="s">
        <v>94</v>
      </c>
    </row>
    <row r="52" spans="1:9">
      <c r="A52" t="str">
        <v>CHTN07</v>
      </c>
      <c r="I52" t="s">
        <v>95</v>
      </c>
    </row>
    <row r="53" spans="1:9">
      <c r="A53" t="str">
        <v>CHTTN3</v>
      </c>
      <c r="I53" t="s">
        <v>98</v>
      </c>
    </row>
    <row r="54" spans="1:9">
      <c r="A54" t="str">
        <v>CKNN03</v>
      </c>
      <c r="I54" t="s">
        <v>99</v>
      </c>
    </row>
    <row r="55" spans="1:9">
      <c r="A55" t="str">
        <v>COV</v>
      </c>
      <c r="I55" t="s">
        <v>100</v>
      </c>
    </row>
    <row r="56" spans="1:9">
      <c r="A56" t="str">
        <v>COWL02</v>
      </c>
      <c r="I56" t="s">
        <v>101</v>
      </c>
    </row>
    <row r="57" spans="1:9">
      <c r="A57" t="str">
        <v>CSLN13</v>
      </c>
      <c r="I57" t="s">
        <v>102</v>
      </c>
    </row>
    <row r="58" spans="1:9">
      <c r="A58" t="str">
        <v>CTNN01</v>
      </c>
      <c r="I58" t="s">
        <v>103</v>
      </c>
    </row>
    <row r="59" spans="1:9">
      <c r="A59" t="str">
        <v>CTRTK1</v>
      </c>
      <c r="I59" t="s">
        <v>104</v>
      </c>
    </row>
    <row r="60" spans="1:9">
      <c r="A60" t="str">
        <v>CTRTS1</v>
      </c>
      <c r="I60" t="s">
        <v>105</v>
      </c>
    </row>
    <row r="61" spans="1:9">
      <c r="A61" t="str">
        <v>CYNTN2(EXT'N)</v>
      </c>
      <c r="I61" t="s">
        <v>106</v>
      </c>
    </row>
    <row r="62" spans="1:9">
      <c r="A62" t="str">
        <v>DBY</v>
      </c>
      <c r="I62" t="s">
        <v>107</v>
      </c>
    </row>
    <row r="63" spans="1:9">
      <c r="A63" t="str">
        <v>DCT</v>
      </c>
      <c r="I63" t="s">
        <v>108</v>
      </c>
    </row>
    <row r="64" spans="1:9">
      <c r="A64" t="str">
        <v>DFSN01</v>
      </c>
      <c r="I64" t="s">
        <v>109</v>
      </c>
    </row>
    <row r="65" spans="1:9">
      <c r="A65" t="str">
        <v>DFSNC1</v>
      </c>
      <c r="I65" t="s">
        <v>110</v>
      </c>
    </row>
    <row r="66" spans="1:9">
      <c r="A66" t="str">
        <v>DGS</v>
      </c>
      <c r="I66" t="s">
        <v>111</v>
      </c>
    </row>
    <row r="67" spans="1:9">
      <c r="A67" t="str">
        <v>DHMNU1</v>
      </c>
      <c r="I67" t="s">
        <v>112</v>
      </c>
    </row>
    <row r="68" spans="1:9">
      <c r="A68" t="str">
        <v>DKTN08</v>
      </c>
      <c r="I68" t="s">
        <v>113</v>
      </c>
    </row>
    <row r="69" spans="1:9">
      <c r="A69" t="str">
        <v>DLD</v>
      </c>
      <c r="I69" t="s">
        <v>114</v>
      </c>
    </row>
    <row r="70" spans="1:9">
      <c r="A70" t="str">
        <v>DLNTC1</v>
      </c>
      <c r="I70" t="s">
        <v>115</v>
      </c>
    </row>
    <row r="71" spans="1:9">
      <c r="A71" t="str">
        <v>DNDN71</v>
      </c>
      <c r="I71" t="s">
        <v>116</v>
      </c>
    </row>
    <row r="72" spans="1:9">
      <c r="A72" t="str">
        <v>DNDTC1</v>
      </c>
      <c r="I72" t="s">
        <v>117</v>
      </c>
    </row>
    <row r="73" spans="1:9">
      <c r="A73" t="str">
        <v>DNFNP1</v>
      </c>
      <c r="I73" t="s">
        <v>122</v>
      </c>
    </row>
    <row r="74" spans="1:9">
      <c r="A74" t="str">
        <v>DONTN1</v>
      </c>
      <c r="I74" t="s">
        <v>123</v>
      </c>
    </row>
    <row r="75" spans="1:9">
      <c r="A75" t="str">
        <v>DVSTB1</v>
      </c>
      <c r="I75" t="s">
        <v>124</v>
      </c>
    </row>
    <row r="76" spans="1:9">
      <c r="A76" t="str">
        <v>DWLTM1</v>
      </c>
      <c r="I76" t="s">
        <v>127</v>
      </c>
    </row>
    <row r="77" spans="1:9">
      <c r="A77" t="str">
        <v>EBCTC1</v>
      </c>
      <c r="I77" t="s">
        <v>128</v>
      </c>
    </row>
    <row r="78" spans="1:9">
      <c r="A78" t="str">
        <v>EDBN07</v>
      </c>
      <c r="I78" t="s">
        <v>129</v>
      </c>
    </row>
    <row r="79" spans="1:9">
      <c r="A79" t="str">
        <v>EDBTG1</v>
      </c>
      <c r="I79" t="s">
        <v>132</v>
      </c>
    </row>
    <row r="80" spans="1:9">
      <c r="A80" t="str">
        <v>EDBTN1</v>
      </c>
      <c r="I80" t="s">
        <v>137</v>
      </c>
    </row>
    <row r="81" spans="1:9">
      <c r="A81" t="str">
        <v>EGNTM1</v>
      </c>
      <c r="I81" t="s">
        <v>138</v>
      </c>
    </row>
    <row r="82" spans="1:9">
      <c r="A82" t="str">
        <v>EVMN01</v>
      </c>
      <c r="I82" t="s">
        <v>139</v>
      </c>
    </row>
    <row r="83" spans="1:9">
      <c r="A83" t="str">
        <v>EXR</v>
      </c>
      <c r="I83" t="s">
        <v>140</v>
      </c>
    </row>
    <row r="84" spans="1:9">
      <c r="A84" t="str">
        <v>FKE</v>
      </c>
      <c r="I84" t="s">
        <v>141</v>
      </c>
    </row>
    <row r="85" spans="1:9">
      <c r="A85" t="str">
        <v>FLNTT1</v>
      </c>
      <c r="I85" t="s">
        <v>142</v>
      </c>
    </row>
    <row r="86" spans="1:9">
      <c r="A86" t="str">
        <v>FMYN31</v>
      </c>
      <c r="I86" t="s">
        <v>143</v>
      </c>
    </row>
    <row r="87" spans="1:9">
      <c r="A87" t="str">
        <v>FRNN03</v>
      </c>
      <c r="I87" t="s">
        <v>144</v>
      </c>
    </row>
    <row r="88" spans="1:9">
      <c r="A88" t="str">
        <v>GCRTB1</v>
      </c>
      <c r="I88" t="s">
        <v>145</v>
      </c>
    </row>
    <row r="89" spans="1:9">
      <c r="A89" t="str">
        <v>GFDCD1</v>
      </c>
      <c r="I89" t="s">
        <v>146</v>
      </c>
    </row>
    <row r="90" spans="1:9">
      <c r="A90" t="str">
        <v>GLWN07</v>
      </c>
      <c r="I90" t="s">
        <v>147</v>
      </c>
    </row>
    <row r="91" spans="1:9">
      <c r="A91" t="str">
        <v>GLWTO1</v>
      </c>
      <c r="I91" t="s">
        <v>148</v>
      </c>
    </row>
    <row r="92" spans="1:9">
      <c r="A92" t="str">
        <v>GLWTW1</v>
      </c>
      <c r="I92" t="s">
        <v>149</v>
      </c>
    </row>
    <row r="93" spans="1:9">
      <c r="A93" t="str">
        <v>GRSTB1</v>
      </c>
      <c r="I93" t="s">
        <v>150</v>
      </c>
    </row>
    <row r="94" spans="1:9">
      <c r="A94" t="str">
        <v>GWK</v>
      </c>
      <c r="I94" t="s">
        <v>151</v>
      </c>
    </row>
    <row r="95" spans="1:9">
      <c r="A95" t="str">
        <v>HHD</v>
      </c>
      <c r="I95" t="s">
        <v>152</v>
      </c>
    </row>
    <row r="96" spans="1:9">
      <c r="A96" t="str">
        <v>HLDA11</v>
      </c>
      <c r="I96" t="s">
        <v>153</v>
      </c>
    </row>
    <row r="97" spans="1:9">
      <c r="A97" t="str">
        <v>HLDA12</v>
      </c>
      <c r="I97" t="s">
        <v>154</v>
      </c>
    </row>
    <row r="98" spans="1:9">
      <c r="A98" t="str">
        <v>HLWN02</v>
      </c>
      <c r="I98" t="s">
        <v>155</v>
      </c>
    </row>
    <row r="99" spans="1:9">
      <c r="A99" t="str">
        <v>HRWN02</v>
      </c>
      <c r="I99" t="s">
        <v>156</v>
      </c>
    </row>
    <row r="100" spans="1:9">
      <c r="A100" t="str">
        <v>HTE</v>
      </c>
      <c r="I100" t="s">
        <v>161</v>
      </c>
    </row>
    <row r="101" spans="1:9">
      <c r="A101" t="str">
        <v>IGNN01</v>
      </c>
      <c r="I101" t="s">
        <v>162</v>
      </c>
    </row>
    <row r="102" spans="1:9">
      <c r="A102" t="str">
        <v>INVN41</v>
      </c>
      <c r="I102" t="s">
        <v>163</v>
      </c>
    </row>
    <row r="103" spans="1:9">
      <c r="A103" t="str">
        <v>INVTL1</v>
      </c>
      <c r="I103" t="s">
        <v>164</v>
      </c>
    </row>
    <row r="104" spans="1:9">
      <c r="A104" t="str">
        <v>IODN01</v>
      </c>
      <c r="I104" t="s">
        <v>165</v>
      </c>
    </row>
    <row r="105" spans="1:9">
      <c r="A105" t="str">
        <v>IODTA1</v>
      </c>
      <c r="I105" t="s">
        <v>166</v>
      </c>
    </row>
    <row r="106" spans="1:9">
      <c r="A106" t="str">
        <v>IPWTN1</v>
      </c>
      <c r="I106" t="s">
        <v>167</v>
      </c>
    </row>
    <row r="107" spans="1:9">
      <c r="A107" t="str">
        <v>IVER02</v>
      </c>
      <c r="I107" t="s">
        <v>168</v>
      </c>
    </row>
    <row r="108" spans="1:9">
      <c r="A108" t="str">
        <v>KLNN01</v>
      </c>
      <c r="I108" t="s">
        <v>169</v>
      </c>
    </row>
    <row r="109" spans="1:9">
      <c r="A109" t="str">
        <v>KNLTS1</v>
      </c>
      <c r="I109" t="s">
        <v>170</v>
      </c>
    </row>
    <row r="110" spans="1:9">
      <c r="A110" t="str">
        <v>LCT</v>
      </c>
      <c r="I110" t="s">
        <v>171</v>
      </c>
    </row>
    <row r="111" spans="1:9">
      <c r="A111" t="str">
        <v>LDMS13</v>
      </c>
      <c r="I111" t="s">
        <v>1582</v>
      </c>
    </row>
    <row r="112" spans="1:9">
      <c r="A112" t="str">
        <v>LDSCD2</v>
      </c>
      <c r="I112" t="s">
        <v>177</v>
      </c>
    </row>
    <row r="113" spans="1:9">
      <c r="A113" t="str">
        <v>LDSN14</v>
      </c>
      <c r="I113" t="s">
        <v>178</v>
      </c>
    </row>
    <row r="114" spans="1:9">
      <c r="A114" t="str">
        <v>LDSTS1</v>
      </c>
      <c r="I114" t="s">
        <v>179</v>
      </c>
    </row>
    <row r="115" spans="1:9">
      <c r="A115" t="str">
        <v>LIVN01</v>
      </c>
      <c r="I115" t="s">
        <v>180</v>
      </c>
    </row>
    <row r="116" spans="1:9">
      <c r="A116" t="str">
        <v>LLDTE1</v>
      </c>
      <c r="I116" t="s">
        <v>181</v>
      </c>
    </row>
    <row r="117" spans="1:9">
      <c r="A117" t="str">
        <v>LMSCN2</v>
      </c>
      <c r="I117" t="s">
        <v>182</v>
      </c>
    </row>
    <row r="118" spans="1:9">
      <c r="A118" t="str">
        <v>LPLTB1</v>
      </c>
      <c r="I118" t="s">
        <v>183</v>
      </c>
    </row>
    <row r="119" spans="1:9">
      <c r="A119" t="str">
        <v>LPLTK1</v>
      </c>
      <c r="I119" t="s">
        <v>184</v>
      </c>
    </row>
    <row r="120" spans="1:9">
      <c r="A120" t="str">
        <v>LSWN01</v>
      </c>
      <c r="I120" t="s">
        <v>185</v>
      </c>
    </row>
    <row r="121" spans="1:9">
      <c r="A121" t="str">
        <v>LTNDN1</v>
      </c>
      <c r="I121" t="s">
        <v>186</v>
      </c>
    </row>
    <row r="122" spans="1:9">
      <c r="A122" t="str">
        <v>MCRCD2</v>
      </c>
      <c r="I122" t="s">
        <v>187</v>
      </c>
    </row>
    <row r="123" spans="1:9">
      <c r="A123" t="str">
        <v>MCRN11</v>
      </c>
      <c r="I123" t="s">
        <v>190</v>
      </c>
    </row>
    <row r="124" spans="1:9">
      <c r="A124" t="str">
        <v>MCRN12</v>
      </c>
      <c r="I124" t="s">
        <v>191</v>
      </c>
    </row>
    <row r="125" spans="1:9">
      <c r="A125" t="str">
        <v>MDBTD1</v>
      </c>
      <c r="I125" t="s">
        <v>192</v>
      </c>
    </row>
    <row r="126" spans="1:9">
      <c r="A126" t="str">
        <v>MDE</v>
      </c>
      <c r="I126" t="s">
        <v>193</v>
      </c>
    </row>
    <row r="127" spans="1:9">
      <c r="A127" t="str">
        <v>MDFTB1</v>
      </c>
      <c r="I127" t="s">
        <v>202</v>
      </c>
    </row>
    <row r="128" spans="1:9">
      <c r="A128" t="str">
        <v>MKSTN1</v>
      </c>
      <c r="I128" t="s">
        <v>205</v>
      </c>
    </row>
    <row r="129" spans="1:9">
      <c r="A129" t="str">
        <v>NBYCD1</v>
      </c>
      <c r="I129" t="s">
        <v>206</v>
      </c>
    </row>
    <row r="130" spans="1:9">
      <c r="A130" t="str">
        <v>NECCD1</v>
      </c>
      <c r="I130" t="s">
        <v>207</v>
      </c>
    </row>
    <row r="131" spans="1:9">
      <c r="A131" t="str">
        <v>NGM</v>
      </c>
      <c r="I131" t="s">
        <v>208</v>
      </c>
    </row>
    <row r="132" spans="1:9">
      <c r="A132" t="str">
        <v>NGMTL1</v>
      </c>
      <c r="I132" t="s">
        <v>209</v>
      </c>
    </row>
    <row r="133" spans="1:9">
      <c r="A133" t="str">
        <v>NRWN51</v>
      </c>
      <c r="I133" t="s">
        <v>210</v>
      </c>
    </row>
    <row r="134" spans="1:9">
      <c r="A134" t="str">
        <v>NRWTN1</v>
      </c>
      <c r="I134" t="s">
        <v>213</v>
      </c>
    </row>
    <row r="135" spans="1:9">
      <c r="A135" t="str">
        <v>NULTB1</v>
      </c>
      <c r="I135" t="s">
        <v>214</v>
      </c>
    </row>
    <row r="136" spans="1:9">
      <c r="A136" t="str">
        <v>NWCN05</v>
      </c>
      <c r="I136" t="s">
        <v>215</v>
      </c>
    </row>
    <row r="137" spans="1:9">
      <c r="A137" t="str">
        <v>NWCNY1</v>
      </c>
      <c r="I137" t="s">
        <v>216</v>
      </c>
    </row>
    <row r="138" spans="1:9">
      <c r="A138" t="str">
        <v>NWPDN1</v>
      </c>
      <c r="I138" t="s">
        <v>217</v>
      </c>
    </row>
    <row r="139" spans="1:9">
      <c r="A139" t="str">
        <v>OHB</v>
      </c>
      <c r="I139" t="s">
        <v>218</v>
      </c>
    </row>
    <row r="140" spans="1:9">
      <c r="A140" t="str">
        <v>OKNN01</v>
      </c>
      <c r="I140" t="s">
        <v>219</v>
      </c>
    </row>
    <row r="141" spans="1:9">
      <c r="A141" t="str">
        <v>PCOTN1</v>
      </c>
      <c r="I141" t="s">
        <v>220</v>
      </c>
    </row>
    <row r="142" spans="1:9">
      <c r="A142" t="str">
        <v>PLY</v>
      </c>
      <c r="I142" t="s">
        <v>221</v>
      </c>
    </row>
    <row r="143" spans="1:9">
      <c r="A143" t="str">
        <v>PNRTN1</v>
      </c>
      <c r="I143" t="s">
        <v>222</v>
      </c>
    </row>
    <row r="144" spans="1:9">
      <c r="A144" t="str">
        <v>POLN02</v>
      </c>
      <c r="I144" t="s">
        <v>223</v>
      </c>
    </row>
    <row r="145" spans="1:9">
      <c r="A145" t="str">
        <v>PRDTB1</v>
      </c>
      <c r="I145" t="s">
        <v>224</v>
      </c>
    </row>
    <row r="146" spans="1:9">
      <c r="A146" t="str">
        <v>PRLN02</v>
      </c>
      <c r="I146" t="s">
        <v>1583</v>
      </c>
    </row>
    <row r="147" spans="1:9">
      <c r="A147" t="str">
        <v>PTBTN1</v>
      </c>
      <c r="I147" t="s">
        <v>226</v>
      </c>
    </row>
    <row r="148" spans="1:9">
      <c r="A148" t="str">
        <v>PTHTL1</v>
      </c>
      <c r="I148" t="s">
        <v>227</v>
      </c>
    </row>
    <row r="149" spans="1:9">
      <c r="A149" t="str">
        <v>PTMDN1</v>
      </c>
      <c r="I149" t="s">
        <v>228</v>
      </c>
    </row>
    <row r="150" spans="1:9">
      <c r="A150" t="str">
        <v>PTMN03</v>
      </c>
      <c r="I150" t="s">
        <v>229</v>
      </c>
    </row>
    <row r="151" spans="1:9">
      <c r="A151" t="str">
        <v>RATE02</v>
      </c>
      <c r="I151" t="s">
        <v>230</v>
      </c>
    </row>
    <row r="152" spans="1:9">
      <c r="A152" t="str">
        <v>RCR</v>
      </c>
      <c r="I152" t="s">
        <v>231</v>
      </c>
    </row>
    <row r="153" spans="1:9">
      <c r="A153" t="str">
        <v>RDGCD2</v>
      </c>
      <c r="I153" t="s">
        <v>232</v>
      </c>
    </row>
    <row r="154" spans="1:9">
      <c r="A154" t="str">
        <v>RDG</v>
      </c>
      <c r="I154" t="s">
        <v>233</v>
      </c>
    </row>
    <row r="155" spans="1:9">
      <c r="A155" t="str">
        <v>RFDN11</v>
      </c>
      <c r="I155" t="s">
        <v>234</v>
      </c>
    </row>
    <row r="156" spans="1:9">
      <c r="A156" t="str">
        <v>SBHN01</v>
      </c>
      <c r="I156" t="s">
        <v>239</v>
      </c>
    </row>
    <row r="157" spans="1:9">
      <c r="A157" t="str">
        <v>SDN</v>
      </c>
      <c r="I157" t="s">
        <v>240</v>
      </c>
    </row>
    <row r="158" spans="1:9">
      <c r="A158" t="str">
        <v>SDNN06</v>
      </c>
      <c r="I158" t="s">
        <v>241</v>
      </c>
    </row>
    <row r="159" spans="1:9">
      <c r="A159" t="str">
        <v>SDNN13</v>
      </c>
      <c r="I159" t="s">
        <v>242</v>
      </c>
    </row>
    <row r="160" spans="1:9">
      <c r="A160" t="str">
        <v>SHD</v>
      </c>
      <c r="I160" t="s">
        <v>243</v>
      </c>
    </row>
    <row r="161" spans="1:9">
      <c r="A161" t="str">
        <v>SHDTR1</v>
      </c>
      <c r="I161" t="s">
        <v>244</v>
      </c>
    </row>
    <row r="162" spans="1:9">
      <c r="A162" t="str">
        <v>SHTN03</v>
      </c>
      <c r="I162" t="s">
        <v>245</v>
      </c>
    </row>
    <row r="163" spans="1:9">
      <c r="A163" t="str">
        <v>SLO</v>
      </c>
      <c r="I163" t="s">
        <v>246</v>
      </c>
    </row>
    <row r="164" spans="1:9">
      <c r="A164" t="str">
        <v>SMHN02</v>
      </c>
      <c r="I164" t="s">
        <v>247</v>
      </c>
    </row>
    <row r="165" spans="1:9">
      <c r="A165" t="str">
        <v>SNDTM1</v>
      </c>
      <c r="I165" t="s">
        <v>250</v>
      </c>
    </row>
    <row r="166" spans="1:9">
      <c r="A166" t="str">
        <v>SOLN02</v>
      </c>
      <c r="I166" t="s">
        <v>253</v>
      </c>
    </row>
    <row r="167" spans="1:9">
      <c r="A167" t="str">
        <v>SOSTN1</v>
      </c>
      <c r="I167" t="s">
        <v>254</v>
      </c>
    </row>
    <row r="168" spans="1:9">
      <c r="A168" t="str">
        <v>SOT</v>
      </c>
      <c r="I168" t="s">
        <v>255</v>
      </c>
    </row>
    <row r="169" spans="1:9">
      <c r="A169" t="str">
        <v>SQYN01</v>
      </c>
      <c r="I169" t="s">
        <v>260</v>
      </c>
    </row>
    <row r="170" spans="1:9">
      <c r="A170" t="str">
        <v>SQYN02</v>
      </c>
      <c r="I170" t="s">
        <v>261</v>
      </c>
    </row>
    <row r="171" spans="1:9">
      <c r="A171" t="str">
        <v>STEDN1</v>
      </c>
      <c r="I171" t="s">
        <v>262</v>
      </c>
    </row>
    <row r="172" spans="1:9">
      <c r="A172" t="str">
        <v>STGCD1</v>
      </c>
      <c r="I172" t="s">
        <v>263</v>
      </c>
    </row>
    <row r="173" spans="1:9">
      <c r="A173" t="str">
        <v>SWNN03</v>
      </c>
      <c r="I173" t="s">
        <v>264</v>
      </c>
    </row>
    <row r="174" spans="1:9">
      <c r="A174" t="str">
        <v>SWY</v>
      </c>
      <c r="I174" t="s">
        <v>265</v>
      </c>
    </row>
    <row r="175" spans="1:9">
      <c r="A175" t="str">
        <v>TELHS1</v>
      </c>
      <c r="I175" t="s">
        <v>266</v>
      </c>
    </row>
    <row r="176" spans="1:9">
      <c r="A176" t="str">
        <v>TELHS2</v>
      </c>
      <c r="I176" t="s">
        <v>267</v>
      </c>
    </row>
    <row r="177" spans="1:9">
      <c r="A177" t="str">
        <v>TGYN04</v>
      </c>
      <c r="I177" t="s">
        <v>268</v>
      </c>
    </row>
    <row r="178" spans="1:9">
      <c r="A178" t="str">
        <v>THOTC1</v>
      </c>
      <c r="I178" t="s">
        <v>269</v>
      </c>
    </row>
    <row r="179" spans="1:9">
      <c r="A179" t="str">
        <v>TNTTN1</v>
      </c>
      <c r="I179" t="s">
        <v>270</v>
      </c>
    </row>
    <row r="180" spans="1:9">
      <c r="A180" t="str">
        <v>TRON01</v>
      </c>
    </row>
    <row r="181" spans="1:9">
      <c r="A181" t="str">
        <v>VHXN02</v>
      </c>
    </row>
    <row r="182" spans="1:9">
      <c r="A182" t="str">
        <v>WADN01</v>
      </c>
    </row>
    <row r="183" spans="1:9">
      <c r="A183" t="str">
        <v>WAHP06</v>
      </c>
    </row>
    <row r="184" spans="1:9">
      <c r="A184" t="str">
        <v>WAHP03</v>
      </c>
    </row>
    <row r="185" spans="1:9">
      <c r="A185" t="str">
        <v>WAIP06</v>
      </c>
    </row>
    <row r="186" spans="1:9">
      <c r="A186" t="str">
        <v>WCKTR1</v>
      </c>
    </row>
    <row r="187" spans="1:9">
      <c r="A187" t="str">
        <v>WHD</v>
      </c>
    </row>
    <row r="188" spans="1:9">
      <c r="A188" t="str">
        <v>WHHN03</v>
      </c>
    </row>
    <row r="189" spans="1:9">
      <c r="A189" t="str">
        <v>WKGN01</v>
      </c>
    </row>
    <row r="190" spans="1:9">
      <c r="A190" t="str">
        <v>WONTL1</v>
      </c>
    </row>
    <row r="191" spans="1:9">
      <c r="A191" t="str">
        <v>WTNTK1</v>
      </c>
    </row>
    <row r="192" spans="1:9">
      <c r="A192" t="str">
        <v>WTT</v>
      </c>
    </row>
    <row r="193" spans="1:1">
      <c r="A193" t="str">
        <v>WVHTF1</v>
      </c>
    </row>
    <row r="194" spans="1:1">
      <c r="A194" t="str">
        <v>YRK</v>
      </c>
    </row>
    <row r="195" spans="1:1">
      <c r="A195" t="str">
        <v>YRKTH1</v>
      </c>
    </row>
    <row r="196" spans="1:1">
      <c r="A196" t="str">
        <v>CYNTN2</v>
      </c>
    </row>
    <row r="197" spans="1:1">
      <c r="A197" t="str">
        <v>VHXINT</v>
      </c>
    </row>
    <row r="198" spans="1:1">
      <c r="A198" t="str">
        <v>BSHN08</v>
      </c>
    </row>
    <row r="199" spans="1:1">
      <c r="A199" t="str">
        <v>LCT EXT (1st Floor)</v>
      </c>
    </row>
    <row r="200" spans="1:1">
      <c r="A200" t="str">
        <v>TGY</v>
      </c>
    </row>
    <row r="201" spans="1:1">
      <c r="A201" t="str">
        <v>TGYN03</v>
      </c>
    </row>
    <row r="202" spans="1:1">
      <c r="A202" t="str">
        <v>LDSN15</v>
      </c>
    </row>
    <row r="203" spans="1:1">
      <c r="A203" t="str">
        <v>BYR[cabin]</v>
      </c>
    </row>
    <row r="204" spans="1:1">
      <c r="A204" t="str">
        <v>0</v>
      </c>
    </row>
    <row r="205" spans="1:1">
      <c r="A205" t="str">
        <v>FTATA1</v>
      </c>
    </row>
    <row r="206" spans="1:1">
      <c r="A206" t="str">
        <v>EDBCD1</v>
      </c>
    </row>
    <row r="207" spans="1:1">
      <c r="A207" t="str">
        <v xml:space="preserve">FKKB21 </v>
      </c>
    </row>
  </sheetData>
  <sheetProtection algorithmName="SHA-512" hashValue="VOQQFdtNXzxZsflB4LWmIbFKCxYQ5Sz+kiZDQkNZq4vcFQPYteJsBbloARG1kQpJPH1rPRi1UL2ZsyXywcueWg==" saltValue="++tGEW0xPWoXNLGp5EXmkQ==" spinCount="100000" sheet="1" objects="1" scenarios="1"/>
  <autoFilter ref="A1:A208" xr:uid="{00000000-0009-0000-0000-000009000000}"/>
  <conditionalFormatting sqref="I94">
    <cfRule type="duplicateValues" dxfId="50" priority="2"/>
  </conditionalFormatting>
  <conditionalFormatting sqref="I135">
    <cfRule type="duplicateValues" dxfId="49" priority="1"/>
  </conditionalFormatting>
  <pageMargins left="0.7" right="0.7" top="0.75" bottom="0.75" header="0.3" footer="0.3"/>
  <pageSetup paperSize="9" orientation="portrait" r:id="rId1"/>
  <headerFooter>
    <oddFooter>&amp;L&amp;1#&amp;"Calibri"&amp;7&amp;K000000C2 General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C24"/>
  <sheetViews>
    <sheetView zoomScale="130" zoomScaleNormal="130" workbookViewId="0">
      <selection activeCell="A7" sqref="A7"/>
    </sheetView>
  </sheetViews>
  <sheetFormatPr defaultColWidth="8.7109375" defaultRowHeight="13.15"/>
  <cols>
    <col min="1" max="1" width="28.5703125" style="140" bestFit="1" customWidth="1"/>
    <col min="2" max="2" width="17.5703125" style="140" customWidth="1"/>
    <col min="3" max="3" width="14" style="140" customWidth="1"/>
    <col min="4" max="16384" width="8.7109375" style="140"/>
  </cols>
  <sheetData>
    <row r="1" spans="1:3" ht="14.45">
      <c r="A1" s="137" t="s">
        <v>1584</v>
      </c>
      <c r="B1" s="138" t="s">
        <v>1585</v>
      </c>
      <c r="C1" s="139" t="s">
        <v>1586</v>
      </c>
    </row>
    <row r="2" spans="1:3">
      <c r="A2" s="141" t="s">
        <v>1260</v>
      </c>
      <c r="B2" s="142">
        <v>50</v>
      </c>
      <c r="C2" s="142">
        <f>Table83[[#This Row],[Output (Amps)]]*0.8</f>
        <v>40</v>
      </c>
    </row>
    <row r="3" spans="1:3">
      <c r="A3" s="141" t="s">
        <v>1587</v>
      </c>
      <c r="B3" s="142">
        <v>31.3</v>
      </c>
      <c r="C3" s="142">
        <f>Table83[[#This Row],[Output (Amps)]]*0.8</f>
        <v>25.040000000000003</v>
      </c>
    </row>
    <row r="4" spans="1:3">
      <c r="A4" s="141" t="s">
        <v>1588</v>
      </c>
      <c r="B4" s="142">
        <v>43.8</v>
      </c>
      <c r="C4" s="142">
        <f>Table83[[#This Row],[Output (Amps)]]*0.8</f>
        <v>35.04</v>
      </c>
    </row>
    <row r="5" spans="1:3">
      <c r="A5" s="141" t="s">
        <v>1313</v>
      </c>
      <c r="B5" s="142">
        <v>50</v>
      </c>
      <c r="C5" s="142">
        <f>Table83[[#This Row],[Output (Amps)]]*0.8</f>
        <v>40</v>
      </c>
    </row>
    <row r="6" spans="1:3">
      <c r="A6" s="141" t="s">
        <v>858</v>
      </c>
      <c r="B6" s="142">
        <v>75</v>
      </c>
      <c r="C6" s="142">
        <f>Table83[[#This Row],[Output (Amps)]]*0.8</f>
        <v>60</v>
      </c>
    </row>
    <row r="7" spans="1:3">
      <c r="A7" s="141" t="s">
        <v>864</v>
      </c>
      <c r="B7" s="142">
        <v>30</v>
      </c>
      <c r="C7" s="142">
        <f>Table83[[#This Row],[Output (Amps)]]*0.8</f>
        <v>24</v>
      </c>
    </row>
    <row r="8" spans="1:3">
      <c r="A8" s="141" t="s">
        <v>1589</v>
      </c>
      <c r="B8" s="142">
        <v>37.5</v>
      </c>
      <c r="C8" s="142">
        <f>Table83[[#This Row],[Output (Amps)]]*0.8</f>
        <v>30</v>
      </c>
    </row>
    <row r="9" spans="1:3">
      <c r="A9" s="141" t="s">
        <v>847</v>
      </c>
      <c r="B9" s="142">
        <v>36.6</v>
      </c>
      <c r="C9" s="142">
        <f>Table83[[#This Row],[Output (Amps)]]*0.8</f>
        <v>29.28</v>
      </c>
    </row>
    <row r="10" spans="1:3">
      <c r="A10" s="141" t="s">
        <v>911</v>
      </c>
      <c r="B10" s="142">
        <v>55</v>
      </c>
      <c r="C10" s="142">
        <f>Table83[[#This Row],[Output (Amps)]]*0.8</f>
        <v>44</v>
      </c>
    </row>
    <row r="11" spans="1:3">
      <c r="A11" s="141" t="s">
        <v>1590</v>
      </c>
      <c r="B11" s="142">
        <v>60</v>
      </c>
      <c r="C11" s="142">
        <f>Table83[[#This Row],[Output (Amps)]]*0.8</f>
        <v>48</v>
      </c>
    </row>
    <row r="12" spans="1:3">
      <c r="A12" s="141" t="s">
        <v>1591</v>
      </c>
      <c r="B12" s="142">
        <v>29.1</v>
      </c>
      <c r="C12" s="142">
        <f>Table83[[#This Row],[Output (Amps)]]*0.8</f>
        <v>23.28</v>
      </c>
    </row>
    <row r="13" spans="1:3">
      <c r="A13" s="141" t="s">
        <v>1592</v>
      </c>
      <c r="B13" s="142">
        <v>37.5</v>
      </c>
      <c r="C13" s="142">
        <f>Table83[[#This Row],[Output (Amps)]]*0.8</f>
        <v>30</v>
      </c>
    </row>
    <row r="14" spans="1:3">
      <c r="A14" s="141" t="s">
        <v>880</v>
      </c>
      <c r="B14" s="142">
        <v>22</v>
      </c>
      <c r="C14" s="142">
        <f>Table83[[#This Row],[Output (Amps)]]*0.8</f>
        <v>17.600000000000001</v>
      </c>
    </row>
    <row r="15" spans="1:3">
      <c r="A15" s="141" t="s">
        <v>897</v>
      </c>
      <c r="B15" s="142">
        <v>23</v>
      </c>
      <c r="C15" s="142">
        <f>Table83[[#This Row],[Output (Amps)]]*0.8</f>
        <v>18.400000000000002</v>
      </c>
    </row>
    <row r="16" spans="1:3">
      <c r="A16" s="141" t="s">
        <v>1593</v>
      </c>
      <c r="B16" s="142">
        <v>28</v>
      </c>
      <c r="C16" s="142">
        <f>Table83[[#This Row],[Output (Amps)]]*0.8</f>
        <v>22.400000000000002</v>
      </c>
    </row>
    <row r="17" spans="1:3">
      <c r="A17" s="141" t="s">
        <v>1594</v>
      </c>
      <c r="B17" s="142">
        <v>32</v>
      </c>
      <c r="C17" s="142">
        <f>Table83[[#This Row],[Output (Amps)]]*0.8</f>
        <v>25.6</v>
      </c>
    </row>
    <row r="18" spans="1:3">
      <c r="A18" s="141" t="s">
        <v>1200</v>
      </c>
      <c r="B18" s="142">
        <v>45</v>
      </c>
      <c r="C18" s="142">
        <f>Table83[[#This Row],[Output (Amps)]]*0.8</f>
        <v>36</v>
      </c>
    </row>
    <row r="19" spans="1:3">
      <c r="A19" s="141" t="s">
        <v>925</v>
      </c>
      <c r="B19" s="142">
        <v>50</v>
      </c>
      <c r="C19" s="142">
        <f>Table83[[#This Row],[Output (Amps)]]*0.8</f>
        <v>40</v>
      </c>
    </row>
    <row r="20" spans="1:3">
      <c r="A20" s="141" t="s">
        <v>1595</v>
      </c>
      <c r="B20" s="142">
        <v>25</v>
      </c>
      <c r="C20" s="142">
        <f>Table83[[#This Row],[Output (Amps)]]*0.8</f>
        <v>20</v>
      </c>
    </row>
    <row r="21" spans="1:3">
      <c r="A21" s="141" t="s">
        <v>1596</v>
      </c>
      <c r="B21" s="142">
        <v>50</v>
      </c>
      <c r="C21" s="142">
        <f>Table83[[#This Row],[Output (Amps)]]*0.8</f>
        <v>40</v>
      </c>
    </row>
    <row r="22" spans="1:3">
      <c r="A22" s="143" t="s">
        <v>1597</v>
      </c>
      <c r="B22" s="142">
        <v>225</v>
      </c>
      <c r="C22" s="142">
        <f>Table83[[#This Row],[Output (Amps)]]*0.8</f>
        <v>180</v>
      </c>
    </row>
    <row r="23" spans="1:3">
      <c r="A23" s="143" t="s">
        <v>1598</v>
      </c>
      <c r="B23" s="142">
        <v>100</v>
      </c>
      <c r="C23" s="142">
        <f>Table83[[#This Row],[Output (Amps)]]*0.8</f>
        <v>80</v>
      </c>
    </row>
    <row r="24" spans="1:3">
      <c r="A24" s="143" t="s">
        <v>959</v>
      </c>
      <c r="B24" s="272">
        <v>55</v>
      </c>
      <c r="C24" s="272">
        <f>Table83[[#This Row],[Output (Amps)]]*0.8</f>
        <v>44</v>
      </c>
    </row>
  </sheetData>
  <sheetProtection algorithmName="SHA-512" hashValue="naHxVqGN30lgdlq2NyOCRDzHtsLA9fC1Sl5ZVAYdW4H1STJgz6htEgg/fQIPbkfnMp5qHN7dYALxRavPflDo2g==" saltValue="lslBLv/btkC9/Uv7WLDH7Q==" spinCount="100000" sheet="1" objects="1" scenarios="1"/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00B050"/>
  </sheetPr>
  <dimension ref="A1:V52"/>
  <sheetViews>
    <sheetView zoomScale="80" zoomScaleNormal="80" workbookViewId="0">
      <pane xSplit="1" ySplit="3" topLeftCell="M4" activePane="bottomRight" state="frozen"/>
      <selection pane="bottomRight" activeCell="R25" sqref="R25"/>
      <selection pane="bottomLeft" activeCell="F15" sqref="F15:H18"/>
      <selection pane="topRight" activeCell="F15" sqref="F15:H18"/>
    </sheetView>
  </sheetViews>
  <sheetFormatPr defaultColWidth="9.28515625" defaultRowHeight="15"/>
  <cols>
    <col min="1" max="1" width="43.5703125" style="172" customWidth="1"/>
    <col min="2" max="5" width="9.28515625" style="145" customWidth="1"/>
    <col min="6" max="6" width="9.5703125" style="145" customWidth="1"/>
    <col min="7" max="9" width="9.7109375" style="145" customWidth="1"/>
    <col min="10" max="10" width="9.28515625" style="145" customWidth="1"/>
    <col min="11" max="13" width="9.7109375" style="145" customWidth="1"/>
    <col min="14" max="15" width="13.7109375" style="145" customWidth="1"/>
    <col min="16" max="16" width="9.28515625" style="145" customWidth="1"/>
    <col min="17" max="16384" width="9.28515625" style="145"/>
  </cols>
  <sheetData>
    <row r="1" spans="1:16">
      <c r="A1" s="144">
        <v>1</v>
      </c>
      <c r="B1" s="144">
        <v>2</v>
      </c>
      <c r="C1" s="144">
        <v>3</v>
      </c>
      <c r="D1" s="144">
        <v>4</v>
      </c>
      <c r="E1" s="144">
        <v>5</v>
      </c>
      <c r="F1" s="144">
        <v>6</v>
      </c>
      <c r="G1" s="144">
        <v>7</v>
      </c>
      <c r="H1" s="144">
        <v>8</v>
      </c>
      <c r="I1" s="144">
        <v>9</v>
      </c>
      <c r="J1" s="144">
        <v>10</v>
      </c>
      <c r="K1" s="144">
        <v>11</v>
      </c>
      <c r="L1" s="144">
        <v>12</v>
      </c>
      <c r="M1" s="144">
        <v>13</v>
      </c>
      <c r="N1" s="144">
        <v>14</v>
      </c>
      <c r="O1" s="144">
        <v>15</v>
      </c>
      <c r="P1" s="144">
        <v>16</v>
      </c>
    </row>
    <row r="2" spans="1:16" ht="15.6">
      <c r="A2" s="146" t="s">
        <v>1599</v>
      </c>
      <c r="B2" s="387" t="s">
        <v>1600</v>
      </c>
      <c r="C2" s="388"/>
      <c r="D2" s="388"/>
      <c r="E2" s="389"/>
      <c r="F2" s="390" t="s">
        <v>1601</v>
      </c>
      <c r="G2" s="391"/>
      <c r="H2" s="391"/>
      <c r="I2" s="392"/>
      <c r="J2" s="393" t="s">
        <v>1602</v>
      </c>
      <c r="K2" s="394"/>
      <c r="L2" s="394"/>
      <c r="M2" s="395"/>
      <c r="N2" s="147"/>
      <c r="O2" s="147"/>
    </row>
    <row r="3" spans="1:16" s="154" customFormat="1" ht="15.6">
      <c r="A3" s="148" t="s">
        <v>1603</v>
      </c>
      <c r="B3" s="149" t="s">
        <v>1531</v>
      </c>
      <c r="C3" s="149" t="s">
        <v>1532</v>
      </c>
      <c r="D3" s="149" t="s">
        <v>1533</v>
      </c>
      <c r="E3" s="149" t="s">
        <v>1534</v>
      </c>
      <c r="F3" s="150" t="s">
        <v>1604</v>
      </c>
      <c r="G3" s="150" t="s">
        <v>1605</v>
      </c>
      <c r="H3" s="150" t="s">
        <v>1606</v>
      </c>
      <c r="I3" s="150" t="s">
        <v>1607</v>
      </c>
      <c r="J3" s="151" t="s">
        <v>1608</v>
      </c>
      <c r="K3" s="151" t="s">
        <v>1609</v>
      </c>
      <c r="L3" s="151" t="s">
        <v>1610</v>
      </c>
      <c r="M3" s="151" t="s">
        <v>1611</v>
      </c>
      <c r="N3" s="152" t="s">
        <v>1612</v>
      </c>
      <c r="O3" s="152" t="s">
        <v>1613</v>
      </c>
      <c r="P3" s="153" t="s">
        <v>1614</v>
      </c>
    </row>
    <row r="4" spans="1:16">
      <c r="A4" s="155" t="s">
        <v>1615</v>
      </c>
      <c r="B4" s="156">
        <v>208</v>
      </c>
      <c r="C4" s="156">
        <v>134</v>
      </c>
      <c r="D4" s="156">
        <v>100</v>
      </c>
      <c r="E4" s="156">
        <v>82</v>
      </c>
      <c r="F4" s="157">
        <f t="shared" ref="F4:F35" si="0">((B4*24)/54.5)*0.9</f>
        <v>82.436697247706434</v>
      </c>
      <c r="G4" s="157">
        <f t="shared" ref="G4:I19" si="1">((C4*24)/54.5)*0.9</f>
        <v>53.108256880733947</v>
      </c>
      <c r="H4" s="157">
        <f t="shared" si="1"/>
        <v>39.633027522935777</v>
      </c>
      <c r="I4" s="157">
        <f t="shared" si="1"/>
        <v>32.499082568807339</v>
      </c>
      <c r="J4" s="157">
        <f>(F4*54.5)/1000</f>
        <v>4.4928000000000008</v>
      </c>
      <c r="K4" s="157">
        <f t="shared" ref="K4:M19" si="2">(G4*54.5)/1000</f>
        <v>2.8944000000000001</v>
      </c>
      <c r="L4" s="157">
        <f t="shared" si="2"/>
        <v>2.16</v>
      </c>
      <c r="M4" s="157">
        <f t="shared" si="2"/>
        <v>1.7712000000000001</v>
      </c>
      <c r="N4" s="158">
        <v>200</v>
      </c>
      <c r="O4" s="158">
        <f>Table7[[#This Row],[Ah Rating]]/10</f>
        <v>20</v>
      </c>
      <c r="P4" s="159">
        <v>25</v>
      </c>
    </row>
    <row r="5" spans="1:16">
      <c r="A5" s="155" t="s">
        <v>926</v>
      </c>
      <c r="B5" s="156">
        <v>312</v>
      </c>
      <c r="C5" s="156">
        <v>201</v>
      </c>
      <c r="D5" s="156">
        <v>151</v>
      </c>
      <c r="E5" s="156">
        <v>123</v>
      </c>
      <c r="F5" s="157">
        <f t="shared" si="0"/>
        <v>123.65504587155964</v>
      </c>
      <c r="G5" s="157">
        <f t="shared" si="1"/>
        <v>79.662385321100913</v>
      </c>
      <c r="H5" s="157">
        <f t="shared" si="1"/>
        <v>59.845871559633025</v>
      </c>
      <c r="I5" s="157">
        <f t="shared" si="1"/>
        <v>48.748623853211008</v>
      </c>
      <c r="J5" s="157">
        <f t="shared" ref="J5:M36" si="3">(F5*54.5)/1000</f>
        <v>6.7391999999999994</v>
      </c>
      <c r="K5" s="157">
        <f t="shared" si="2"/>
        <v>4.3415999999999997</v>
      </c>
      <c r="L5" s="157">
        <f t="shared" si="2"/>
        <v>3.2616000000000001</v>
      </c>
      <c r="M5" s="157">
        <f t="shared" si="2"/>
        <v>2.6567999999999996</v>
      </c>
      <c r="N5" s="158">
        <v>300</v>
      </c>
      <c r="O5" s="158">
        <f>Table7[[#This Row],[Ah Rating]]/10</f>
        <v>30</v>
      </c>
      <c r="P5" s="159">
        <v>25</v>
      </c>
    </row>
    <row r="6" spans="1:16">
      <c r="A6" s="155" t="s">
        <v>1616</v>
      </c>
      <c r="B6" s="156">
        <v>417</v>
      </c>
      <c r="C6" s="156">
        <v>268</v>
      </c>
      <c r="D6" s="156">
        <v>201</v>
      </c>
      <c r="E6" s="156">
        <v>164</v>
      </c>
      <c r="F6" s="157">
        <f t="shared" si="0"/>
        <v>165.2697247706422</v>
      </c>
      <c r="G6" s="157">
        <f t="shared" si="1"/>
        <v>106.21651376146789</v>
      </c>
      <c r="H6" s="157">
        <f t="shared" si="1"/>
        <v>79.662385321100913</v>
      </c>
      <c r="I6" s="157">
        <f t="shared" si="1"/>
        <v>64.998165137614677</v>
      </c>
      <c r="J6" s="157">
        <f t="shared" si="3"/>
        <v>9.007200000000001</v>
      </c>
      <c r="K6" s="157">
        <f t="shared" si="2"/>
        <v>5.7888000000000002</v>
      </c>
      <c r="L6" s="157">
        <f t="shared" si="2"/>
        <v>4.3415999999999997</v>
      </c>
      <c r="M6" s="157">
        <f t="shared" si="2"/>
        <v>3.5424000000000002</v>
      </c>
      <c r="N6" s="158">
        <v>400</v>
      </c>
      <c r="O6" s="158">
        <f>Table7[[#This Row],[Ah Rating]]/10</f>
        <v>40</v>
      </c>
      <c r="P6" s="159">
        <v>25</v>
      </c>
    </row>
    <row r="7" spans="1:16">
      <c r="A7" s="155" t="s">
        <v>1013</v>
      </c>
      <c r="B7" s="156">
        <v>487</v>
      </c>
      <c r="C7" s="156">
        <v>327</v>
      </c>
      <c r="D7" s="156">
        <v>248</v>
      </c>
      <c r="E7" s="156">
        <v>204</v>
      </c>
      <c r="F7" s="157">
        <f t="shared" si="0"/>
        <v>193.01284403669726</v>
      </c>
      <c r="G7" s="157">
        <f t="shared" si="1"/>
        <v>129.6</v>
      </c>
      <c r="H7" s="157">
        <f t="shared" si="1"/>
        <v>98.289908256880736</v>
      </c>
      <c r="I7" s="157">
        <f t="shared" si="1"/>
        <v>80.851376146788994</v>
      </c>
      <c r="J7" s="157">
        <f t="shared" si="3"/>
        <v>10.519200000000001</v>
      </c>
      <c r="K7" s="157">
        <f t="shared" si="2"/>
        <v>7.0632000000000001</v>
      </c>
      <c r="L7" s="157">
        <f t="shared" si="2"/>
        <v>5.3567999999999998</v>
      </c>
      <c r="M7" s="157">
        <f t="shared" si="2"/>
        <v>4.4064000000000005</v>
      </c>
      <c r="N7" s="158">
        <v>510</v>
      </c>
      <c r="O7" s="158">
        <f>Table7[[#This Row],[Ah Rating]]/10</f>
        <v>51</v>
      </c>
      <c r="P7" s="159">
        <v>25</v>
      </c>
    </row>
    <row r="8" spans="1:16">
      <c r="A8" s="155" t="s">
        <v>893</v>
      </c>
      <c r="B8" s="156">
        <v>568</v>
      </c>
      <c r="C8" s="156">
        <v>381</v>
      </c>
      <c r="D8" s="156">
        <v>290</v>
      </c>
      <c r="E8" s="156">
        <v>238</v>
      </c>
      <c r="F8" s="157">
        <f t="shared" si="0"/>
        <v>225.11559633027525</v>
      </c>
      <c r="G8" s="157">
        <f t="shared" si="1"/>
        <v>151.00183486238532</v>
      </c>
      <c r="H8" s="157">
        <f t="shared" si="1"/>
        <v>114.93577981651376</v>
      </c>
      <c r="I8" s="157">
        <f t="shared" si="1"/>
        <v>94.326605504587164</v>
      </c>
      <c r="J8" s="157">
        <f t="shared" si="3"/>
        <v>12.268800000000001</v>
      </c>
      <c r="K8" s="157">
        <f t="shared" si="2"/>
        <v>8.2295999999999996</v>
      </c>
      <c r="L8" s="157">
        <f t="shared" si="2"/>
        <v>6.2640000000000002</v>
      </c>
      <c r="M8" s="157">
        <f t="shared" si="2"/>
        <v>5.1408000000000005</v>
      </c>
      <c r="N8" s="158">
        <v>595</v>
      </c>
      <c r="O8" s="158">
        <f>Table7[[#This Row],[Ah Rating]]/10</f>
        <v>59.5</v>
      </c>
      <c r="P8" s="159">
        <v>25</v>
      </c>
    </row>
    <row r="9" spans="1:16">
      <c r="A9" s="155" t="s">
        <v>1095</v>
      </c>
      <c r="B9" s="156">
        <v>812</v>
      </c>
      <c r="C9" s="156">
        <v>545</v>
      </c>
      <c r="D9" s="156">
        <v>414</v>
      </c>
      <c r="E9" s="156">
        <v>340</v>
      </c>
      <c r="F9" s="157">
        <f t="shared" si="0"/>
        <v>321.82018348623853</v>
      </c>
      <c r="G9" s="157">
        <f t="shared" si="1"/>
        <v>216</v>
      </c>
      <c r="H9" s="157">
        <f t="shared" si="1"/>
        <v>164.08073394495415</v>
      </c>
      <c r="I9" s="157">
        <f t="shared" si="1"/>
        <v>134.75229357798165</v>
      </c>
      <c r="J9" s="157">
        <f t="shared" si="3"/>
        <v>17.539200000000001</v>
      </c>
      <c r="K9" s="157">
        <f t="shared" si="2"/>
        <v>11.772</v>
      </c>
      <c r="L9" s="157">
        <f t="shared" si="2"/>
        <v>8.942400000000001</v>
      </c>
      <c r="M9" s="157">
        <f t="shared" si="2"/>
        <v>7.3440000000000003</v>
      </c>
      <c r="N9" s="158">
        <v>850</v>
      </c>
      <c r="O9" s="158">
        <f>Table7[[#This Row],[Ah Rating]]/10</f>
        <v>85</v>
      </c>
      <c r="P9" s="159">
        <v>25</v>
      </c>
    </row>
    <row r="10" spans="1:16">
      <c r="A10" s="155" t="s">
        <v>860</v>
      </c>
      <c r="B10" s="156">
        <v>974</v>
      </c>
      <c r="C10" s="156">
        <v>654</v>
      </c>
      <c r="D10" s="156">
        <v>496</v>
      </c>
      <c r="E10" s="156">
        <v>408</v>
      </c>
      <c r="F10" s="157">
        <f t="shared" si="0"/>
        <v>386.02568807339452</v>
      </c>
      <c r="G10" s="157">
        <f t="shared" si="1"/>
        <v>259.2</v>
      </c>
      <c r="H10" s="157">
        <f t="shared" si="1"/>
        <v>196.57981651376147</v>
      </c>
      <c r="I10" s="157">
        <f t="shared" si="1"/>
        <v>161.70275229357799</v>
      </c>
      <c r="J10" s="157">
        <f t="shared" si="3"/>
        <v>21.038400000000003</v>
      </c>
      <c r="K10" s="157">
        <f t="shared" si="2"/>
        <v>14.1264</v>
      </c>
      <c r="L10" s="157">
        <f t="shared" si="2"/>
        <v>10.7136</v>
      </c>
      <c r="M10" s="157">
        <f t="shared" si="2"/>
        <v>8.8128000000000011</v>
      </c>
      <c r="N10" s="158">
        <v>1020</v>
      </c>
      <c r="O10" s="158">
        <f>Table7[[#This Row],[Ah Rating]]/10</f>
        <v>102</v>
      </c>
      <c r="P10" s="159">
        <v>25</v>
      </c>
    </row>
    <row r="11" spans="1:16">
      <c r="A11" s="155" t="s">
        <v>1132</v>
      </c>
      <c r="B11" s="156">
        <v>1055</v>
      </c>
      <c r="C11" s="156">
        <v>708</v>
      </c>
      <c r="D11" s="156">
        <v>538</v>
      </c>
      <c r="E11" s="156">
        <v>442</v>
      </c>
      <c r="F11" s="157">
        <f t="shared" si="0"/>
        <v>418.12844036697248</v>
      </c>
      <c r="G11" s="157">
        <f t="shared" si="1"/>
        <v>280.60183486238537</v>
      </c>
      <c r="H11" s="157">
        <f t="shared" si="1"/>
        <v>213.22568807339451</v>
      </c>
      <c r="I11" s="157">
        <f t="shared" si="1"/>
        <v>175.17798165137614</v>
      </c>
      <c r="J11" s="157">
        <f t="shared" si="3"/>
        <v>22.788</v>
      </c>
      <c r="K11" s="157">
        <f t="shared" si="2"/>
        <v>15.292800000000003</v>
      </c>
      <c r="L11" s="157">
        <f t="shared" si="2"/>
        <v>11.620800000000001</v>
      </c>
      <c r="M11" s="157">
        <f t="shared" si="2"/>
        <v>9.5471999999999984</v>
      </c>
      <c r="N11" s="158">
        <v>1105</v>
      </c>
      <c r="O11" s="158">
        <f>Table7[[#This Row],[Ah Rating]]/10</f>
        <v>110.5</v>
      </c>
      <c r="P11" s="159">
        <v>25</v>
      </c>
    </row>
    <row r="12" spans="1:16">
      <c r="A12" s="155" t="s">
        <v>999</v>
      </c>
      <c r="B12" s="156">
        <v>1299</v>
      </c>
      <c r="C12" s="156">
        <v>871</v>
      </c>
      <c r="D12" s="156">
        <v>662</v>
      </c>
      <c r="E12" s="156">
        <v>544</v>
      </c>
      <c r="F12" s="157">
        <f t="shared" si="0"/>
        <v>514.83302752293582</v>
      </c>
      <c r="G12" s="157">
        <f t="shared" si="1"/>
        <v>345.20366972477063</v>
      </c>
      <c r="H12" s="157">
        <f t="shared" si="1"/>
        <v>262.37064220183487</v>
      </c>
      <c r="I12" s="157">
        <f t="shared" si="1"/>
        <v>215.60366972477067</v>
      </c>
      <c r="J12" s="157">
        <f t="shared" si="3"/>
        <v>28.058400000000002</v>
      </c>
      <c r="K12" s="157">
        <f t="shared" si="2"/>
        <v>18.813599999999997</v>
      </c>
      <c r="L12" s="157">
        <f t="shared" si="2"/>
        <v>14.299200000000001</v>
      </c>
      <c r="M12" s="157">
        <f t="shared" si="2"/>
        <v>11.750400000000001</v>
      </c>
      <c r="N12" s="158">
        <v>1360</v>
      </c>
      <c r="O12" s="158">
        <f>Table7[[#This Row],[Ah Rating]]/10</f>
        <v>136</v>
      </c>
      <c r="P12" s="159">
        <v>25</v>
      </c>
    </row>
    <row r="13" spans="1:16">
      <c r="A13" s="155" t="s">
        <v>1617</v>
      </c>
      <c r="B13" s="156">
        <v>947</v>
      </c>
      <c r="C13" s="156">
        <v>640</v>
      </c>
      <c r="D13" s="156">
        <v>485</v>
      </c>
      <c r="E13" s="156">
        <v>397</v>
      </c>
      <c r="F13" s="157">
        <f t="shared" si="0"/>
        <v>375.32477064220183</v>
      </c>
      <c r="G13" s="157">
        <f t="shared" si="1"/>
        <v>253.651376146789</v>
      </c>
      <c r="H13" s="157">
        <f t="shared" si="1"/>
        <v>192.22018348623854</v>
      </c>
      <c r="I13" s="157">
        <f t="shared" si="1"/>
        <v>157.34311926605506</v>
      </c>
      <c r="J13" s="157">
        <f t="shared" si="3"/>
        <v>20.455200000000001</v>
      </c>
      <c r="K13" s="157">
        <f t="shared" si="2"/>
        <v>13.824</v>
      </c>
      <c r="L13" s="157">
        <f t="shared" si="2"/>
        <v>10.476000000000001</v>
      </c>
      <c r="M13" s="157">
        <f t="shared" si="2"/>
        <v>8.5752000000000006</v>
      </c>
      <c r="N13" s="158">
        <v>1000</v>
      </c>
      <c r="O13" s="158">
        <f>Table7[[#This Row],[Ah Rating]]/10</f>
        <v>100</v>
      </c>
      <c r="P13" s="159">
        <v>25</v>
      </c>
    </row>
    <row r="14" spans="1:16">
      <c r="A14" s="155" t="s">
        <v>865</v>
      </c>
      <c r="B14" s="156">
        <v>1136</v>
      </c>
      <c r="C14" s="156">
        <v>768</v>
      </c>
      <c r="D14" s="156">
        <v>582</v>
      </c>
      <c r="E14" s="156">
        <v>476</v>
      </c>
      <c r="F14" s="157">
        <f t="shared" si="0"/>
        <v>450.23119266055051</v>
      </c>
      <c r="G14" s="157">
        <f t="shared" si="1"/>
        <v>304.38165137614681</v>
      </c>
      <c r="H14" s="157">
        <f t="shared" si="1"/>
        <v>230.66422018348624</v>
      </c>
      <c r="I14" s="157">
        <f t="shared" si="1"/>
        <v>188.65321100917433</v>
      </c>
      <c r="J14" s="157">
        <f t="shared" si="3"/>
        <v>24.537600000000001</v>
      </c>
      <c r="K14" s="157">
        <f t="shared" si="2"/>
        <v>16.588799999999999</v>
      </c>
      <c r="L14" s="157">
        <f t="shared" si="2"/>
        <v>12.571200000000001</v>
      </c>
      <c r="M14" s="157">
        <f t="shared" si="2"/>
        <v>10.281600000000001</v>
      </c>
      <c r="N14" s="158">
        <v>1200</v>
      </c>
      <c r="O14" s="158">
        <f>Table7[[#This Row],[Ah Rating]]/10</f>
        <v>120</v>
      </c>
      <c r="P14" s="159">
        <v>25</v>
      </c>
    </row>
    <row r="15" spans="1:16">
      <c r="A15" s="155" t="s">
        <v>869</v>
      </c>
      <c r="B15" s="156">
        <v>1231</v>
      </c>
      <c r="C15" s="156">
        <v>832</v>
      </c>
      <c r="D15" s="156">
        <v>631</v>
      </c>
      <c r="E15" s="156">
        <v>516</v>
      </c>
      <c r="F15" s="157">
        <f t="shared" si="0"/>
        <v>487.88256880733951</v>
      </c>
      <c r="G15" s="157">
        <f t="shared" si="1"/>
        <v>329.74678899082573</v>
      </c>
      <c r="H15" s="157">
        <f t="shared" si="1"/>
        <v>250.08440366972476</v>
      </c>
      <c r="I15" s="157">
        <f t="shared" si="1"/>
        <v>204.50642201834862</v>
      </c>
      <c r="J15" s="157">
        <f t="shared" si="3"/>
        <v>26.589600000000001</v>
      </c>
      <c r="K15" s="157">
        <f t="shared" si="2"/>
        <v>17.971200000000003</v>
      </c>
      <c r="L15" s="157">
        <f t="shared" si="2"/>
        <v>13.6296</v>
      </c>
      <c r="M15" s="157">
        <f t="shared" si="2"/>
        <v>11.1456</v>
      </c>
      <c r="N15" s="158">
        <v>1300</v>
      </c>
      <c r="O15" s="158">
        <f>Table7[[#This Row],[Ah Rating]]/10</f>
        <v>130</v>
      </c>
      <c r="P15" s="159">
        <v>25</v>
      </c>
    </row>
    <row r="16" spans="1:16">
      <c r="A16" s="155" t="s">
        <v>931</v>
      </c>
      <c r="B16" s="156">
        <v>1514</v>
      </c>
      <c r="C16" s="156">
        <v>1024</v>
      </c>
      <c r="D16" s="156">
        <v>777</v>
      </c>
      <c r="E16" s="156">
        <v>635</v>
      </c>
      <c r="F16" s="157">
        <f t="shared" si="0"/>
        <v>600.04403669724775</v>
      </c>
      <c r="G16" s="157">
        <f t="shared" si="1"/>
        <v>405.84220183486241</v>
      </c>
      <c r="H16" s="157">
        <f t="shared" si="1"/>
        <v>307.94862385321102</v>
      </c>
      <c r="I16" s="157">
        <f t="shared" si="1"/>
        <v>251.6697247706422</v>
      </c>
      <c r="J16" s="157">
        <f t="shared" si="3"/>
        <v>32.702400000000004</v>
      </c>
      <c r="K16" s="157">
        <f t="shared" si="2"/>
        <v>22.118400000000001</v>
      </c>
      <c r="L16" s="157">
        <f t="shared" si="2"/>
        <v>16.783200000000001</v>
      </c>
      <c r="M16" s="157">
        <f t="shared" si="2"/>
        <v>13.715999999999999</v>
      </c>
      <c r="N16" s="158">
        <v>1600</v>
      </c>
      <c r="O16" s="158">
        <f>Table7[[#This Row],[Ah Rating]]/10</f>
        <v>160</v>
      </c>
      <c r="P16" s="159">
        <v>25</v>
      </c>
    </row>
    <row r="17" spans="1:22">
      <c r="A17" s="155" t="s">
        <v>1109</v>
      </c>
      <c r="B17" s="156">
        <v>1448</v>
      </c>
      <c r="C17" s="156">
        <v>969</v>
      </c>
      <c r="D17" s="156">
        <v>738</v>
      </c>
      <c r="E17" s="156">
        <v>607</v>
      </c>
      <c r="F17" s="157">
        <f t="shared" si="0"/>
        <v>573.88623853211004</v>
      </c>
      <c r="G17" s="157">
        <f t="shared" si="1"/>
        <v>384.04403669724769</v>
      </c>
      <c r="H17" s="157">
        <f t="shared" si="1"/>
        <v>292.49174311926606</v>
      </c>
      <c r="I17" s="157">
        <f t="shared" si="1"/>
        <v>240.57247706422021</v>
      </c>
      <c r="J17" s="157">
        <f t="shared" si="3"/>
        <v>31.276799999999994</v>
      </c>
      <c r="K17" s="157">
        <f t="shared" si="2"/>
        <v>20.930399999999999</v>
      </c>
      <c r="L17" s="157">
        <f t="shared" si="2"/>
        <v>15.940800000000001</v>
      </c>
      <c r="M17" s="157">
        <f t="shared" si="2"/>
        <v>13.1112</v>
      </c>
      <c r="N17" s="158">
        <v>1500</v>
      </c>
      <c r="O17" s="158">
        <f>Table7[[#This Row],[Ah Rating]]/10</f>
        <v>150</v>
      </c>
      <c r="P17" s="159">
        <v>25</v>
      </c>
    </row>
    <row r="18" spans="1:22">
      <c r="A18" s="155" t="s">
        <v>1099</v>
      </c>
      <c r="B18" s="156">
        <v>1568</v>
      </c>
      <c r="C18" s="156">
        <v>1050</v>
      </c>
      <c r="D18" s="156">
        <v>799</v>
      </c>
      <c r="E18" s="156">
        <v>658</v>
      </c>
      <c r="F18" s="157">
        <f t="shared" si="0"/>
        <v>621.44587155963302</v>
      </c>
      <c r="G18" s="157">
        <f t="shared" si="1"/>
        <v>416.14678899082571</v>
      </c>
      <c r="H18" s="157">
        <f t="shared" si="1"/>
        <v>316.66788990825688</v>
      </c>
      <c r="I18" s="157">
        <f t="shared" si="1"/>
        <v>260.78532110091743</v>
      </c>
      <c r="J18" s="157">
        <f t="shared" si="3"/>
        <v>33.8688</v>
      </c>
      <c r="K18" s="157">
        <f t="shared" si="2"/>
        <v>22.68</v>
      </c>
      <c r="L18" s="157">
        <f t="shared" si="2"/>
        <v>17.258400000000002</v>
      </c>
      <c r="M18" s="157">
        <f t="shared" si="2"/>
        <v>14.2128</v>
      </c>
      <c r="N18" s="158">
        <v>1625</v>
      </c>
      <c r="O18" s="158">
        <f>Table7[[#This Row],[Ah Rating]]/10</f>
        <v>162.5</v>
      </c>
      <c r="P18" s="159">
        <v>25</v>
      </c>
    </row>
    <row r="19" spans="1:22">
      <c r="A19" s="155" t="s">
        <v>874</v>
      </c>
      <c r="B19" s="156">
        <v>1930</v>
      </c>
      <c r="C19" s="156">
        <v>1292</v>
      </c>
      <c r="D19" s="156">
        <v>984</v>
      </c>
      <c r="E19" s="156">
        <v>810</v>
      </c>
      <c r="F19" s="157">
        <f t="shared" si="0"/>
        <v>764.9174311926605</v>
      </c>
      <c r="G19" s="157">
        <f t="shared" si="1"/>
        <v>512.05871559633033</v>
      </c>
      <c r="H19" s="157">
        <f t="shared" si="1"/>
        <v>389.98899082568806</v>
      </c>
      <c r="I19" s="157">
        <f>((E19*24)/54.5)*0.9</f>
        <v>321.02752293577981</v>
      </c>
      <c r="J19" s="157">
        <f t="shared" si="3"/>
        <v>41.688000000000002</v>
      </c>
      <c r="K19" s="157">
        <f t="shared" si="2"/>
        <v>27.907200000000003</v>
      </c>
      <c r="L19" s="157">
        <f t="shared" si="2"/>
        <v>21.254399999999997</v>
      </c>
      <c r="M19" s="157">
        <f t="shared" si="2"/>
        <v>17.495999999999999</v>
      </c>
      <c r="N19" s="158">
        <v>2000</v>
      </c>
      <c r="O19" s="158">
        <f>Table7[[#This Row],[Ah Rating]]/10</f>
        <v>200</v>
      </c>
      <c r="P19" s="159">
        <v>25</v>
      </c>
      <c r="R19" s="145">
        <f>SUM(Table7[[#This Row],[1 hr2]]*0.98)</f>
        <v>749.61908256880724</v>
      </c>
      <c r="S19" s="145">
        <f>SUM(R19*0.98)</f>
        <v>734.62670091743109</v>
      </c>
      <c r="T19" s="145">
        <f t="shared" ref="T19:V19" si="4">SUM(S19*0.98)</f>
        <v>719.93416689908247</v>
      </c>
      <c r="U19" s="145">
        <f t="shared" si="4"/>
        <v>705.53548356110082</v>
      </c>
      <c r="V19" s="145">
        <f t="shared" si="4"/>
        <v>691.42477388987879</v>
      </c>
    </row>
    <row r="20" spans="1:22">
      <c r="A20" s="160" t="s">
        <v>888</v>
      </c>
      <c r="B20" s="156">
        <v>195.7</v>
      </c>
      <c r="C20" s="156">
        <v>115</v>
      </c>
      <c r="D20" s="156">
        <v>82.5</v>
      </c>
      <c r="E20" s="156">
        <v>65</v>
      </c>
      <c r="F20" s="157">
        <f t="shared" si="0"/>
        <v>77.561834862385311</v>
      </c>
      <c r="G20" s="157">
        <f t="shared" ref="G20:I48" si="5">((C20*24)/54.5)*0.9</f>
        <v>45.577981651376149</v>
      </c>
      <c r="H20" s="157">
        <f t="shared" si="5"/>
        <v>32.697247706422019</v>
      </c>
      <c r="I20" s="157">
        <f t="shared" si="5"/>
        <v>25.761467889908257</v>
      </c>
      <c r="J20" s="157">
        <f t="shared" si="3"/>
        <v>4.2271200000000002</v>
      </c>
      <c r="K20" s="157">
        <f t="shared" si="3"/>
        <v>2.484</v>
      </c>
      <c r="L20" s="157">
        <f t="shared" si="3"/>
        <v>1.782</v>
      </c>
      <c r="M20" s="157">
        <f t="shared" si="3"/>
        <v>1.4039999999999999</v>
      </c>
      <c r="N20" s="158">
        <v>150</v>
      </c>
      <c r="O20" s="158">
        <f>Table7[[#This Row],[Ah Rating]]/10</f>
        <v>15</v>
      </c>
      <c r="P20" s="159">
        <v>20</v>
      </c>
    </row>
    <row r="21" spans="1:22">
      <c r="A21" s="160" t="s">
        <v>1618</v>
      </c>
      <c r="B21" s="156">
        <v>126.8</v>
      </c>
      <c r="C21" s="156">
        <v>71.099999999999994</v>
      </c>
      <c r="D21" s="156">
        <v>51.9</v>
      </c>
      <c r="E21" s="156">
        <v>41.5</v>
      </c>
      <c r="F21" s="157">
        <f t="shared" si="0"/>
        <v>50.25467889908257</v>
      </c>
      <c r="G21" s="157">
        <f t="shared" si="5"/>
        <v>28.179082568807335</v>
      </c>
      <c r="H21" s="157">
        <f t="shared" si="5"/>
        <v>20.56954128440367</v>
      </c>
      <c r="I21" s="157">
        <f t="shared" si="5"/>
        <v>16.447706422018349</v>
      </c>
      <c r="J21" s="157">
        <f t="shared" si="3"/>
        <v>2.73888</v>
      </c>
      <c r="K21" s="157">
        <f t="shared" si="3"/>
        <v>1.5357599999999998</v>
      </c>
      <c r="L21" s="157">
        <f t="shared" si="3"/>
        <v>1.12104</v>
      </c>
      <c r="M21" s="157">
        <f t="shared" si="3"/>
        <v>0.89640000000000009</v>
      </c>
      <c r="N21" s="158">
        <v>100</v>
      </c>
      <c r="O21" s="158">
        <f>Table7[[#This Row],[Ah Rating]]/10</f>
        <v>10</v>
      </c>
      <c r="P21" s="159">
        <v>20</v>
      </c>
    </row>
    <row r="22" spans="1:22">
      <c r="A22" s="160" t="s">
        <v>1084</v>
      </c>
      <c r="B22" s="156">
        <v>263.60000000000002</v>
      </c>
      <c r="C22" s="156">
        <v>154.6</v>
      </c>
      <c r="D22" s="156">
        <v>110.5</v>
      </c>
      <c r="E22" s="156">
        <v>86.3</v>
      </c>
      <c r="F22" s="157">
        <f t="shared" si="0"/>
        <v>104.47266055045873</v>
      </c>
      <c r="G22" s="157">
        <f t="shared" si="5"/>
        <v>61.27266055045871</v>
      </c>
      <c r="H22" s="157">
        <f t="shared" si="5"/>
        <v>43.794495412844036</v>
      </c>
      <c r="I22" s="157">
        <f t="shared" si="5"/>
        <v>34.203302752293574</v>
      </c>
      <c r="J22" s="157">
        <f t="shared" si="3"/>
        <v>5.6937600000000002</v>
      </c>
      <c r="K22" s="157">
        <f t="shared" si="3"/>
        <v>3.3393599999999997</v>
      </c>
      <c r="L22" s="157">
        <f t="shared" si="3"/>
        <v>2.3867999999999996</v>
      </c>
      <c r="M22" s="157">
        <f t="shared" si="3"/>
        <v>1.8640799999999997</v>
      </c>
      <c r="N22" s="158">
        <v>190</v>
      </c>
      <c r="O22" s="158">
        <f>Table7[[#This Row],[Ah Rating]]/10</f>
        <v>19</v>
      </c>
      <c r="P22" s="159">
        <v>20</v>
      </c>
    </row>
    <row r="23" spans="1:22">
      <c r="A23" s="160" t="s">
        <v>976</v>
      </c>
      <c r="B23" s="156">
        <v>131</v>
      </c>
      <c r="C23" s="156">
        <v>79</v>
      </c>
      <c r="D23" s="156">
        <v>57</v>
      </c>
      <c r="E23" s="156">
        <v>45</v>
      </c>
      <c r="F23" s="157">
        <f t="shared" si="0"/>
        <v>51.919266055045874</v>
      </c>
      <c r="G23" s="157">
        <f t="shared" si="5"/>
        <v>31.310091743119269</v>
      </c>
      <c r="H23" s="157">
        <f t="shared" si="5"/>
        <v>22.590825688073394</v>
      </c>
      <c r="I23" s="157">
        <f t="shared" si="5"/>
        <v>17.834862385321099</v>
      </c>
      <c r="J23" s="157">
        <f t="shared" si="3"/>
        <v>2.8296000000000001</v>
      </c>
      <c r="K23" s="157">
        <f t="shared" si="3"/>
        <v>1.7064000000000001</v>
      </c>
      <c r="L23" s="157">
        <f t="shared" si="3"/>
        <v>1.2312000000000001</v>
      </c>
      <c r="M23" s="157">
        <f t="shared" si="3"/>
        <v>0.97199999999999986</v>
      </c>
      <c r="N23" s="158">
        <v>100</v>
      </c>
      <c r="O23" s="158">
        <f>Table7[[#This Row],[Ah Rating]]/10</f>
        <v>10</v>
      </c>
      <c r="P23" s="159">
        <v>20</v>
      </c>
    </row>
    <row r="24" spans="1:22">
      <c r="A24" s="160" t="s">
        <v>1038</v>
      </c>
      <c r="B24" s="156">
        <v>130</v>
      </c>
      <c r="C24" s="156">
        <v>78</v>
      </c>
      <c r="D24" s="156">
        <v>56</v>
      </c>
      <c r="E24" s="156">
        <v>45</v>
      </c>
      <c r="F24" s="157">
        <f t="shared" si="0"/>
        <v>51.522935779816514</v>
      </c>
      <c r="G24" s="157">
        <f t="shared" si="5"/>
        <v>30.913761467889909</v>
      </c>
      <c r="H24" s="157">
        <f t="shared" si="5"/>
        <v>22.194495412844038</v>
      </c>
      <c r="I24" s="157">
        <f t="shared" si="5"/>
        <v>17.834862385321099</v>
      </c>
      <c r="J24" s="157">
        <f t="shared" si="3"/>
        <v>2.8079999999999998</v>
      </c>
      <c r="K24" s="157">
        <f t="shared" si="3"/>
        <v>1.6847999999999999</v>
      </c>
      <c r="L24" s="157">
        <f t="shared" si="3"/>
        <v>1.2096000000000002</v>
      </c>
      <c r="M24" s="157">
        <f t="shared" si="3"/>
        <v>0.97199999999999986</v>
      </c>
      <c r="N24" s="158">
        <v>105</v>
      </c>
      <c r="O24" s="158">
        <f>Table7[[#This Row],[Ah Rating]]/10</f>
        <v>10.5</v>
      </c>
      <c r="P24" s="159">
        <v>20</v>
      </c>
    </row>
    <row r="25" spans="1:22">
      <c r="A25" s="160" t="s">
        <v>1336</v>
      </c>
      <c r="B25" s="156">
        <v>145</v>
      </c>
      <c r="C25" s="161">
        <v>88</v>
      </c>
      <c r="D25" s="156">
        <v>65</v>
      </c>
      <c r="E25" s="161">
        <v>52</v>
      </c>
      <c r="F25" s="157">
        <f t="shared" si="0"/>
        <v>57.467889908256879</v>
      </c>
      <c r="G25" s="157">
        <f t="shared" si="5"/>
        <v>34.877064220183492</v>
      </c>
      <c r="H25" s="157">
        <f t="shared" si="5"/>
        <v>25.761467889908257</v>
      </c>
      <c r="I25" s="157">
        <f t="shared" si="5"/>
        <v>20.609174311926608</v>
      </c>
      <c r="J25" s="157">
        <f t="shared" si="3"/>
        <v>3.1320000000000001</v>
      </c>
      <c r="K25" s="157">
        <f t="shared" si="3"/>
        <v>1.9008000000000005</v>
      </c>
      <c r="L25" s="157">
        <f t="shared" si="3"/>
        <v>1.4039999999999999</v>
      </c>
      <c r="M25" s="157">
        <f t="shared" si="3"/>
        <v>1.1232000000000002</v>
      </c>
      <c r="N25" s="158">
        <v>125</v>
      </c>
      <c r="O25" s="158">
        <f>Table7[[#This Row],[Ah Rating]]/10</f>
        <v>12.5</v>
      </c>
      <c r="P25" s="159">
        <v>20</v>
      </c>
    </row>
    <row r="26" spans="1:22">
      <c r="A26" s="160" t="s">
        <v>1247</v>
      </c>
      <c r="B26" s="156">
        <v>120</v>
      </c>
      <c r="C26" s="161">
        <v>70</v>
      </c>
      <c r="D26" s="156">
        <v>50</v>
      </c>
      <c r="E26" s="156">
        <v>39</v>
      </c>
      <c r="F26" s="157">
        <f t="shared" si="0"/>
        <v>47.559633027522942</v>
      </c>
      <c r="G26" s="157">
        <f t="shared" si="5"/>
        <v>27.743119266055047</v>
      </c>
      <c r="H26" s="157">
        <f t="shared" si="5"/>
        <v>19.816513761467888</v>
      </c>
      <c r="I26" s="157">
        <f t="shared" si="5"/>
        <v>15.456880733944955</v>
      </c>
      <c r="J26" s="157">
        <f t="shared" si="3"/>
        <v>2.5920000000000005</v>
      </c>
      <c r="K26" s="157">
        <f t="shared" si="3"/>
        <v>1.512</v>
      </c>
      <c r="L26" s="157">
        <f t="shared" si="3"/>
        <v>1.08</v>
      </c>
      <c r="M26" s="157">
        <f t="shared" si="3"/>
        <v>0.84239999999999993</v>
      </c>
      <c r="N26" s="158">
        <v>92</v>
      </c>
      <c r="O26" s="158">
        <f>Table7[[#This Row],[Ah Rating]]/10</f>
        <v>9.1999999999999993</v>
      </c>
      <c r="P26" s="159">
        <v>20</v>
      </c>
    </row>
    <row r="27" spans="1:22">
      <c r="A27" s="160" t="s">
        <v>1619</v>
      </c>
      <c r="B27" s="156">
        <v>632</v>
      </c>
      <c r="C27" s="156">
        <v>361</v>
      </c>
      <c r="D27" s="156">
        <v>269</v>
      </c>
      <c r="E27" s="161">
        <v>214</v>
      </c>
      <c r="F27" s="157">
        <f t="shared" si="0"/>
        <v>250.48073394495415</v>
      </c>
      <c r="G27" s="157">
        <f t="shared" si="5"/>
        <v>143.07522935779818</v>
      </c>
      <c r="H27" s="157">
        <f t="shared" si="5"/>
        <v>106.61284403669725</v>
      </c>
      <c r="I27" s="157">
        <f t="shared" si="5"/>
        <v>84.814678899082566</v>
      </c>
      <c r="J27" s="157">
        <f t="shared" si="3"/>
        <v>13.651200000000001</v>
      </c>
      <c r="K27" s="157">
        <f t="shared" si="3"/>
        <v>7.7976000000000001</v>
      </c>
      <c r="L27" s="157">
        <f t="shared" si="3"/>
        <v>5.8104000000000005</v>
      </c>
      <c r="M27" s="157">
        <f t="shared" si="3"/>
        <v>4.6223999999999998</v>
      </c>
      <c r="N27" s="158">
        <v>516</v>
      </c>
      <c r="O27" s="158">
        <f>Table7[[#This Row],[Ah Rating]]/10</f>
        <v>51.6</v>
      </c>
      <c r="P27" s="159">
        <v>20</v>
      </c>
    </row>
    <row r="28" spans="1:22">
      <c r="A28" s="160" t="s">
        <v>1062</v>
      </c>
      <c r="B28" s="156">
        <v>138</v>
      </c>
      <c r="C28" s="156">
        <v>81</v>
      </c>
      <c r="D28" s="156">
        <v>58</v>
      </c>
      <c r="E28" s="161">
        <v>45</v>
      </c>
      <c r="F28" s="157">
        <f t="shared" si="0"/>
        <v>54.693577981651373</v>
      </c>
      <c r="G28" s="157">
        <f t="shared" si="5"/>
        <v>32.102752293577986</v>
      </c>
      <c r="H28" s="157">
        <f t="shared" si="5"/>
        <v>22.987155963302751</v>
      </c>
      <c r="I28" s="157">
        <f t="shared" si="5"/>
        <v>17.834862385321099</v>
      </c>
      <c r="J28" s="157">
        <f t="shared" si="3"/>
        <v>2.9807999999999999</v>
      </c>
      <c r="K28" s="157">
        <f t="shared" si="3"/>
        <v>1.7496</v>
      </c>
      <c r="L28" s="157">
        <f t="shared" si="3"/>
        <v>1.2527999999999999</v>
      </c>
      <c r="M28" s="157">
        <f t="shared" si="3"/>
        <v>0.97199999999999986</v>
      </c>
      <c r="N28" s="158">
        <v>100</v>
      </c>
      <c r="O28" s="158">
        <f>Table7[[#This Row],[Ah Rating]]/10</f>
        <v>10</v>
      </c>
      <c r="P28" s="159">
        <v>20</v>
      </c>
    </row>
    <row r="29" spans="1:22">
      <c r="A29" s="160" t="s">
        <v>1620</v>
      </c>
      <c r="B29" s="156">
        <v>650.6</v>
      </c>
      <c r="C29" s="156">
        <v>452.8</v>
      </c>
      <c r="D29" s="156">
        <v>347.2</v>
      </c>
      <c r="E29" s="161">
        <v>282.5</v>
      </c>
      <c r="F29" s="157">
        <f t="shared" si="0"/>
        <v>257.85247706422018</v>
      </c>
      <c r="G29" s="157">
        <f t="shared" si="5"/>
        <v>179.45834862385323</v>
      </c>
      <c r="H29" s="157">
        <f t="shared" si="5"/>
        <v>137.60587155963302</v>
      </c>
      <c r="I29" s="157">
        <f t="shared" si="5"/>
        <v>111.96330275229357</v>
      </c>
      <c r="J29" s="157">
        <f t="shared" si="3"/>
        <v>14.052959999999999</v>
      </c>
      <c r="K29" s="157">
        <f t="shared" si="3"/>
        <v>9.7804800000000007</v>
      </c>
      <c r="L29" s="157">
        <f t="shared" si="3"/>
        <v>7.4995199999999995</v>
      </c>
      <c r="M29" s="157">
        <f t="shared" si="3"/>
        <v>6.1020000000000003</v>
      </c>
      <c r="N29" s="158">
        <v>680</v>
      </c>
      <c r="O29" s="158">
        <f>Table7[[#This Row],[Ah Rating]]/10</f>
        <v>68</v>
      </c>
      <c r="P29" s="159">
        <v>20</v>
      </c>
    </row>
    <row r="30" spans="1:22">
      <c r="A30" s="160" t="s">
        <v>1621</v>
      </c>
      <c r="B30" s="156">
        <v>459.2</v>
      </c>
      <c r="C30" s="156">
        <v>319.60000000000002</v>
      </c>
      <c r="D30" s="156">
        <v>245.1</v>
      </c>
      <c r="E30" s="161">
        <v>199.4</v>
      </c>
      <c r="F30" s="157">
        <f t="shared" si="0"/>
        <v>181.99486238532108</v>
      </c>
      <c r="G30" s="157">
        <f t="shared" si="5"/>
        <v>126.66715596330276</v>
      </c>
      <c r="H30" s="157">
        <f t="shared" si="5"/>
        <v>97.140550458715595</v>
      </c>
      <c r="I30" s="157">
        <f t="shared" si="5"/>
        <v>79.028256880733949</v>
      </c>
      <c r="J30" s="157">
        <f t="shared" si="3"/>
        <v>9.9187199999999986</v>
      </c>
      <c r="K30" s="157">
        <f t="shared" si="3"/>
        <v>6.9033600000000002</v>
      </c>
      <c r="L30" s="157">
        <f t="shared" si="3"/>
        <v>5.2941599999999998</v>
      </c>
      <c r="M30" s="157">
        <f t="shared" si="3"/>
        <v>4.3070399999999998</v>
      </c>
      <c r="N30" s="158">
        <v>480</v>
      </c>
      <c r="O30" s="158">
        <f>Table7[[#This Row],[Ah Rating]]/10</f>
        <v>48</v>
      </c>
      <c r="P30" s="159">
        <v>20</v>
      </c>
    </row>
    <row r="31" spans="1:22">
      <c r="A31" s="160" t="s">
        <v>1622</v>
      </c>
      <c r="B31" s="156">
        <v>177</v>
      </c>
      <c r="C31" s="156">
        <v>107</v>
      </c>
      <c r="D31" s="156">
        <v>79</v>
      </c>
      <c r="E31" s="161">
        <v>63</v>
      </c>
      <c r="F31" s="157">
        <f t="shared" si="0"/>
        <v>70.150458715596343</v>
      </c>
      <c r="G31" s="157">
        <f t="shared" si="5"/>
        <v>42.407339449541283</v>
      </c>
      <c r="H31" s="157">
        <f t="shared" si="5"/>
        <v>31.310091743119269</v>
      </c>
      <c r="I31" s="157">
        <f t="shared" si="5"/>
        <v>24.968807339449544</v>
      </c>
      <c r="J31" s="157">
        <f t="shared" si="3"/>
        <v>3.8232000000000008</v>
      </c>
      <c r="K31" s="157">
        <f t="shared" si="3"/>
        <v>2.3111999999999999</v>
      </c>
      <c r="L31" s="157">
        <f t="shared" si="3"/>
        <v>1.7064000000000001</v>
      </c>
      <c r="M31" s="157">
        <f t="shared" si="3"/>
        <v>1.3608000000000002</v>
      </c>
      <c r="N31" s="158">
        <v>150</v>
      </c>
      <c r="O31" s="158">
        <f>Table7[[#This Row],[Ah Rating]]/10</f>
        <v>15</v>
      </c>
      <c r="P31" s="159">
        <v>20</v>
      </c>
    </row>
    <row r="32" spans="1:22">
      <c r="A32" s="160" t="s">
        <v>1151</v>
      </c>
      <c r="B32" s="156">
        <v>1889</v>
      </c>
      <c r="C32" s="156">
        <v>1258</v>
      </c>
      <c r="D32" s="156">
        <v>938</v>
      </c>
      <c r="E32" s="161">
        <v>760</v>
      </c>
      <c r="F32" s="157">
        <f t="shared" si="0"/>
        <v>748.66788990825683</v>
      </c>
      <c r="G32" s="157">
        <f t="shared" si="5"/>
        <v>498.58348623853215</v>
      </c>
      <c r="H32" s="157">
        <f t="shared" si="5"/>
        <v>371.75779816513761</v>
      </c>
      <c r="I32" s="157">
        <f t="shared" si="5"/>
        <v>301.21100917431193</v>
      </c>
      <c r="J32" s="157">
        <f t="shared" si="3"/>
        <v>40.802399999999992</v>
      </c>
      <c r="K32" s="157">
        <f t="shared" si="3"/>
        <v>27.172800000000002</v>
      </c>
      <c r="L32" s="157">
        <f t="shared" si="3"/>
        <v>20.2608</v>
      </c>
      <c r="M32" s="157">
        <f t="shared" si="3"/>
        <v>16.416</v>
      </c>
      <c r="N32" s="158">
        <v>1870</v>
      </c>
      <c r="O32" s="158">
        <f>Table7[[#This Row],[Ah Rating]]/10</f>
        <v>187</v>
      </c>
      <c r="P32" s="159">
        <v>20</v>
      </c>
    </row>
    <row r="33" spans="1:16">
      <c r="A33" s="160" t="s">
        <v>1623</v>
      </c>
      <c r="B33" s="156">
        <v>202</v>
      </c>
      <c r="C33" s="156">
        <v>122</v>
      </c>
      <c r="D33" s="156">
        <v>89.4</v>
      </c>
      <c r="E33" s="161">
        <v>71.3</v>
      </c>
      <c r="F33" s="157">
        <f t="shared" si="0"/>
        <v>80.058715596330273</v>
      </c>
      <c r="G33" s="157">
        <f t="shared" si="5"/>
        <v>48.352293577981648</v>
      </c>
      <c r="H33" s="157">
        <f t="shared" si="5"/>
        <v>35.431926605504593</v>
      </c>
      <c r="I33" s="157">
        <f t="shared" si="5"/>
        <v>28.258348623853209</v>
      </c>
      <c r="J33" s="157">
        <f t="shared" si="3"/>
        <v>4.3632</v>
      </c>
      <c r="K33" s="157">
        <f t="shared" si="3"/>
        <v>2.6351999999999998</v>
      </c>
      <c r="L33" s="157">
        <f t="shared" si="3"/>
        <v>1.9310400000000003</v>
      </c>
      <c r="M33" s="157">
        <f t="shared" si="3"/>
        <v>1.5400799999999999</v>
      </c>
      <c r="N33" s="158">
        <v>170</v>
      </c>
      <c r="O33" s="158">
        <f>Table7[[#This Row],[Ah Rating]]/10</f>
        <v>17</v>
      </c>
      <c r="P33" s="159">
        <v>20</v>
      </c>
    </row>
    <row r="34" spans="1:16">
      <c r="A34" s="160" t="s">
        <v>1624</v>
      </c>
      <c r="B34" s="156">
        <v>2727</v>
      </c>
      <c r="C34" s="156">
        <v>1816</v>
      </c>
      <c r="D34" s="156">
        <v>1355</v>
      </c>
      <c r="E34" s="161">
        <v>1097</v>
      </c>
      <c r="F34" s="157">
        <f t="shared" si="0"/>
        <v>1080.7926605504588</v>
      </c>
      <c r="G34" s="157">
        <f t="shared" si="5"/>
        <v>719.73577981651374</v>
      </c>
      <c r="H34" s="157">
        <f t="shared" si="5"/>
        <v>537.02752293577976</v>
      </c>
      <c r="I34" s="157">
        <f t="shared" si="5"/>
        <v>434.77431192660549</v>
      </c>
      <c r="J34" s="157">
        <f t="shared" si="3"/>
        <v>58.903200000000005</v>
      </c>
      <c r="K34" s="157">
        <f t="shared" si="3"/>
        <v>39.2256</v>
      </c>
      <c r="L34" s="157">
        <f t="shared" si="3"/>
        <v>29.267999999999997</v>
      </c>
      <c r="M34" s="157">
        <f t="shared" si="3"/>
        <v>23.6952</v>
      </c>
      <c r="N34" s="158">
        <v>2700</v>
      </c>
      <c r="O34" s="158">
        <f>Table7[[#This Row],[Ah Rating]]/10</f>
        <v>270</v>
      </c>
      <c r="P34" s="159">
        <v>20</v>
      </c>
    </row>
    <row r="35" spans="1:16">
      <c r="A35" s="160" t="s">
        <v>1625</v>
      </c>
      <c r="B35" s="156">
        <v>210</v>
      </c>
      <c r="C35" s="156">
        <v>120</v>
      </c>
      <c r="D35" s="156">
        <v>90</v>
      </c>
      <c r="E35" s="161">
        <v>71</v>
      </c>
      <c r="F35" s="157">
        <f t="shared" si="0"/>
        <v>83.22935779816514</v>
      </c>
      <c r="G35" s="157">
        <f t="shared" si="5"/>
        <v>47.559633027522942</v>
      </c>
      <c r="H35" s="157">
        <f t="shared" si="5"/>
        <v>35.669724770642198</v>
      </c>
      <c r="I35" s="157">
        <f t="shared" si="5"/>
        <v>28.139449541284407</v>
      </c>
      <c r="J35" s="157">
        <f t="shared" si="3"/>
        <v>4.5359999999999996</v>
      </c>
      <c r="K35" s="157">
        <f t="shared" si="3"/>
        <v>2.5920000000000005</v>
      </c>
      <c r="L35" s="157">
        <f t="shared" si="3"/>
        <v>1.9439999999999997</v>
      </c>
      <c r="M35" s="157">
        <f t="shared" si="3"/>
        <v>1.5336000000000001</v>
      </c>
      <c r="N35" s="158">
        <v>165</v>
      </c>
      <c r="O35" s="158">
        <f>Table7[[#This Row],[Ah Rating]]/10</f>
        <v>16.5</v>
      </c>
      <c r="P35" s="159">
        <v>20</v>
      </c>
    </row>
    <row r="36" spans="1:16">
      <c r="A36" s="162" t="s">
        <v>882</v>
      </c>
      <c r="B36" s="163">
        <v>121</v>
      </c>
      <c r="C36" s="163">
        <v>71</v>
      </c>
      <c r="D36" s="163">
        <v>50</v>
      </c>
      <c r="E36" s="164">
        <v>40</v>
      </c>
      <c r="F36" s="157">
        <f t="shared" ref="F36:F52" si="6">((B36*24)/54.5)*0.9</f>
        <v>47.955963302752295</v>
      </c>
      <c r="G36" s="157">
        <f t="shared" si="5"/>
        <v>28.139449541284407</v>
      </c>
      <c r="H36" s="157">
        <f t="shared" si="5"/>
        <v>19.816513761467888</v>
      </c>
      <c r="I36" s="157">
        <f t="shared" si="5"/>
        <v>15.853211009174313</v>
      </c>
      <c r="J36" s="165">
        <f t="shared" si="3"/>
        <v>2.6135999999999999</v>
      </c>
      <c r="K36" s="165">
        <f t="shared" si="3"/>
        <v>1.5336000000000001</v>
      </c>
      <c r="L36" s="165">
        <f t="shared" si="3"/>
        <v>1.08</v>
      </c>
      <c r="M36" s="165">
        <f t="shared" si="3"/>
        <v>0.86399999999999999</v>
      </c>
      <c r="N36" s="166">
        <v>92</v>
      </c>
      <c r="O36" s="166">
        <f>Table7[[#This Row],[Ah Rating]]/10</f>
        <v>9.1999999999999993</v>
      </c>
      <c r="P36" s="167">
        <v>20</v>
      </c>
    </row>
    <row r="37" spans="1:16">
      <c r="A37" s="162" t="s">
        <v>1626</v>
      </c>
      <c r="B37" s="163">
        <v>194</v>
      </c>
      <c r="C37" s="163">
        <v>112</v>
      </c>
      <c r="D37" s="163">
        <v>81.900000000000006</v>
      </c>
      <c r="E37" s="164">
        <v>65.599999999999994</v>
      </c>
      <c r="F37" s="157">
        <f t="shared" si="6"/>
        <v>76.888073394495422</v>
      </c>
      <c r="G37" s="157">
        <f t="shared" si="5"/>
        <v>44.388990825688076</v>
      </c>
      <c r="H37" s="157">
        <f t="shared" si="5"/>
        <v>32.459449541284407</v>
      </c>
      <c r="I37" s="157">
        <f t="shared" si="5"/>
        <v>25.999266055045869</v>
      </c>
      <c r="J37" s="165">
        <f t="shared" ref="J37:M42" si="7">(F37*54.5)/1000</f>
        <v>4.1904000000000003</v>
      </c>
      <c r="K37" s="165">
        <f t="shared" si="7"/>
        <v>2.4192000000000005</v>
      </c>
      <c r="L37" s="165">
        <f t="shared" si="7"/>
        <v>1.7690400000000002</v>
      </c>
      <c r="M37" s="165">
        <f t="shared" si="7"/>
        <v>1.4169599999999998</v>
      </c>
      <c r="N37" s="166">
        <v>160</v>
      </c>
      <c r="O37" s="168">
        <f>Table7[[#This Row],[Ah Rating]]/10</f>
        <v>16</v>
      </c>
      <c r="P37" s="169">
        <v>20</v>
      </c>
    </row>
    <row r="38" spans="1:16">
      <c r="A38" s="162" t="s">
        <v>1627</v>
      </c>
      <c r="B38" s="163">
        <v>890</v>
      </c>
      <c r="C38" s="163">
        <v>566</v>
      </c>
      <c r="D38" s="163">
        <v>426</v>
      </c>
      <c r="E38" s="164">
        <v>343</v>
      </c>
      <c r="F38" s="157">
        <f t="shared" si="6"/>
        <v>352.73394495412845</v>
      </c>
      <c r="G38" s="157">
        <f t="shared" si="5"/>
        <v>224.32293577981653</v>
      </c>
      <c r="H38" s="157">
        <f t="shared" si="5"/>
        <v>168.83669724770641</v>
      </c>
      <c r="I38" s="157">
        <f t="shared" si="5"/>
        <v>135.94128440366973</v>
      </c>
      <c r="J38" s="165">
        <f t="shared" si="7"/>
        <v>19.224</v>
      </c>
      <c r="K38" s="165">
        <f t="shared" si="7"/>
        <v>12.2256</v>
      </c>
      <c r="L38" s="165">
        <f t="shared" si="7"/>
        <v>9.2015999999999991</v>
      </c>
      <c r="M38" s="165">
        <f t="shared" si="7"/>
        <v>7.4088000000000003</v>
      </c>
      <c r="N38" s="166">
        <v>800</v>
      </c>
      <c r="O38" s="168">
        <f>Table7[[#This Row],[Ah Rating]]/10</f>
        <v>80</v>
      </c>
      <c r="P38" s="169">
        <v>20</v>
      </c>
    </row>
    <row r="39" spans="1:16">
      <c r="A39" s="162" t="s">
        <v>914</v>
      </c>
      <c r="B39" s="163">
        <v>1112</v>
      </c>
      <c r="C39" s="163">
        <v>707</v>
      </c>
      <c r="D39" s="163">
        <v>532</v>
      </c>
      <c r="E39" s="164">
        <v>429</v>
      </c>
      <c r="F39" s="157">
        <f t="shared" si="6"/>
        <v>440.71926605504586</v>
      </c>
      <c r="G39" s="157">
        <f t="shared" si="5"/>
        <v>280.20550458715599</v>
      </c>
      <c r="H39" s="157">
        <f t="shared" si="5"/>
        <v>210.84770642201835</v>
      </c>
      <c r="I39" s="157">
        <f t="shared" si="5"/>
        <v>170.02568807339452</v>
      </c>
      <c r="J39" s="165">
        <f t="shared" si="7"/>
        <v>24.019200000000001</v>
      </c>
      <c r="K39" s="165">
        <f t="shared" si="7"/>
        <v>15.2712</v>
      </c>
      <c r="L39" s="165">
        <f t="shared" si="7"/>
        <v>11.491200000000001</v>
      </c>
      <c r="M39" s="165">
        <f t="shared" si="7"/>
        <v>9.2664000000000009</v>
      </c>
      <c r="N39" s="166">
        <v>1000</v>
      </c>
      <c r="O39" s="166">
        <f>Table7[[#This Row],[Ah Rating]]/10</f>
        <v>100</v>
      </c>
      <c r="P39" s="170">
        <v>20</v>
      </c>
    </row>
    <row r="40" spans="1:16">
      <c r="A40" s="162" t="s">
        <v>1054</v>
      </c>
      <c r="B40" s="163">
        <v>1372</v>
      </c>
      <c r="C40" s="163">
        <v>930</v>
      </c>
      <c r="D40" s="163">
        <v>708</v>
      </c>
      <c r="E40" s="164">
        <v>579</v>
      </c>
      <c r="F40" s="165">
        <f t="shared" si="6"/>
        <v>543.76513761467891</v>
      </c>
      <c r="G40" s="165">
        <f t="shared" si="5"/>
        <v>368.58715596330279</v>
      </c>
      <c r="H40" s="165">
        <f t="shared" si="5"/>
        <v>280.60183486238537</v>
      </c>
      <c r="I40" s="165">
        <f t="shared" si="5"/>
        <v>229.47522935779818</v>
      </c>
      <c r="J40" s="165">
        <f t="shared" si="7"/>
        <v>29.635200000000001</v>
      </c>
      <c r="K40" s="165">
        <f t="shared" si="7"/>
        <v>20.088000000000005</v>
      </c>
      <c r="L40" s="165">
        <f t="shared" si="7"/>
        <v>15.292800000000003</v>
      </c>
      <c r="M40" s="165">
        <f t="shared" si="7"/>
        <v>12.506400000000001</v>
      </c>
      <c r="N40" s="166">
        <v>1500</v>
      </c>
      <c r="O40" s="166">
        <f>Table7[[#This Row],[Ah Rating]]/10</f>
        <v>150</v>
      </c>
      <c r="P40" s="170">
        <v>20</v>
      </c>
    </row>
    <row r="41" spans="1:16">
      <c r="A41" s="162" t="s">
        <v>1310</v>
      </c>
      <c r="B41" s="163">
        <v>1830</v>
      </c>
      <c r="C41" s="163">
        <v>1239</v>
      </c>
      <c r="D41" s="163">
        <v>944</v>
      </c>
      <c r="E41" s="164">
        <v>773</v>
      </c>
      <c r="F41" s="165">
        <f t="shared" si="6"/>
        <v>725.28440366972484</v>
      </c>
      <c r="G41" s="165">
        <f t="shared" si="5"/>
        <v>491.05321100917433</v>
      </c>
      <c r="H41" s="165">
        <f t="shared" si="5"/>
        <v>374.13577981651378</v>
      </c>
      <c r="I41" s="165">
        <f t="shared" si="5"/>
        <v>306.36330275229358</v>
      </c>
      <c r="J41" s="165">
        <f t="shared" si="7"/>
        <v>39.528000000000006</v>
      </c>
      <c r="K41" s="165">
        <f t="shared" si="7"/>
        <v>26.762400000000003</v>
      </c>
      <c r="L41" s="165">
        <f t="shared" si="7"/>
        <v>20.390400000000003</v>
      </c>
      <c r="M41" s="165">
        <f t="shared" si="7"/>
        <v>16.6968</v>
      </c>
      <c r="N41" s="166">
        <v>2000</v>
      </c>
      <c r="O41" s="166">
        <f>Table7[[#This Row],[Ah Rating]]/10</f>
        <v>200</v>
      </c>
      <c r="P41" s="170">
        <v>20</v>
      </c>
    </row>
    <row r="42" spans="1:16">
      <c r="A42" s="162" t="s">
        <v>1628</v>
      </c>
      <c r="B42" s="163">
        <v>1183</v>
      </c>
      <c r="C42" s="163">
        <v>721</v>
      </c>
      <c r="D42" s="163">
        <v>526</v>
      </c>
      <c r="E42" s="164">
        <v>418</v>
      </c>
      <c r="F42" s="165">
        <f t="shared" si="6"/>
        <v>468.85871559633028</v>
      </c>
      <c r="G42" s="165">
        <f t="shared" si="5"/>
        <v>285.75412844036697</v>
      </c>
      <c r="H42" s="165">
        <f t="shared" si="5"/>
        <v>208.46972477064222</v>
      </c>
      <c r="I42" s="165">
        <f t="shared" si="5"/>
        <v>165.66605504587159</v>
      </c>
      <c r="J42" s="165">
        <f t="shared" si="7"/>
        <v>25.552799999999998</v>
      </c>
      <c r="K42" s="165">
        <f t="shared" si="7"/>
        <v>15.573600000000001</v>
      </c>
      <c r="L42" s="165">
        <f t="shared" si="7"/>
        <v>11.361600000000001</v>
      </c>
      <c r="M42" s="165">
        <f t="shared" si="7"/>
        <v>9.0288000000000004</v>
      </c>
      <c r="N42" s="166">
        <v>1000</v>
      </c>
      <c r="O42" s="166">
        <f>Table7[[#This Row],[Ah Rating]]/10</f>
        <v>100</v>
      </c>
      <c r="P42" s="170">
        <v>20</v>
      </c>
    </row>
    <row r="43" spans="1:16">
      <c r="A43" s="162" t="s">
        <v>1213</v>
      </c>
      <c r="B43" s="163">
        <v>1602</v>
      </c>
      <c r="C43" s="163">
        <v>1009</v>
      </c>
      <c r="D43" s="163">
        <v>736</v>
      </c>
      <c r="E43" s="164">
        <v>585</v>
      </c>
      <c r="F43" s="165">
        <f t="shared" si="6"/>
        <v>634.9211009174312</v>
      </c>
      <c r="G43" s="165">
        <f t="shared" si="5"/>
        <v>399.89724770642204</v>
      </c>
      <c r="H43" s="165">
        <f t="shared" si="5"/>
        <v>291.69908256880734</v>
      </c>
      <c r="I43" s="165">
        <f t="shared" si="5"/>
        <v>231.85321100917429</v>
      </c>
      <c r="J43" s="165">
        <f>(F43*54.5)/1000</f>
        <v>34.603199999999994</v>
      </c>
      <c r="K43" s="165">
        <f>(G43*54.5)/1000</f>
        <v>21.794400000000003</v>
      </c>
      <c r="L43" s="165">
        <f>(H43*54.5)/1000</f>
        <v>15.897600000000001</v>
      </c>
      <c r="M43" s="165">
        <f>(I43*54.5)/1000</f>
        <v>12.635999999999997</v>
      </c>
      <c r="N43" s="166">
        <v>14000</v>
      </c>
      <c r="O43" s="166">
        <f>Table7[[#This Row],[Ah Rating]]/10</f>
        <v>1400</v>
      </c>
      <c r="P43" s="170">
        <v>25</v>
      </c>
    </row>
    <row r="44" spans="1:16">
      <c r="A44" s="160" t="s">
        <v>940</v>
      </c>
      <c r="B44" s="156">
        <v>2022.5</v>
      </c>
      <c r="C44" s="156">
        <v>1268.4000000000001</v>
      </c>
      <c r="D44" s="156">
        <v>933</v>
      </c>
      <c r="E44" s="161">
        <v>741.8</v>
      </c>
      <c r="F44" s="157">
        <f t="shared" si="6"/>
        <v>801.57798165137615</v>
      </c>
      <c r="G44" s="157">
        <f t="shared" si="5"/>
        <v>502.70532110091744</v>
      </c>
      <c r="H44" s="157">
        <f t="shared" si="5"/>
        <v>369.77614678899084</v>
      </c>
      <c r="I44" s="157">
        <f t="shared" si="5"/>
        <v>293.99779816513757</v>
      </c>
      <c r="J44" s="157">
        <f t="shared" ref="J44:M52" si="8">(F44*54.5)/1000</f>
        <v>43.686</v>
      </c>
      <c r="K44" s="157">
        <f t="shared" si="8"/>
        <v>27.397440000000003</v>
      </c>
      <c r="L44" s="157">
        <f t="shared" si="8"/>
        <v>20.152799999999999</v>
      </c>
      <c r="M44" s="157">
        <f t="shared" si="8"/>
        <v>16.022879999999997</v>
      </c>
      <c r="N44" s="158">
        <v>2000</v>
      </c>
      <c r="O44" s="158">
        <f>Table7[[#This Row],[Ah Rating]]/10</f>
        <v>200</v>
      </c>
      <c r="P44" s="171"/>
    </row>
    <row r="45" spans="1:16">
      <c r="A45" s="160" t="s">
        <v>1629</v>
      </c>
      <c r="B45" s="156">
        <v>1854</v>
      </c>
      <c r="C45" s="156">
        <v>1173</v>
      </c>
      <c r="D45" s="156">
        <v>853</v>
      </c>
      <c r="E45" s="161">
        <v>671</v>
      </c>
      <c r="F45" s="157">
        <f t="shared" si="6"/>
        <v>734.79633027522937</v>
      </c>
      <c r="G45" s="157">
        <f t="shared" si="5"/>
        <v>464.89541284403668</v>
      </c>
      <c r="H45" s="157">
        <f t="shared" si="5"/>
        <v>338.06972477064221</v>
      </c>
      <c r="I45" s="157">
        <f t="shared" si="5"/>
        <v>265.93761467889908</v>
      </c>
      <c r="J45" s="157">
        <f t="shared" si="8"/>
        <v>40.046399999999998</v>
      </c>
      <c r="K45" s="157">
        <f t="shared" si="8"/>
        <v>25.3368</v>
      </c>
      <c r="L45" s="157">
        <f t="shared" si="8"/>
        <v>18.424799999999998</v>
      </c>
      <c r="M45" s="157">
        <f t="shared" si="8"/>
        <v>14.493600000000001</v>
      </c>
      <c r="N45" s="158">
        <v>1600</v>
      </c>
      <c r="O45" s="158">
        <f>Table7[[#This Row],[Ah Rating]]/10</f>
        <v>160</v>
      </c>
      <c r="P45" s="171"/>
    </row>
    <row r="46" spans="1:16">
      <c r="A46" s="160" t="s">
        <v>1165</v>
      </c>
      <c r="B46" s="156">
        <v>3066.7</v>
      </c>
      <c r="C46" s="156">
        <v>1908.9</v>
      </c>
      <c r="D46" s="156">
        <v>1392.8</v>
      </c>
      <c r="E46" s="161">
        <v>1106.5999999999999</v>
      </c>
      <c r="F46" s="157">
        <f t="shared" si="6"/>
        <v>1215.4260550458714</v>
      </c>
      <c r="G46" s="157">
        <f t="shared" si="5"/>
        <v>756.55486238532126</v>
      </c>
      <c r="H46" s="157">
        <f t="shared" si="5"/>
        <v>552.0088073394495</v>
      </c>
      <c r="I46" s="157">
        <f t="shared" si="5"/>
        <v>438.57908256880734</v>
      </c>
      <c r="J46" s="157">
        <f t="shared" si="8"/>
        <v>66.240719999999982</v>
      </c>
      <c r="K46" s="157">
        <f t="shared" si="8"/>
        <v>41.232240000000004</v>
      </c>
      <c r="L46" s="157">
        <f t="shared" si="8"/>
        <v>30.084479999999999</v>
      </c>
      <c r="M46" s="157">
        <f t="shared" si="8"/>
        <v>23.902560000000001</v>
      </c>
      <c r="N46" s="158">
        <v>3000</v>
      </c>
      <c r="O46" s="158">
        <f>Table7[[#This Row],[Ah Rating]]/10</f>
        <v>300</v>
      </c>
      <c r="P46" s="171"/>
    </row>
    <row r="47" spans="1:16">
      <c r="A47" s="160" t="s">
        <v>1630</v>
      </c>
      <c r="B47" s="156">
        <v>1349</v>
      </c>
      <c r="C47" s="156">
        <v>865</v>
      </c>
      <c r="D47" s="156">
        <v>631</v>
      </c>
      <c r="E47" s="161">
        <v>502</v>
      </c>
      <c r="F47" s="157">
        <f t="shared" si="6"/>
        <v>534.64954128440365</v>
      </c>
      <c r="G47" s="157">
        <f t="shared" si="5"/>
        <v>342.82568807339453</v>
      </c>
      <c r="H47" s="157">
        <f t="shared" si="5"/>
        <v>250.08440366972476</v>
      </c>
      <c r="I47" s="157">
        <f t="shared" si="5"/>
        <v>198.95779816513763</v>
      </c>
      <c r="J47" s="157">
        <f t="shared" si="8"/>
        <v>29.138399999999997</v>
      </c>
      <c r="K47" s="157">
        <f t="shared" si="8"/>
        <v>18.684000000000005</v>
      </c>
      <c r="L47" s="157">
        <f t="shared" si="8"/>
        <v>13.6296</v>
      </c>
      <c r="M47" s="157">
        <f t="shared" si="8"/>
        <v>10.843200000000001</v>
      </c>
      <c r="N47" s="158">
        <v>1200</v>
      </c>
      <c r="O47" s="158">
        <f>Table7[[#This Row],[Ah Rating]]/10</f>
        <v>120</v>
      </c>
      <c r="P47" s="171"/>
    </row>
    <row r="48" spans="1:16">
      <c r="A48" s="160" t="s">
        <v>1256</v>
      </c>
      <c r="B48" s="156">
        <v>776</v>
      </c>
      <c r="C48" s="156">
        <v>472</v>
      </c>
      <c r="D48" s="156">
        <v>345</v>
      </c>
      <c r="E48" s="161">
        <v>274</v>
      </c>
      <c r="F48" s="157">
        <f t="shared" si="6"/>
        <v>307.55229357798169</v>
      </c>
      <c r="G48" s="157">
        <f t="shared" si="5"/>
        <v>187.06788990825689</v>
      </c>
      <c r="H48" s="157">
        <f t="shared" si="5"/>
        <v>136.73394495412845</v>
      </c>
      <c r="I48" s="157">
        <f t="shared" si="5"/>
        <v>108.59449541284404</v>
      </c>
      <c r="J48" s="157">
        <f t="shared" si="8"/>
        <v>16.761600000000001</v>
      </c>
      <c r="K48" s="157">
        <f t="shared" si="8"/>
        <v>10.195200000000002</v>
      </c>
      <c r="L48" s="157">
        <f t="shared" si="8"/>
        <v>7.452</v>
      </c>
      <c r="M48" s="157">
        <f t="shared" si="8"/>
        <v>5.9184000000000001</v>
      </c>
      <c r="N48" s="158">
        <v>652</v>
      </c>
      <c r="O48" s="158">
        <f>Table7[[#This Row],[Ah Rating]]/10</f>
        <v>65.2</v>
      </c>
      <c r="P48" s="171"/>
    </row>
    <row r="49" spans="1:16">
      <c r="A49" s="160" t="s">
        <v>1631</v>
      </c>
      <c r="B49" s="156">
        <v>1899</v>
      </c>
      <c r="C49" s="156">
        <v>1200</v>
      </c>
      <c r="D49" s="156">
        <v>893</v>
      </c>
      <c r="E49" s="161">
        <v>720</v>
      </c>
      <c r="F49" s="157">
        <f t="shared" si="6"/>
        <v>752.63119266055048</v>
      </c>
      <c r="G49" s="157">
        <f t="shared" ref="G49:I52" si="9">((C49*24)/54.5)*0.9</f>
        <v>475.59633027522932</v>
      </c>
      <c r="H49" s="157">
        <f t="shared" si="9"/>
        <v>353.9229357798165</v>
      </c>
      <c r="I49" s="157">
        <f t="shared" si="9"/>
        <v>285.35779816513758</v>
      </c>
      <c r="J49" s="157">
        <f t="shared" si="8"/>
        <v>41.0184</v>
      </c>
      <c r="K49" s="157">
        <f t="shared" si="8"/>
        <v>25.919999999999995</v>
      </c>
      <c r="L49" s="157">
        <f t="shared" si="8"/>
        <v>19.288799999999998</v>
      </c>
      <c r="M49" s="157">
        <f t="shared" si="8"/>
        <v>15.551999999999998</v>
      </c>
      <c r="N49" s="158">
        <v>1680</v>
      </c>
      <c r="O49" s="158">
        <f>Table7[[#This Row],[Ah Rating]]/10</f>
        <v>168</v>
      </c>
      <c r="P49" s="171"/>
    </row>
    <row r="50" spans="1:16">
      <c r="A50" s="160" t="s">
        <v>850</v>
      </c>
      <c r="B50" s="156">
        <v>591</v>
      </c>
      <c r="C50" s="156">
        <v>355</v>
      </c>
      <c r="D50" s="156">
        <v>254</v>
      </c>
      <c r="E50" s="161">
        <v>203</v>
      </c>
      <c r="F50" s="157">
        <f t="shared" si="6"/>
        <v>234.23119266055048</v>
      </c>
      <c r="G50" s="157">
        <f t="shared" si="9"/>
        <v>140.69724770642202</v>
      </c>
      <c r="H50" s="157">
        <f t="shared" si="9"/>
        <v>100.66788990825688</v>
      </c>
      <c r="I50" s="157">
        <f t="shared" si="9"/>
        <v>80.455045871559633</v>
      </c>
      <c r="J50" s="157">
        <f t="shared" si="8"/>
        <v>12.765600000000001</v>
      </c>
      <c r="K50" s="157">
        <f t="shared" si="8"/>
        <v>7.6680000000000001</v>
      </c>
      <c r="L50" s="157">
        <f t="shared" si="8"/>
        <v>5.4863999999999997</v>
      </c>
      <c r="M50" s="157">
        <f t="shared" si="8"/>
        <v>4.3848000000000003</v>
      </c>
      <c r="N50" s="158">
        <v>489</v>
      </c>
      <c r="O50" s="158">
        <f>Table7[[#This Row],[Ah Rating]]/10</f>
        <v>48.9</v>
      </c>
      <c r="P50" s="171"/>
    </row>
    <row r="51" spans="1:16">
      <c r="A51" s="160" t="s">
        <v>1632</v>
      </c>
      <c r="B51" s="156">
        <v>197</v>
      </c>
      <c r="C51" s="156">
        <v>118</v>
      </c>
      <c r="D51" s="156">
        <v>84.8</v>
      </c>
      <c r="E51" s="161">
        <v>67.5</v>
      </c>
      <c r="F51" s="157">
        <f t="shared" si="6"/>
        <v>78.077064220183487</v>
      </c>
      <c r="G51" s="157">
        <f t="shared" si="9"/>
        <v>46.766972477064222</v>
      </c>
      <c r="H51" s="157">
        <f t="shared" si="9"/>
        <v>33.608807339449541</v>
      </c>
      <c r="I51" s="157">
        <f t="shared" si="9"/>
        <v>26.752293577981654</v>
      </c>
      <c r="J51" s="157">
        <f t="shared" si="8"/>
        <v>4.2551999999999994</v>
      </c>
      <c r="K51" s="157">
        <f t="shared" si="8"/>
        <v>2.5488000000000004</v>
      </c>
      <c r="L51" s="157">
        <f t="shared" si="8"/>
        <v>1.83168</v>
      </c>
      <c r="M51" s="157">
        <f t="shared" si="8"/>
        <v>1.4580000000000002</v>
      </c>
      <c r="N51" s="158">
        <v>163</v>
      </c>
      <c r="O51" s="158">
        <f>Table7[[#This Row],[Ah Rating]]/10</f>
        <v>16.3</v>
      </c>
      <c r="P51" s="171"/>
    </row>
    <row r="52" spans="1:16">
      <c r="A52" s="160" t="s">
        <v>1633</v>
      </c>
      <c r="B52" s="156">
        <v>394</v>
      </c>
      <c r="C52" s="156">
        <v>237</v>
      </c>
      <c r="D52" s="156">
        <v>170</v>
      </c>
      <c r="E52" s="161">
        <v>135</v>
      </c>
      <c r="F52" s="157">
        <f t="shared" si="6"/>
        <v>156.15412844036697</v>
      </c>
      <c r="G52" s="157">
        <f t="shared" si="9"/>
        <v>93.930275229357804</v>
      </c>
      <c r="H52" s="157">
        <f t="shared" si="9"/>
        <v>67.376146788990823</v>
      </c>
      <c r="I52" s="157">
        <f t="shared" si="9"/>
        <v>53.504587155963307</v>
      </c>
      <c r="J52" s="157">
        <f t="shared" si="8"/>
        <v>8.5103999999999989</v>
      </c>
      <c r="K52" s="157">
        <f t="shared" si="8"/>
        <v>5.1192000000000011</v>
      </c>
      <c r="L52" s="157">
        <f t="shared" si="8"/>
        <v>3.6720000000000002</v>
      </c>
      <c r="M52" s="157">
        <f t="shared" si="8"/>
        <v>2.9160000000000004</v>
      </c>
      <c r="N52" s="158">
        <v>260</v>
      </c>
      <c r="O52" s="158">
        <f>Table7[[#This Row],[Ah Rating]]/10</f>
        <v>26</v>
      </c>
      <c r="P52" s="171"/>
    </row>
  </sheetData>
  <sheetProtection algorithmName="SHA-512" hashValue="rvGT4SxtL4+oFETMRl84ymBrOSitQPFqj0SqNTiG0sh0vJGTYpfN6pQc1zCE1C0NtNL1k78/PclqVIBJpHLDOQ==" saltValue="v8SGYvVbMlUGV+BmwwwVhQ==" spinCount="100000" sheet="1" objects="1" scenarios="1"/>
  <mergeCells count="3">
    <mergeCell ref="B2:E2"/>
    <mergeCell ref="F2:I2"/>
    <mergeCell ref="J2:M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0000"/>
  </sheetPr>
  <dimension ref="A1:P52"/>
  <sheetViews>
    <sheetView zoomScale="90" zoomScaleNormal="90" workbookViewId="0">
      <pane xSplit="1" ySplit="3" topLeftCell="B4" activePane="bottomRight" state="frozen"/>
      <selection pane="bottomRight" activeCell="I19" sqref="I19"/>
      <selection pane="bottomLeft" activeCell="F15" sqref="F15:H18"/>
      <selection pane="topRight" activeCell="F15" sqref="F15:H18"/>
    </sheetView>
  </sheetViews>
  <sheetFormatPr defaultColWidth="9.28515625" defaultRowHeight="15"/>
  <cols>
    <col min="1" max="1" width="43.5703125" style="172" customWidth="1"/>
    <col min="2" max="5" width="9.28515625" style="145" customWidth="1"/>
    <col min="6" max="6" width="9.5703125" style="145" customWidth="1"/>
    <col min="7" max="9" width="9.7109375" style="145" customWidth="1"/>
    <col min="10" max="10" width="9.28515625" style="145" customWidth="1"/>
    <col min="11" max="13" width="9.7109375" style="145" customWidth="1"/>
    <col min="14" max="15" width="13.7109375" style="145" customWidth="1"/>
    <col min="16" max="16" width="9.28515625" style="145" customWidth="1"/>
    <col min="17" max="16384" width="9.28515625" style="145"/>
  </cols>
  <sheetData>
    <row r="1" spans="1:16">
      <c r="A1" s="144">
        <v>1</v>
      </c>
      <c r="B1" s="144">
        <v>2</v>
      </c>
      <c r="C1" s="144">
        <v>3</v>
      </c>
      <c r="D1" s="144">
        <v>4</v>
      </c>
      <c r="E1" s="144">
        <v>5</v>
      </c>
      <c r="F1" s="144">
        <v>6</v>
      </c>
      <c r="G1" s="144">
        <v>7</v>
      </c>
      <c r="H1" s="144">
        <v>8</v>
      </c>
      <c r="I1" s="144">
        <v>9</v>
      </c>
      <c r="J1" s="144">
        <v>10</v>
      </c>
      <c r="K1" s="144">
        <v>11</v>
      </c>
      <c r="L1" s="144">
        <v>12</v>
      </c>
      <c r="M1" s="144">
        <v>13</v>
      </c>
      <c r="N1" s="144">
        <v>14</v>
      </c>
      <c r="O1" s="144">
        <v>15</v>
      </c>
      <c r="P1" s="144">
        <v>16</v>
      </c>
    </row>
    <row r="2" spans="1:16" ht="15.6">
      <c r="A2" s="146" t="s">
        <v>1599</v>
      </c>
      <c r="B2" s="387" t="s">
        <v>1600</v>
      </c>
      <c r="C2" s="388"/>
      <c r="D2" s="388"/>
      <c r="E2" s="389"/>
      <c r="F2" s="390" t="s">
        <v>1634</v>
      </c>
      <c r="G2" s="391"/>
      <c r="H2" s="391"/>
      <c r="I2" s="392"/>
      <c r="J2" s="393" t="s">
        <v>1635</v>
      </c>
      <c r="K2" s="394"/>
      <c r="L2" s="394"/>
      <c r="M2" s="395"/>
      <c r="N2" s="147"/>
      <c r="O2" s="147"/>
    </row>
    <row r="3" spans="1:16" s="154" customFormat="1" ht="15.6">
      <c r="A3" s="148" t="s">
        <v>1603</v>
      </c>
      <c r="B3" s="149" t="s">
        <v>1531</v>
      </c>
      <c r="C3" s="149" t="s">
        <v>1532</v>
      </c>
      <c r="D3" s="149" t="s">
        <v>1533</v>
      </c>
      <c r="E3" s="149" t="s">
        <v>1534</v>
      </c>
      <c r="F3" s="150" t="s">
        <v>1604</v>
      </c>
      <c r="G3" s="150" t="s">
        <v>1605</v>
      </c>
      <c r="H3" s="150" t="s">
        <v>1606</v>
      </c>
      <c r="I3" s="150" t="s">
        <v>1607</v>
      </c>
      <c r="J3" s="151" t="s">
        <v>1608</v>
      </c>
      <c r="K3" s="151" t="s">
        <v>1609</v>
      </c>
      <c r="L3" s="151" t="s">
        <v>1610</v>
      </c>
      <c r="M3" s="151" t="s">
        <v>1611</v>
      </c>
      <c r="N3" s="152" t="s">
        <v>1612</v>
      </c>
      <c r="O3" s="152" t="s">
        <v>1613</v>
      </c>
      <c r="P3" s="153" t="s">
        <v>1614</v>
      </c>
    </row>
    <row r="4" spans="1:16">
      <c r="A4" s="155" t="s">
        <v>1615</v>
      </c>
      <c r="B4" s="156">
        <v>208</v>
      </c>
      <c r="C4" s="156">
        <v>134</v>
      </c>
      <c r="D4" s="156">
        <v>100</v>
      </c>
      <c r="E4" s="156">
        <v>82</v>
      </c>
      <c r="F4" s="157">
        <f t="shared" ref="F4:I19" si="0">((B4*24)/54.5)*0.8</f>
        <v>73.27706422018349</v>
      </c>
      <c r="G4" s="157">
        <f t="shared" si="0"/>
        <v>47.207339449541287</v>
      </c>
      <c r="H4" s="157">
        <f t="shared" si="0"/>
        <v>35.22935779816514</v>
      </c>
      <c r="I4" s="157">
        <f t="shared" si="0"/>
        <v>28.888073394495411</v>
      </c>
      <c r="J4" s="157">
        <f>(F4*54.5)/1000</f>
        <v>3.9936000000000003</v>
      </c>
      <c r="K4" s="157">
        <f t="shared" ref="K4:M19" si="1">(G4*54.5)/1000</f>
        <v>2.5728</v>
      </c>
      <c r="L4" s="157">
        <f t="shared" si="1"/>
        <v>1.92</v>
      </c>
      <c r="M4" s="157">
        <f t="shared" si="1"/>
        <v>1.5743999999999998</v>
      </c>
      <c r="N4" s="158">
        <v>200</v>
      </c>
      <c r="O4" s="158" t="e">
        <f>[4]!Table7[[#This Row],[Ah Rating]]/10</f>
        <v>#REF!</v>
      </c>
      <c r="P4" s="159" t="e">
        <f>[4]!Table7[[#This Row],[Temp]]</f>
        <v>#REF!</v>
      </c>
    </row>
    <row r="5" spans="1:16">
      <c r="A5" s="155" t="s">
        <v>926</v>
      </c>
      <c r="B5" s="156">
        <v>312</v>
      </c>
      <c r="C5" s="156">
        <v>201</v>
      </c>
      <c r="D5" s="156">
        <v>151</v>
      </c>
      <c r="E5" s="156">
        <v>123</v>
      </c>
      <c r="F5" s="157">
        <f t="shared" si="0"/>
        <v>109.91559633027524</v>
      </c>
      <c r="G5" s="157">
        <f t="shared" si="0"/>
        <v>70.811009174311934</v>
      </c>
      <c r="H5" s="157">
        <f t="shared" si="0"/>
        <v>53.196330275229357</v>
      </c>
      <c r="I5" s="157">
        <f t="shared" si="0"/>
        <v>43.332110091743118</v>
      </c>
      <c r="J5" s="157">
        <f t="shared" ref="J5:M36" si="2">(F5*54.5)/1000</f>
        <v>5.9904000000000002</v>
      </c>
      <c r="K5" s="157">
        <f t="shared" si="1"/>
        <v>3.8592000000000004</v>
      </c>
      <c r="L5" s="157">
        <f t="shared" si="1"/>
        <v>2.8992</v>
      </c>
      <c r="M5" s="157">
        <f t="shared" si="1"/>
        <v>2.3615999999999997</v>
      </c>
      <c r="N5" s="158">
        <v>300</v>
      </c>
      <c r="O5" s="158" t="e">
        <f>[4]!Table7[[#This Row],[Ah Rating]]/10</f>
        <v>#REF!</v>
      </c>
      <c r="P5" s="159" t="e">
        <f>[4]!Table7[[#This Row],[Temp]]</f>
        <v>#REF!</v>
      </c>
    </row>
    <row r="6" spans="1:16">
      <c r="A6" s="155" t="s">
        <v>1616</v>
      </c>
      <c r="B6" s="156">
        <v>417</v>
      </c>
      <c r="C6" s="156">
        <v>268</v>
      </c>
      <c r="D6" s="156">
        <v>201</v>
      </c>
      <c r="E6" s="156">
        <v>164</v>
      </c>
      <c r="F6" s="157">
        <f t="shared" si="0"/>
        <v>146.90642201834862</v>
      </c>
      <c r="G6" s="157">
        <f t="shared" si="0"/>
        <v>94.414678899082574</v>
      </c>
      <c r="H6" s="157">
        <f t="shared" si="0"/>
        <v>70.811009174311934</v>
      </c>
      <c r="I6" s="157">
        <f t="shared" si="0"/>
        <v>57.776146788990822</v>
      </c>
      <c r="J6" s="157">
        <f t="shared" si="2"/>
        <v>8.0063999999999993</v>
      </c>
      <c r="K6" s="157">
        <f t="shared" si="1"/>
        <v>5.1456</v>
      </c>
      <c r="L6" s="157">
        <f t="shared" si="1"/>
        <v>3.8592000000000004</v>
      </c>
      <c r="M6" s="157">
        <f t="shared" si="1"/>
        <v>3.1487999999999996</v>
      </c>
      <c r="N6" s="158">
        <v>400</v>
      </c>
      <c r="O6" s="158" t="e">
        <f>[4]!Table7[[#This Row],[Ah Rating]]/10</f>
        <v>#REF!</v>
      </c>
      <c r="P6" s="159" t="e">
        <f>[4]!Table7[[#This Row],[Temp]]</f>
        <v>#REF!</v>
      </c>
    </row>
    <row r="7" spans="1:16">
      <c r="A7" s="155" t="s">
        <v>1013</v>
      </c>
      <c r="B7" s="156">
        <v>487</v>
      </c>
      <c r="C7" s="156">
        <v>327</v>
      </c>
      <c r="D7" s="156">
        <v>248</v>
      </c>
      <c r="E7" s="156">
        <v>204</v>
      </c>
      <c r="F7" s="157">
        <f t="shared" si="0"/>
        <v>171.56697247706424</v>
      </c>
      <c r="G7" s="157">
        <f t="shared" si="0"/>
        <v>115.2</v>
      </c>
      <c r="H7" s="157">
        <f t="shared" si="0"/>
        <v>87.368807339449546</v>
      </c>
      <c r="I7" s="157">
        <f t="shared" si="0"/>
        <v>71.867889908256885</v>
      </c>
      <c r="J7" s="157">
        <f t="shared" si="2"/>
        <v>9.3504000000000023</v>
      </c>
      <c r="K7" s="157">
        <f t="shared" si="1"/>
        <v>6.2784000000000004</v>
      </c>
      <c r="L7" s="157">
        <f t="shared" si="1"/>
        <v>4.7616000000000005</v>
      </c>
      <c r="M7" s="157">
        <f t="shared" si="1"/>
        <v>3.9168000000000003</v>
      </c>
      <c r="N7" s="158">
        <v>510</v>
      </c>
      <c r="O7" s="158" t="e">
        <f>[4]!Table7[[#This Row],[Ah Rating]]/10</f>
        <v>#REF!</v>
      </c>
      <c r="P7" s="159" t="e">
        <f>[4]!Table7[[#This Row],[Temp]]</f>
        <v>#REF!</v>
      </c>
    </row>
    <row r="8" spans="1:16">
      <c r="A8" s="155" t="s">
        <v>893</v>
      </c>
      <c r="B8" s="156">
        <v>568</v>
      </c>
      <c r="C8" s="156">
        <v>381</v>
      </c>
      <c r="D8" s="156">
        <v>290</v>
      </c>
      <c r="E8" s="156">
        <v>238</v>
      </c>
      <c r="F8" s="157">
        <f t="shared" si="0"/>
        <v>200.10275229357799</v>
      </c>
      <c r="G8" s="157">
        <f t="shared" si="0"/>
        <v>134.22385321100919</v>
      </c>
      <c r="H8" s="157">
        <f t="shared" si="0"/>
        <v>102.1651376146789</v>
      </c>
      <c r="I8" s="157">
        <f t="shared" si="0"/>
        <v>83.845871559633039</v>
      </c>
      <c r="J8" s="157">
        <f t="shared" si="2"/>
        <v>10.9056</v>
      </c>
      <c r="K8" s="157">
        <f t="shared" si="1"/>
        <v>7.3152000000000008</v>
      </c>
      <c r="L8" s="157">
        <f t="shared" si="1"/>
        <v>5.5679999999999996</v>
      </c>
      <c r="M8" s="157">
        <f t="shared" si="1"/>
        <v>4.5696000000000003</v>
      </c>
      <c r="N8" s="158">
        <v>595</v>
      </c>
      <c r="O8" s="158" t="e">
        <f>[4]!Table7[[#This Row],[Ah Rating]]/10</f>
        <v>#REF!</v>
      </c>
      <c r="P8" s="159" t="e">
        <f>[4]!Table7[[#This Row],[Temp]]</f>
        <v>#REF!</v>
      </c>
    </row>
    <row r="9" spans="1:16">
      <c r="A9" s="155" t="s">
        <v>1095</v>
      </c>
      <c r="B9" s="156">
        <v>812</v>
      </c>
      <c r="C9" s="156">
        <v>545</v>
      </c>
      <c r="D9" s="156">
        <v>414</v>
      </c>
      <c r="E9" s="156">
        <v>340</v>
      </c>
      <c r="F9" s="157">
        <f t="shared" si="0"/>
        <v>286.06238532110092</v>
      </c>
      <c r="G9" s="157">
        <f t="shared" si="0"/>
        <v>192</v>
      </c>
      <c r="H9" s="157">
        <f t="shared" si="0"/>
        <v>145.84954128440367</v>
      </c>
      <c r="I9" s="157">
        <f t="shared" si="0"/>
        <v>119.77981651376147</v>
      </c>
      <c r="J9" s="157">
        <f t="shared" si="2"/>
        <v>15.590399999999999</v>
      </c>
      <c r="K9" s="157">
        <f t="shared" si="1"/>
        <v>10.464</v>
      </c>
      <c r="L9" s="157">
        <f t="shared" si="1"/>
        <v>7.9488000000000003</v>
      </c>
      <c r="M9" s="157">
        <f t="shared" si="1"/>
        <v>6.5279999999999996</v>
      </c>
      <c r="N9" s="158">
        <v>850</v>
      </c>
      <c r="O9" s="158" t="e">
        <f>[4]!Table7[[#This Row],[Ah Rating]]/10</f>
        <v>#REF!</v>
      </c>
      <c r="P9" s="159" t="e">
        <f>[4]!Table7[[#This Row],[Temp]]</f>
        <v>#REF!</v>
      </c>
    </row>
    <row r="10" spans="1:16">
      <c r="A10" s="155" t="s">
        <v>860</v>
      </c>
      <c r="B10" s="156">
        <v>974</v>
      </c>
      <c r="C10" s="156">
        <v>654</v>
      </c>
      <c r="D10" s="156">
        <v>496</v>
      </c>
      <c r="E10" s="156">
        <v>408</v>
      </c>
      <c r="F10" s="157">
        <f t="shared" si="0"/>
        <v>343.13394495412848</v>
      </c>
      <c r="G10" s="157">
        <f t="shared" si="0"/>
        <v>230.4</v>
      </c>
      <c r="H10" s="157">
        <f t="shared" si="0"/>
        <v>174.73761467889909</v>
      </c>
      <c r="I10" s="157">
        <f t="shared" si="0"/>
        <v>143.73577981651377</v>
      </c>
      <c r="J10" s="157">
        <f t="shared" si="2"/>
        <v>18.700800000000005</v>
      </c>
      <c r="K10" s="157">
        <f t="shared" si="1"/>
        <v>12.556800000000001</v>
      </c>
      <c r="L10" s="157">
        <f t="shared" si="1"/>
        <v>9.523200000000001</v>
      </c>
      <c r="M10" s="157">
        <f t="shared" si="1"/>
        <v>7.8336000000000006</v>
      </c>
      <c r="N10" s="158">
        <v>1020</v>
      </c>
      <c r="O10" s="158" t="e">
        <f>[4]!Table7[[#This Row],[Ah Rating]]/10</f>
        <v>#REF!</v>
      </c>
      <c r="P10" s="159" t="e">
        <f>[4]!Table7[[#This Row],[Temp]]</f>
        <v>#REF!</v>
      </c>
    </row>
    <row r="11" spans="1:16">
      <c r="A11" s="155" t="s">
        <v>1132</v>
      </c>
      <c r="B11" s="156">
        <v>1055</v>
      </c>
      <c r="C11" s="156">
        <v>708</v>
      </c>
      <c r="D11" s="156">
        <v>538</v>
      </c>
      <c r="E11" s="156">
        <v>442</v>
      </c>
      <c r="F11" s="157">
        <f t="shared" si="0"/>
        <v>371.66972477064223</v>
      </c>
      <c r="G11" s="157">
        <f t="shared" si="0"/>
        <v>249.4238532110092</v>
      </c>
      <c r="H11" s="157">
        <f t="shared" si="0"/>
        <v>189.53394495412846</v>
      </c>
      <c r="I11" s="157">
        <f t="shared" si="0"/>
        <v>155.71376146788992</v>
      </c>
      <c r="J11" s="157">
        <f t="shared" si="2"/>
        <v>20.256</v>
      </c>
      <c r="K11" s="157">
        <f t="shared" si="1"/>
        <v>13.593600000000002</v>
      </c>
      <c r="L11" s="157">
        <f t="shared" si="1"/>
        <v>10.329600000000001</v>
      </c>
      <c r="M11" s="157">
        <f t="shared" si="1"/>
        <v>8.4864000000000015</v>
      </c>
      <c r="N11" s="158">
        <v>1105</v>
      </c>
      <c r="O11" s="158" t="e">
        <f>[4]!Table7[[#This Row],[Ah Rating]]/10</f>
        <v>#REF!</v>
      </c>
      <c r="P11" s="159" t="e">
        <f>[4]!Table7[[#This Row],[Temp]]</f>
        <v>#REF!</v>
      </c>
    </row>
    <row r="12" spans="1:16">
      <c r="A12" s="155" t="s">
        <v>999</v>
      </c>
      <c r="B12" s="156">
        <v>1299</v>
      </c>
      <c r="C12" s="156">
        <v>871</v>
      </c>
      <c r="D12" s="156">
        <v>662</v>
      </c>
      <c r="E12" s="156">
        <v>544</v>
      </c>
      <c r="F12" s="157">
        <f t="shared" si="0"/>
        <v>457.62935779816519</v>
      </c>
      <c r="G12" s="157">
        <f t="shared" si="0"/>
        <v>306.84770642201835</v>
      </c>
      <c r="H12" s="157">
        <f t="shared" si="0"/>
        <v>233.21834862385322</v>
      </c>
      <c r="I12" s="157">
        <f t="shared" si="0"/>
        <v>191.64770642201836</v>
      </c>
      <c r="J12" s="157">
        <f t="shared" si="2"/>
        <v>24.940800000000003</v>
      </c>
      <c r="K12" s="157">
        <f t="shared" si="1"/>
        <v>16.723200000000002</v>
      </c>
      <c r="L12" s="157">
        <f t="shared" si="1"/>
        <v>12.7104</v>
      </c>
      <c r="M12" s="157">
        <f t="shared" si="1"/>
        <v>10.444800000000001</v>
      </c>
      <c r="N12" s="158">
        <v>1360</v>
      </c>
      <c r="O12" s="158" t="e">
        <f>[4]!Table7[[#This Row],[Ah Rating]]/10</f>
        <v>#REF!</v>
      </c>
      <c r="P12" s="159" t="e">
        <f>[4]!Table7[[#This Row],[Temp]]</f>
        <v>#REF!</v>
      </c>
    </row>
    <row r="13" spans="1:16">
      <c r="A13" s="155" t="s">
        <v>1617</v>
      </c>
      <c r="B13" s="156">
        <v>947</v>
      </c>
      <c r="C13" s="156">
        <v>640</v>
      </c>
      <c r="D13" s="156">
        <v>485</v>
      </c>
      <c r="E13" s="156">
        <v>397</v>
      </c>
      <c r="F13" s="157">
        <f t="shared" si="0"/>
        <v>333.6220183486239</v>
      </c>
      <c r="G13" s="157">
        <f t="shared" si="0"/>
        <v>225.46788990825689</v>
      </c>
      <c r="H13" s="157">
        <f t="shared" si="0"/>
        <v>170.86238532110093</v>
      </c>
      <c r="I13" s="157">
        <f t="shared" si="0"/>
        <v>139.86055045871561</v>
      </c>
      <c r="J13" s="157">
        <f t="shared" si="2"/>
        <v>18.182400000000001</v>
      </c>
      <c r="K13" s="157">
        <f t="shared" si="1"/>
        <v>12.288</v>
      </c>
      <c r="L13" s="157">
        <f t="shared" si="1"/>
        <v>9.3119999999999994</v>
      </c>
      <c r="M13" s="157">
        <f t="shared" si="1"/>
        <v>7.6224000000000007</v>
      </c>
      <c r="N13" s="158">
        <v>1000</v>
      </c>
      <c r="O13" s="158" t="e">
        <f>[4]!Table7[[#This Row],[Ah Rating]]/10</f>
        <v>#REF!</v>
      </c>
      <c r="P13" s="159" t="e">
        <f>[4]!Table7[[#This Row],[Temp]]</f>
        <v>#REF!</v>
      </c>
    </row>
    <row r="14" spans="1:16">
      <c r="A14" s="155" t="s">
        <v>865</v>
      </c>
      <c r="B14" s="156">
        <v>1136</v>
      </c>
      <c r="C14" s="156">
        <v>768</v>
      </c>
      <c r="D14" s="156">
        <v>582</v>
      </c>
      <c r="E14" s="156">
        <v>476</v>
      </c>
      <c r="F14" s="157">
        <f t="shared" si="0"/>
        <v>400.20550458715599</v>
      </c>
      <c r="G14" s="157">
        <f t="shared" si="0"/>
        <v>270.56146788990827</v>
      </c>
      <c r="H14" s="157">
        <f t="shared" si="0"/>
        <v>205.03486238532111</v>
      </c>
      <c r="I14" s="157">
        <f t="shared" si="0"/>
        <v>167.69174311926608</v>
      </c>
      <c r="J14" s="157">
        <f t="shared" si="2"/>
        <v>21.811199999999999</v>
      </c>
      <c r="K14" s="157">
        <f t="shared" si="1"/>
        <v>14.7456</v>
      </c>
      <c r="L14" s="157">
        <f t="shared" si="1"/>
        <v>11.1744</v>
      </c>
      <c r="M14" s="157">
        <f t="shared" si="1"/>
        <v>9.1392000000000007</v>
      </c>
      <c r="N14" s="158">
        <v>1200</v>
      </c>
      <c r="O14" s="158" t="e">
        <f>[4]!Table7[[#This Row],[Ah Rating]]/10</f>
        <v>#REF!</v>
      </c>
      <c r="P14" s="159" t="e">
        <f>[4]!Table7[[#This Row],[Temp]]</f>
        <v>#REF!</v>
      </c>
    </row>
    <row r="15" spans="1:16">
      <c r="A15" s="155" t="s">
        <v>869</v>
      </c>
      <c r="B15" s="156">
        <v>1231</v>
      </c>
      <c r="C15" s="156">
        <v>832</v>
      </c>
      <c r="D15" s="156">
        <v>631</v>
      </c>
      <c r="E15" s="156">
        <v>516</v>
      </c>
      <c r="F15" s="157">
        <f t="shared" si="0"/>
        <v>433.67339449541288</v>
      </c>
      <c r="G15" s="157">
        <f t="shared" si="0"/>
        <v>293.10825688073396</v>
      </c>
      <c r="H15" s="157">
        <f t="shared" si="0"/>
        <v>222.29724770642201</v>
      </c>
      <c r="I15" s="157">
        <f t="shared" si="0"/>
        <v>181.78348623853211</v>
      </c>
      <c r="J15" s="157">
        <f t="shared" si="2"/>
        <v>23.635200000000001</v>
      </c>
      <c r="K15" s="157">
        <f t="shared" si="1"/>
        <v>15.974400000000001</v>
      </c>
      <c r="L15" s="157">
        <f t="shared" si="1"/>
        <v>12.1152</v>
      </c>
      <c r="M15" s="157">
        <f t="shared" si="1"/>
        <v>9.9071999999999996</v>
      </c>
      <c r="N15" s="158">
        <v>1300</v>
      </c>
      <c r="O15" s="158" t="e">
        <f>[4]!Table7[[#This Row],[Ah Rating]]/10</f>
        <v>#REF!</v>
      </c>
      <c r="P15" s="159" t="e">
        <f>[4]!Table7[[#This Row],[Temp]]</f>
        <v>#REF!</v>
      </c>
    </row>
    <row r="16" spans="1:16">
      <c r="A16" s="155" t="s">
        <v>931</v>
      </c>
      <c r="B16" s="156">
        <v>1514</v>
      </c>
      <c r="C16" s="156">
        <v>1024</v>
      </c>
      <c r="D16" s="156">
        <v>777</v>
      </c>
      <c r="E16" s="156">
        <v>635</v>
      </c>
      <c r="F16" s="157">
        <f t="shared" si="0"/>
        <v>533.37247706422022</v>
      </c>
      <c r="G16" s="157">
        <f t="shared" si="0"/>
        <v>360.74862385321103</v>
      </c>
      <c r="H16" s="157">
        <f t="shared" si="0"/>
        <v>273.7321100917431</v>
      </c>
      <c r="I16" s="157">
        <f t="shared" si="0"/>
        <v>223.70642201834863</v>
      </c>
      <c r="J16" s="157">
        <f t="shared" si="2"/>
        <v>29.068800000000003</v>
      </c>
      <c r="K16" s="157">
        <f t="shared" si="1"/>
        <v>19.660800000000002</v>
      </c>
      <c r="L16" s="157">
        <f t="shared" si="1"/>
        <v>14.918399999999998</v>
      </c>
      <c r="M16" s="157">
        <f t="shared" si="1"/>
        <v>12.192</v>
      </c>
      <c r="N16" s="158">
        <v>1600</v>
      </c>
      <c r="O16" s="158" t="e">
        <f>[4]!Table7[[#This Row],[Ah Rating]]/10</f>
        <v>#REF!</v>
      </c>
      <c r="P16" s="159" t="e">
        <f>[4]!Table7[[#This Row],[Temp]]</f>
        <v>#REF!</v>
      </c>
    </row>
    <row r="17" spans="1:16">
      <c r="A17" s="155" t="s">
        <v>1109</v>
      </c>
      <c r="B17" s="156">
        <v>1448</v>
      </c>
      <c r="C17" s="156">
        <v>969</v>
      </c>
      <c r="D17" s="156">
        <v>738</v>
      </c>
      <c r="E17" s="156">
        <v>607</v>
      </c>
      <c r="F17" s="157">
        <f t="shared" si="0"/>
        <v>510.12110091743119</v>
      </c>
      <c r="G17" s="157">
        <f t="shared" si="0"/>
        <v>341.37247706422022</v>
      </c>
      <c r="H17" s="157">
        <f t="shared" si="0"/>
        <v>259.99266055045877</v>
      </c>
      <c r="I17" s="157">
        <f t="shared" si="0"/>
        <v>213.84220183486241</v>
      </c>
      <c r="J17" s="157">
        <f t="shared" si="2"/>
        <v>27.801599999999997</v>
      </c>
      <c r="K17" s="157">
        <f t="shared" si="1"/>
        <v>18.604800000000004</v>
      </c>
      <c r="L17" s="157">
        <f t="shared" si="1"/>
        <v>14.169600000000003</v>
      </c>
      <c r="M17" s="157">
        <f t="shared" si="1"/>
        <v>11.654400000000001</v>
      </c>
      <c r="N17" s="158">
        <v>1500</v>
      </c>
      <c r="O17" s="158" t="e">
        <f>[4]!Table7[[#This Row],[Ah Rating]]/10</f>
        <v>#REF!</v>
      </c>
      <c r="P17" s="159" t="e">
        <f>[4]!Table7[[#This Row],[Temp]]</f>
        <v>#REF!</v>
      </c>
    </row>
    <row r="18" spans="1:16">
      <c r="A18" s="155" t="s">
        <v>1099</v>
      </c>
      <c r="B18" s="156">
        <v>1568</v>
      </c>
      <c r="C18" s="156">
        <v>1050</v>
      </c>
      <c r="D18" s="156">
        <v>799</v>
      </c>
      <c r="E18" s="156">
        <v>658</v>
      </c>
      <c r="F18" s="157">
        <f t="shared" si="0"/>
        <v>552.39633027522939</v>
      </c>
      <c r="G18" s="157">
        <f t="shared" si="0"/>
        <v>369.90825688073397</v>
      </c>
      <c r="H18" s="157">
        <f t="shared" si="0"/>
        <v>281.48256880733942</v>
      </c>
      <c r="I18" s="157">
        <f t="shared" si="0"/>
        <v>231.80917431192663</v>
      </c>
      <c r="J18" s="157">
        <f t="shared" si="2"/>
        <v>30.105600000000003</v>
      </c>
      <c r="K18" s="157">
        <f t="shared" si="1"/>
        <v>20.16</v>
      </c>
      <c r="L18" s="157">
        <f t="shared" si="1"/>
        <v>15.340799999999998</v>
      </c>
      <c r="M18" s="157">
        <f t="shared" si="1"/>
        <v>12.633599999999999</v>
      </c>
      <c r="N18" s="158">
        <v>1625</v>
      </c>
      <c r="O18" s="158" t="e">
        <f>[4]!Table7[[#This Row],[Ah Rating]]/10</f>
        <v>#REF!</v>
      </c>
      <c r="P18" s="159" t="e">
        <f>[4]!Table7[[#This Row],[Temp]]</f>
        <v>#REF!</v>
      </c>
    </row>
    <row r="19" spans="1:16">
      <c r="A19" s="155" t="s">
        <v>874</v>
      </c>
      <c r="B19" s="156">
        <v>1930</v>
      </c>
      <c r="C19" s="156">
        <v>1292</v>
      </c>
      <c r="D19" s="156">
        <v>984</v>
      </c>
      <c r="E19" s="156">
        <v>810</v>
      </c>
      <c r="F19" s="157">
        <f t="shared" si="0"/>
        <v>679.9266055045872</v>
      </c>
      <c r="G19" s="157">
        <f t="shared" si="0"/>
        <v>455.16330275229359</v>
      </c>
      <c r="H19" s="157">
        <f t="shared" si="0"/>
        <v>346.65688073394494</v>
      </c>
      <c r="I19" s="157">
        <f t="shared" si="0"/>
        <v>285.35779816513758</v>
      </c>
      <c r="J19" s="157">
        <f t="shared" si="2"/>
        <v>37.055999999999997</v>
      </c>
      <c r="K19" s="157">
        <f t="shared" si="1"/>
        <v>24.8064</v>
      </c>
      <c r="L19" s="157">
        <f t="shared" si="1"/>
        <v>18.892799999999998</v>
      </c>
      <c r="M19" s="157">
        <f t="shared" si="1"/>
        <v>15.551999999999998</v>
      </c>
      <c r="N19" s="158">
        <v>2000</v>
      </c>
      <c r="O19" s="158" t="e">
        <f>[4]!Table7[[#This Row],[Ah Rating]]/10</f>
        <v>#REF!</v>
      </c>
      <c r="P19" s="159" t="e">
        <f>[4]!Table7[[#This Row],[Temp]]</f>
        <v>#REF!</v>
      </c>
    </row>
    <row r="20" spans="1:16">
      <c r="A20" s="160" t="s">
        <v>888</v>
      </c>
      <c r="B20" s="156">
        <v>195.7</v>
      </c>
      <c r="C20" s="156">
        <v>115</v>
      </c>
      <c r="D20" s="156">
        <v>82.5</v>
      </c>
      <c r="E20" s="156">
        <v>65</v>
      </c>
      <c r="F20" s="157">
        <f t="shared" ref="F20:I52" si="3">((B20*24)/54.5)*0.8</f>
        <v>68.94385321100917</v>
      </c>
      <c r="G20" s="157">
        <f t="shared" si="3"/>
        <v>40.513761467889907</v>
      </c>
      <c r="H20" s="157">
        <f t="shared" si="3"/>
        <v>29.064220183486238</v>
      </c>
      <c r="I20" s="157">
        <f t="shared" si="3"/>
        <v>22.899082568807341</v>
      </c>
      <c r="J20" s="157">
        <f t="shared" si="2"/>
        <v>3.7574399999999994</v>
      </c>
      <c r="K20" s="157">
        <f t="shared" si="2"/>
        <v>2.2080000000000002</v>
      </c>
      <c r="L20" s="157">
        <f t="shared" si="2"/>
        <v>1.5840000000000001</v>
      </c>
      <c r="M20" s="157">
        <f t="shared" si="2"/>
        <v>1.248</v>
      </c>
      <c r="N20" s="158">
        <v>150</v>
      </c>
      <c r="O20" s="158" t="e">
        <f>[4]!Table7[[#This Row],[Ah Rating]]/10</f>
        <v>#REF!</v>
      </c>
      <c r="P20" s="159" t="e">
        <f>[4]!Table7[[#This Row],[Temp]]</f>
        <v>#REF!</v>
      </c>
    </row>
    <row r="21" spans="1:16">
      <c r="A21" s="160" t="s">
        <v>1618</v>
      </c>
      <c r="B21" s="156">
        <v>126.8</v>
      </c>
      <c r="C21" s="156">
        <v>71.099999999999994</v>
      </c>
      <c r="D21" s="156">
        <v>51.9</v>
      </c>
      <c r="E21" s="156">
        <v>41.5</v>
      </c>
      <c r="F21" s="157">
        <f t="shared" si="3"/>
        <v>44.670825688073393</v>
      </c>
      <c r="G21" s="157">
        <f t="shared" si="3"/>
        <v>25.048073394495411</v>
      </c>
      <c r="H21" s="157">
        <f t="shared" si="3"/>
        <v>18.284036697247707</v>
      </c>
      <c r="I21" s="157">
        <f t="shared" si="3"/>
        <v>14.620183486238531</v>
      </c>
      <c r="J21" s="157">
        <f t="shared" si="2"/>
        <v>2.4345599999999998</v>
      </c>
      <c r="K21" s="157">
        <f t="shared" si="2"/>
        <v>1.3651199999999999</v>
      </c>
      <c r="L21" s="157">
        <f t="shared" si="2"/>
        <v>0.99648000000000003</v>
      </c>
      <c r="M21" s="157">
        <f t="shared" si="2"/>
        <v>0.79679999999999995</v>
      </c>
      <c r="N21" s="158">
        <v>100</v>
      </c>
      <c r="O21" s="158" t="e">
        <f>[4]!Table7[[#This Row],[Ah Rating]]/10</f>
        <v>#REF!</v>
      </c>
      <c r="P21" s="159" t="e">
        <f>[4]!Table7[[#This Row],[Temp]]</f>
        <v>#REF!</v>
      </c>
    </row>
    <row r="22" spans="1:16">
      <c r="A22" s="160" t="s">
        <v>1084</v>
      </c>
      <c r="B22" s="156">
        <v>263.60000000000002</v>
      </c>
      <c r="C22" s="156">
        <v>154.6</v>
      </c>
      <c r="D22" s="156">
        <v>110.5</v>
      </c>
      <c r="E22" s="156">
        <v>86.3</v>
      </c>
      <c r="F22" s="157">
        <f t="shared" si="3"/>
        <v>92.864587155963306</v>
      </c>
      <c r="G22" s="157">
        <f t="shared" si="3"/>
        <v>54.464587155963301</v>
      </c>
      <c r="H22" s="157">
        <f t="shared" si="3"/>
        <v>38.928440366972481</v>
      </c>
      <c r="I22" s="157">
        <f t="shared" si="3"/>
        <v>30.402935779816513</v>
      </c>
      <c r="J22" s="157">
        <f t="shared" si="2"/>
        <v>5.0611199999999998</v>
      </c>
      <c r="K22" s="157">
        <f t="shared" si="2"/>
        <v>2.9683199999999998</v>
      </c>
      <c r="L22" s="157">
        <f t="shared" si="2"/>
        <v>2.1216000000000004</v>
      </c>
      <c r="M22" s="157">
        <f t="shared" si="2"/>
        <v>1.65696</v>
      </c>
      <c r="N22" s="158">
        <v>190</v>
      </c>
      <c r="O22" s="158" t="e">
        <f>[4]!Table7[[#This Row],[Ah Rating]]/10</f>
        <v>#REF!</v>
      </c>
      <c r="P22" s="159" t="e">
        <f>[4]!Table7[[#This Row],[Temp]]</f>
        <v>#REF!</v>
      </c>
    </row>
    <row r="23" spans="1:16">
      <c r="A23" s="160" t="s">
        <v>976</v>
      </c>
      <c r="B23" s="156">
        <v>131</v>
      </c>
      <c r="C23" s="156">
        <v>79</v>
      </c>
      <c r="D23" s="156">
        <v>57</v>
      </c>
      <c r="E23" s="156">
        <v>45</v>
      </c>
      <c r="F23" s="157">
        <f t="shared" si="3"/>
        <v>46.150458715596329</v>
      </c>
      <c r="G23" s="157">
        <f t="shared" si="3"/>
        <v>27.83119266055046</v>
      </c>
      <c r="H23" s="157">
        <f t="shared" si="3"/>
        <v>20.08073394495413</v>
      </c>
      <c r="I23" s="157">
        <f t="shared" si="3"/>
        <v>15.853211009174311</v>
      </c>
      <c r="J23" s="157">
        <f t="shared" si="2"/>
        <v>2.5151999999999997</v>
      </c>
      <c r="K23" s="157">
        <f t="shared" si="2"/>
        <v>1.5168000000000001</v>
      </c>
      <c r="L23" s="157">
        <f t="shared" si="2"/>
        <v>1.0944</v>
      </c>
      <c r="M23" s="157">
        <f t="shared" si="2"/>
        <v>0.86399999999999999</v>
      </c>
      <c r="N23" s="158">
        <v>100</v>
      </c>
      <c r="O23" s="158" t="e">
        <f>[4]!Table7[[#This Row],[Ah Rating]]/10</f>
        <v>#REF!</v>
      </c>
      <c r="P23" s="159" t="e">
        <f>[4]!Table7[[#This Row],[Temp]]</f>
        <v>#REF!</v>
      </c>
    </row>
    <row r="24" spans="1:16">
      <c r="A24" s="160" t="s">
        <v>1038</v>
      </c>
      <c r="B24" s="156">
        <v>130</v>
      </c>
      <c r="C24" s="156">
        <v>78</v>
      </c>
      <c r="D24" s="156">
        <v>56</v>
      </c>
      <c r="E24" s="156">
        <v>45</v>
      </c>
      <c r="F24" s="157">
        <f t="shared" si="3"/>
        <v>45.798165137614681</v>
      </c>
      <c r="G24" s="157">
        <f t="shared" si="3"/>
        <v>27.478899082568809</v>
      </c>
      <c r="H24" s="157">
        <f t="shared" si="3"/>
        <v>19.728440366972478</v>
      </c>
      <c r="I24" s="157">
        <f t="shared" si="3"/>
        <v>15.853211009174311</v>
      </c>
      <c r="J24" s="157">
        <f t="shared" si="2"/>
        <v>2.496</v>
      </c>
      <c r="K24" s="157">
        <f t="shared" si="2"/>
        <v>1.4976</v>
      </c>
      <c r="L24" s="157">
        <f t="shared" si="2"/>
        <v>1.0752000000000002</v>
      </c>
      <c r="M24" s="157">
        <f t="shared" si="2"/>
        <v>0.86399999999999999</v>
      </c>
      <c r="N24" s="158">
        <v>105</v>
      </c>
      <c r="O24" s="158" t="e">
        <f>[4]!Table7[[#This Row],[Ah Rating]]/10</f>
        <v>#REF!</v>
      </c>
      <c r="P24" s="159" t="e">
        <f>[4]!Table7[[#This Row],[Temp]]</f>
        <v>#REF!</v>
      </c>
    </row>
    <row r="25" spans="1:16">
      <c r="A25" s="160" t="s">
        <v>1336</v>
      </c>
      <c r="B25" s="156">
        <v>145</v>
      </c>
      <c r="C25" s="156">
        <v>88</v>
      </c>
      <c r="D25" s="156">
        <v>65</v>
      </c>
      <c r="E25" s="156">
        <v>52</v>
      </c>
      <c r="F25" s="157">
        <f t="shared" si="3"/>
        <v>51.082568807339449</v>
      </c>
      <c r="G25" s="157">
        <f t="shared" si="3"/>
        <v>31.001834862385323</v>
      </c>
      <c r="H25" s="157">
        <f t="shared" si="3"/>
        <v>22.899082568807341</v>
      </c>
      <c r="I25" s="157">
        <f t="shared" si="3"/>
        <v>18.319266055045873</v>
      </c>
      <c r="J25" s="157">
        <f t="shared" si="2"/>
        <v>2.7839999999999998</v>
      </c>
      <c r="K25" s="157">
        <f t="shared" si="2"/>
        <v>1.6896000000000002</v>
      </c>
      <c r="L25" s="157">
        <f t="shared" si="2"/>
        <v>1.248</v>
      </c>
      <c r="M25" s="157">
        <f t="shared" si="2"/>
        <v>0.99840000000000007</v>
      </c>
      <c r="N25" s="158">
        <v>125</v>
      </c>
      <c r="O25" s="158" t="e">
        <f>[4]!Table7[[#This Row],[Ah Rating]]/10</f>
        <v>#REF!</v>
      </c>
      <c r="P25" s="159" t="e">
        <f>[4]!Table7[[#This Row],[Temp]]</f>
        <v>#REF!</v>
      </c>
    </row>
    <row r="26" spans="1:16">
      <c r="A26" s="160" t="s">
        <v>1247</v>
      </c>
      <c r="B26" s="156">
        <v>120</v>
      </c>
      <c r="C26" s="156">
        <v>70</v>
      </c>
      <c r="D26" s="156">
        <v>50</v>
      </c>
      <c r="E26" s="156">
        <v>39</v>
      </c>
      <c r="F26" s="157">
        <f t="shared" si="3"/>
        <v>42.275229357798167</v>
      </c>
      <c r="G26" s="157">
        <f t="shared" si="3"/>
        <v>24.660550458715598</v>
      </c>
      <c r="H26" s="157">
        <f t="shared" si="3"/>
        <v>17.61467889908257</v>
      </c>
      <c r="I26" s="157">
        <f t="shared" si="3"/>
        <v>13.739449541284404</v>
      </c>
      <c r="J26" s="157">
        <f t="shared" si="2"/>
        <v>2.3039999999999998</v>
      </c>
      <c r="K26" s="157">
        <f t="shared" si="2"/>
        <v>1.3440000000000001</v>
      </c>
      <c r="L26" s="157">
        <f t="shared" si="2"/>
        <v>0.96</v>
      </c>
      <c r="M26" s="157">
        <f t="shared" si="2"/>
        <v>0.74880000000000002</v>
      </c>
      <c r="N26" s="158">
        <v>92</v>
      </c>
      <c r="O26" s="158" t="e">
        <f>[4]!Table7[[#This Row],[Ah Rating]]/10</f>
        <v>#REF!</v>
      </c>
      <c r="P26" s="159" t="e">
        <f>[4]!Table7[[#This Row],[Temp]]</f>
        <v>#REF!</v>
      </c>
    </row>
    <row r="27" spans="1:16">
      <c r="A27" s="160" t="s">
        <v>1619</v>
      </c>
      <c r="B27" s="156">
        <v>632</v>
      </c>
      <c r="C27" s="156">
        <v>361</v>
      </c>
      <c r="D27" s="156">
        <v>269</v>
      </c>
      <c r="E27" s="156">
        <v>214</v>
      </c>
      <c r="F27" s="157">
        <f t="shared" si="3"/>
        <v>222.64954128440368</v>
      </c>
      <c r="G27" s="157">
        <f t="shared" si="3"/>
        <v>127.17798165137616</v>
      </c>
      <c r="H27" s="157">
        <f t="shared" si="3"/>
        <v>94.766972477064229</v>
      </c>
      <c r="I27" s="157">
        <f t="shared" si="3"/>
        <v>75.390825688073392</v>
      </c>
      <c r="J27" s="157">
        <f t="shared" si="2"/>
        <v>12.134400000000001</v>
      </c>
      <c r="K27" s="157">
        <f t="shared" si="2"/>
        <v>6.9312000000000005</v>
      </c>
      <c r="L27" s="157">
        <f t="shared" si="2"/>
        <v>5.1648000000000005</v>
      </c>
      <c r="M27" s="157">
        <f t="shared" si="2"/>
        <v>4.1088000000000005</v>
      </c>
      <c r="N27" s="158">
        <v>516</v>
      </c>
      <c r="O27" s="158" t="e">
        <f>[4]!Table7[[#This Row],[Ah Rating]]/10</f>
        <v>#REF!</v>
      </c>
      <c r="P27" s="159" t="e">
        <f>[4]!Table7[[#This Row],[Temp]]</f>
        <v>#REF!</v>
      </c>
    </row>
    <row r="28" spans="1:16">
      <c r="A28" s="160" t="s">
        <v>1062</v>
      </c>
      <c r="B28" s="156">
        <v>138</v>
      </c>
      <c r="C28" s="156">
        <v>81</v>
      </c>
      <c r="D28" s="156">
        <v>58</v>
      </c>
      <c r="E28" s="156">
        <v>45</v>
      </c>
      <c r="F28" s="157">
        <f t="shared" si="3"/>
        <v>48.616513761467893</v>
      </c>
      <c r="G28" s="157">
        <f t="shared" si="3"/>
        <v>28.535779816513767</v>
      </c>
      <c r="H28" s="157">
        <f t="shared" si="3"/>
        <v>20.433027522935781</v>
      </c>
      <c r="I28" s="157">
        <f t="shared" si="3"/>
        <v>15.853211009174311</v>
      </c>
      <c r="J28" s="157">
        <f t="shared" si="2"/>
        <v>2.6496000000000004</v>
      </c>
      <c r="K28" s="157">
        <f t="shared" si="2"/>
        <v>1.5552000000000004</v>
      </c>
      <c r="L28" s="157">
        <f t="shared" si="2"/>
        <v>1.1136000000000001</v>
      </c>
      <c r="M28" s="157">
        <f t="shared" si="2"/>
        <v>0.86399999999999999</v>
      </c>
      <c r="N28" s="158">
        <v>100</v>
      </c>
      <c r="O28" s="158" t="e">
        <f>[4]!Table7[[#This Row],[Ah Rating]]/10</f>
        <v>#REF!</v>
      </c>
      <c r="P28" s="159" t="e">
        <f>[4]!Table7[[#This Row],[Temp]]</f>
        <v>#REF!</v>
      </c>
    </row>
    <row r="29" spans="1:16">
      <c r="A29" s="160" t="s">
        <v>1620</v>
      </c>
      <c r="B29" s="156">
        <v>650.6</v>
      </c>
      <c r="C29" s="156">
        <v>452.8</v>
      </c>
      <c r="D29" s="156">
        <v>347.2</v>
      </c>
      <c r="E29" s="156">
        <v>282.5</v>
      </c>
      <c r="F29" s="157">
        <f t="shared" si="3"/>
        <v>229.20220183486242</v>
      </c>
      <c r="G29" s="157">
        <f t="shared" si="3"/>
        <v>159.51853211009177</v>
      </c>
      <c r="H29" s="157">
        <f t="shared" si="3"/>
        <v>122.31633027522935</v>
      </c>
      <c r="I29" s="157">
        <f t="shared" si="3"/>
        <v>99.522935779816521</v>
      </c>
      <c r="J29" s="157">
        <f t="shared" si="2"/>
        <v>12.491520000000003</v>
      </c>
      <c r="K29" s="157">
        <f t="shared" si="2"/>
        <v>8.6937600000000028</v>
      </c>
      <c r="L29" s="157">
        <f t="shared" si="2"/>
        <v>6.6662400000000002</v>
      </c>
      <c r="M29" s="157">
        <f t="shared" si="2"/>
        <v>5.4240000000000004</v>
      </c>
      <c r="N29" s="158">
        <v>680</v>
      </c>
      <c r="O29" s="158" t="e">
        <f>[4]!Table7[[#This Row],[Ah Rating]]/10</f>
        <v>#REF!</v>
      </c>
      <c r="P29" s="159" t="e">
        <f>[4]!Table7[[#This Row],[Temp]]</f>
        <v>#REF!</v>
      </c>
    </row>
    <row r="30" spans="1:16">
      <c r="A30" s="160" t="s">
        <v>1621</v>
      </c>
      <c r="B30" s="156">
        <v>459.2</v>
      </c>
      <c r="C30" s="156">
        <v>319.60000000000002</v>
      </c>
      <c r="D30" s="156">
        <v>245.1</v>
      </c>
      <c r="E30" s="156">
        <v>199.4</v>
      </c>
      <c r="F30" s="157">
        <f t="shared" si="3"/>
        <v>161.7732110091743</v>
      </c>
      <c r="G30" s="157">
        <f t="shared" si="3"/>
        <v>112.5930275229358</v>
      </c>
      <c r="H30" s="157">
        <f t="shared" si="3"/>
        <v>86.347155963302754</v>
      </c>
      <c r="I30" s="157">
        <f t="shared" si="3"/>
        <v>70.247339449541286</v>
      </c>
      <c r="J30" s="157">
        <f t="shared" si="2"/>
        <v>8.8166399999999996</v>
      </c>
      <c r="K30" s="157">
        <f t="shared" si="2"/>
        <v>6.1363200000000004</v>
      </c>
      <c r="L30" s="157">
        <f t="shared" si="2"/>
        <v>4.7059199999999999</v>
      </c>
      <c r="M30" s="157">
        <f t="shared" si="2"/>
        <v>3.8284799999999999</v>
      </c>
      <c r="N30" s="158">
        <v>480</v>
      </c>
      <c r="O30" s="158" t="e">
        <f>[4]!Table7[[#This Row],[Ah Rating]]/10</f>
        <v>#REF!</v>
      </c>
      <c r="P30" s="159" t="e">
        <f>[4]!Table7[[#This Row],[Temp]]</f>
        <v>#REF!</v>
      </c>
    </row>
    <row r="31" spans="1:16">
      <c r="A31" s="160" t="s">
        <v>1622</v>
      </c>
      <c r="B31" s="156">
        <v>177</v>
      </c>
      <c r="C31" s="156">
        <v>107</v>
      </c>
      <c r="D31" s="156">
        <v>79</v>
      </c>
      <c r="E31" s="156">
        <v>63</v>
      </c>
      <c r="F31" s="157">
        <f t="shared" si="3"/>
        <v>62.355963302752301</v>
      </c>
      <c r="G31" s="157">
        <f t="shared" si="3"/>
        <v>37.695412844036696</v>
      </c>
      <c r="H31" s="157">
        <f t="shared" si="3"/>
        <v>27.83119266055046</v>
      </c>
      <c r="I31" s="157">
        <f t="shared" si="3"/>
        <v>22.194495412844038</v>
      </c>
      <c r="J31" s="157">
        <f t="shared" si="2"/>
        <v>3.3984000000000005</v>
      </c>
      <c r="K31" s="157">
        <f t="shared" si="2"/>
        <v>2.0544000000000002</v>
      </c>
      <c r="L31" s="157">
        <f t="shared" si="2"/>
        <v>1.5168000000000001</v>
      </c>
      <c r="M31" s="157">
        <f t="shared" si="2"/>
        <v>1.2096000000000002</v>
      </c>
      <c r="N31" s="158">
        <v>150</v>
      </c>
      <c r="O31" s="158" t="e">
        <f>[4]!Table7[[#This Row],[Ah Rating]]/10</f>
        <v>#REF!</v>
      </c>
      <c r="P31" s="159" t="e">
        <f>[4]!Table7[[#This Row],[Temp]]</f>
        <v>#REF!</v>
      </c>
    </row>
    <row r="32" spans="1:16">
      <c r="A32" s="160" t="s">
        <v>1151</v>
      </c>
      <c r="B32" s="156">
        <v>1889</v>
      </c>
      <c r="C32" s="156">
        <v>1258</v>
      </c>
      <c r="D32" s="156">
        <v>938</v>
      </c>
      <c r="E32" s="156">
        <v>760</v>
      </c>
      <c r="F32" s="157">
        <f t="shared" si="3"/>
        <v>665.48256880733948</v>
      </c>
      <c r="G32" s="157">
        <f t="shared" si="3"/>
        <v>443.18532110091746</v>
      </c>
      <c r="H32" s="157">
        <f t="shared" si="3"/>
        <v>330.45137614678902</v>
      </c>
      <c r="I32" s="157">
        <f t="shared" si="3"/>
        <v>267.74311926605509</v>
      </c>
      <c r="J32" s="157">
        <f t="shared" si="2"/>
        <v>36.268800000000006</v>
      </c>
      <c r="K32" s="157">
        <f t="shared" si="2"/>
        <v>24.153600000000001</v>
      </c>
      <c r="L32" s="157">
        <f t="shared" si="2"/>
        <v>18.009600000000002</v>
      </c>
      <c r="M32" s="157">
        <f t="shared" si="2"/>
        <v>14.592000000000002</v>
      </c>
      <c r="N32" s="158">
        <v>1870</v>
      </c>
      <c r="O32" s="158" t="e">
        <f>[4]!Table7[[#This Row],[Ah Rating]]/10</f>
        <v>#REF!</v>
      </c>
      <c r="P32" s="159" t="e">
        <f>[4]!Table7[[#This Row],[Temp]]</f>
        <v>#REF!</v>
      </c>
    </row>
    <row r="33" spans="1:16">
      <c r="A33" s="160" t="s">
        <v>1623</v>
      </c>
      <c r="B33" s="156">
        <v>202</v>
      </c>
      <c r="C33" s="156">
        <v>122</v>
      </c>
      <c r="D33" s="156">
        <v>89.4</v>
      </c>
      <c r="E33" s="156">
        <v>71.3</v>
      </c>
      <c r="F33" s="157">
        <f t="shared" si="3"/>
        <v>71.163302752293575</v>
      </c>
      <c r="G33" s="157">
        <f t="shared" si="3"/>
        <v>42.97981651376147</v>
      </c>
      <c r="H33" s="157">
        <f t="shared" si="3"/>
        <v>31.49504587155964</v>
      </c>
      <c r="I33" s="157">
        <f t="shared" si="3"/>
        <v>25.118532110091742</v>
      </c>
      <c r="J33" s="157">
        <f t="shared" si="2"/>
        <v>3.8783999999999996</v>
      </c>
      <c r="K33" s="157">
        <f t="shared" si="2"/>
        <v>2.3424</v>
      </c>
      <c r="L33" s="157">
        <f t="shared" si="2"/>
        <v>1.7164800000000004</v>
      </c>
      <c r="M33" s="157">
        <f t="shared" si="2"/>
        <v>1.36896</v>
      </c>
      <c r="N33" s="158">
        <v>170</v>
      </c>
      <c r="O33" s="158" t="e">
        <f>[4]!Table7[[#This Row],[Ah Rating]]/10</f>
        <v>#REF!</v>
      </c>
      <c r="P33" s="159" t="e">
        <f>[4]!Table7[[#This Row],[Temp]]</f>
        <v>#REF!</v>
      </c>
    </row>
    <row r="34" spans="1:16">
      <c r="A34" s="160" t="s">
        <v>1624</v>
      </c>
      <c r="B34" s="156">
        <v>2727</v>
      </c>
      <c r="C34" s="156">
        <v>1816</v>
      </c>
      <c r="D34" s="156">
        <v>1355</v>
      </c>
      <c r="E34" s="156">
        <v>1097</v>
      </c>
      <c r="F34" s="157">
        <f t="shared" si="3"/>
        <v>960.70458715596328</v>
      </c>
      <c r="G34" s="157">
        <f t="shared" si="3"/>
        <v>639.76513761467891</v>
      </c>
      <c r="H34" s="157">
        <f t="shared" si="3"/>
        <v>477.35779816513764</v>
      </c>
      <c r="I34" s="157">
        <f t="shared" si="3"/>
        <v>386.4660550458716</v>
      </c>
      <c r="J34" s="157">
        <f t="shared" si="2"/>
        <v>52.358400000000003</v>
      </c>
      <c r="K34" s="157">
        <f t="shared" si="2"/>
        <v>34.867199999999997</v>
      </c>
      <c r="L34" s="157">
        <f t="shared" si="2"/>
        <v>26.015999999999998</v>
      </c>
      <c r="M34" s="157">
        <f t="shared" si="2"/>
        <v>21.0624</v>
      </c>
      <c r="N34" s="158">
        <v>2700</v>
      </c>
      <c r="O34" s="158" t="e">
        <f>[4]!Table7[[#This Row],[Ah Rating]]/10</f>
        <v>#REF!</v>
      </c>
      <c r="P34" s="159" t="e">
        <f>[4]!Table7[[#This Row],[Temp]]</f>
        <v>#REF!</v>
      </c>
    </row>
    <row r="35" spans="1:16">
      <c r="A35" s="160" t="s">
        <v>1625</v>
      </c>
      <c r="B35" s="156">
        <v>210</v>
      </c>
      <c r="C35" s="156">
        <v>120</v>
      </c>
      <c r="D35" s="156">
        <v>90</v>
      </c>
      <c r="E35" s="156">
        <v>71</v>
      </c>
      <c r="F35" s="157">
        <f t="shared" si="3"/>
        <v>73.9816513761468</v>
      </c>
      <c r="G35" s="157">
        <f t="shared" si="3"/>
        <v>42.275229357798167</v>
      </c>
      <c r="H35" s="157">
        <f t="shared" si="3"/>
        <v>31.706422018348622</v>
      </c>
      <c r="I35" s="157">
        <f t="shared" si="3"/>
        <v>25.012844036697249</v>
      </c>
      <c r="J35" s="157">
        <f t="shared" si="2"/>
        <v>4.032</v>
      </c>
      <c r="K35" s="157">
        <f t="shared" si="2"/>
        <v>2.3039999999999998</v>
      </c>
      <c r="L35" s="157">
        <f t="shared" si="2"/>
        <v>1.728</v>
      </c>
      <c r="M35" s="157">
        <f t="shared" si="2"/>
        <v>1.3632</v>
      </c>
      <c r="N35" s="158">
        <v>165</v>
      </c>
      <c r="O35" s="158" t="e">
        <f>[4]!Table7[[#This Row],[Ah Rating]]/10</f>
        <v>#REF!</v>
      </c>
      <c r="P35" s="159" t="e">
        <f>[4]!Table7[[#This Row],[Temp]]</f>
        <v>#REF!</v>
      </c>
    </row>
    <row r="36" spans="1:16">
      <c r="A36" s="162" t="s">
        <v>882</v>
      </c>
      <c r="B36" s="156">
        <v>121</v>
      </c>
      <c r="C36" s="156">
        <v>71</v>
      </c>
      <c r="D36" s="156">
        <v>50</v>
      </c>
      <c r="E36" s="156">
        <v>40</v>
      </c>
      <c r="F36" s="157">
        <f t="shared" si="3"/>
        <v>42.627522935779815</v>
      </c>
      <c r="G36" s="157">
        <f t="shared" si="3"/>
        <v>25.012844036697249</v>
      </c>
      <c r="H36" s="157">
        <f t="shared" si="3"/>
        <v>17.61467889908257</v>
      </c>
      <c r="I36" s="157">
        <f t="shared" si="3"/>
        <v>14.091743119266056</v>
      </c>
      <c r="J36" s="165">
        <f t="shared" si="2"/>
        <v>2.3231999999999999</v>
      </c>
      <c r="K36" s="165">
        <f t="shared" si="2"/>
        <v>1.3632</v>
      </c>
      <c r="L36" s="165">
        <f t="shared" si="2"/>
        <v>0.96</v>
      </c>
      <c r="M36" s="165">
        <f t="shared" si="2"/>
        <v>0.76800000000000002</v>
      </c>
      <c r="N36" s="158">
        <v>92</v>
      </c>
      <c r="O36" s="158" t="e">
        <f>[4]!Table7[[#This Row],[Ah Rating]]/10</f>
        <v>#REF!</v>
      </c>
      <c r="P36" s="159" t="e">
        <f>[4]!Table7[[#This Row],[Temp]]</f>
        <v>#REF!</v>
      </c>
    </row>
    <row r="37" spans="1:16">
      <c r="A37" s="162" t="s">
        <v>1626</v>
      </c>
      <c r="B37" s="156">
        <v>194</v>
      </c>
      <c r="C37" s="156">
        <v>112</v>
      </c>
      <c r="D37" s="156">
        <v>81.900000000000006</v>
      </c>
      <c r="E37" s="156">
        <v>65.599999999999994</v>
      </c>
      <c r="F37" s="157">
        <f t="shared" si="3"/>
        <v>68.344954128440378</v>
      </c>
      <c r="G37" s="157">
        <f t="shared" si="3"/>
        <v>39.456880733944956</v>
      </c>
      <c r="H37" s="157">
        <f t="shared" si="3"/>
        <v>28.852844036697253</v>
      </c>
      <c r="I37" s="157">
        <f t="shared" si="3"/>
        <v>23.11045871559633</v>
      </c>
      <c r="J37" s="165">
        <f t="shared" ref="J37:M52" si="4">(F37*54.5)/1000</f>
        <v>3.7248000000000006</v>
      </c>
      <c r="K37" s="165">
        <f t="shared" si="4"/>
        <v>2.1504000000000003</v>
      </c>
      <c r="L37" s="165">
        <f t="shared" si="4"/>
        <v>1.5724800000000003</v>
      </c>
      <c r="M37" s="165">
        <f t="shared" si="4"/>
        <v>1.25952</v>
      </c>
      <c r="N37" s="158">
        <v>160</v>
      </c>
      <c r="O37" s="158" t="e">
        <f>[4]!Table7[[#This Row],[Ah Rating]]/10</f>
        <v>#REF!</v>
      </c>
      <c r="P37" s="159" t="e">
        <f>[4]!Table7[[#This Row],[Temp]]</f>
        <v>#REF!</v>
      </c>
    </row>
    <row r="38" spans="1:16">
      <c r="A38" s="162" t="s">
        <v>1627</v>
      </c>
      <c r="B38" s="156">
        <v>890</v>
      </c>
      <c r="C38" s="156">
        <v>566</v>
      </c>
      <c r="D38" s="156">
        <v>426</v>
      </c>
      <c r="E38" s="156">
        <v>343</v>
      </c>
      <c r="F38" s="157">
        <f t="shared" si="3"/>
        <v>313.54128440366975</v>
      </c>
      <c r="G38" s="157">
        <f t="shared" si="3"/>
        <v>199.39816513761468</v>
      </c>
      <c r="H38" s="157">
        <f t="shared" si="3"/>
        <v>150.07706422018347</v>
      </c>
      <c r="I38" s="157">
        <f t="shared" si="3"/>
        <v>120.83669724770641</v>
      </c>
      <c r="J38" s="165">
        <f t="shared" si="4"/>
        <v>17.088000000000001</v>
      </c>
      <c r="K38" s="165">
        <f t="shared" si="4"/>
        <v>10.8672</v>
      </c>
      <c r="L38" s="165">
        <f t="shared" si="4"/>
        <v>8.179199999999998</v>
      </c>
      <c r="M38" s="165">
        <f t="shared" si="4"/>
        <v>6.5855999999999995</v>
      </c>
      <c r="N38" s="158">
        <v>800</v>
      </c>
      <c r="O38" s="158" t="e">
        <f>[4]!Table7[[#This Row],[Ah Rating]]/10</f>
        <v>#REF!</v>
      </c>
      <c r="P38" s="159" t="e">
        <f>[4]!Table7[[#This Row],[Temp]]</f>
        <v>#REF!</v>
      </c>
    </row>
    <row r="39" spans="1:16">
      <c r="A39" s="162" t="s">
        <v>914</v>
      </c>
      <c r="B39" s="175">
        <v>1112</v>
      </c>
      <c r="C39" s="175">
        <v>707</v>
      </c>
      <c r="D39" s="175">
        <v>532</v>
      </c>
      <c r="E39" s="176">
        <v>429</v>
      </c>
      <c r="F39" s="157">
        <f t="shared" si="3"/>
        <v>391.75045871559632</v>
      </c>
      <c r="G39" s="157">
        <f t="shared" si="3"/>
        <v>249.07155963302753</v>
      </c>
      <c r="H39" s="157">
        <f t="shared" si="3"/>
        <v>187.42018348623856</v>
      </c>
      <c r="I39" s="157">
        <f t="shared" si="3"/>
        <v>151.13394495412845</v>
      </c>
      <c r="J39" s="165">
        <f t="shared" si="4"/>
        <v>21.3504</v>
      </c>
      <c r="K39" s="165">
        <f t="shared" si="4"/>
        <v>13.574400000000001</v>
      </c>
      <c r="L39" s="165">
        <f t="shared" si="4"/>
        <v>10.214400000000001</v>
      </c>
      <c r="M39" s="165">
        <f t="shared" si="4"/>
        <v>8.2368000000000006</v>
      </c>
      <c r="N39" s="158">
        <v>1000</v>
      </c>
      <c r="O39" s="158" t="e">
        <f>[4]!Table7[[#This Row],[Ah Rating]]/10</f>
        <v>#REF!</v>
      </c>
      <c r="P39" s="159" t="e">
        <f>[4]!Table7[[#This Row],[Temp]]</f>
        <v>#REF!</v>
      </c>
    </row>
    <row r="40" spans="1:16">
      <c r="A40" s="162" t="s">
        <v>1054</v>
      </c>
      <c r="B40" s="175">
        <v>1372</v>
      </c>
      <c r="C40" s="175">
        <v>930</v>
      </c>
      <c r="D40" s="175">
        <v>708</v>
      </c>
      <c r="E40" s="176">
        <v>579</v>
      </c>
      <c r="F40" s="157">
        <f t="shared" si="3"/>
        <v>483.34678899082564</v>
      </c>
      <c r="G40" s="157">
        <f t="shared" si="3"/>
        <v>327.63302752293583</v>
      </c>
      <c r="H40" s="157">
        <f t="shared" si="3"/>
        <v>249.4238532110092</v>
      </c>
      <c r="I40" s="157">
        <f t="shared" si="3"/>
        <v>203.97798165137615</v>
      </c>
      <c r="J40" s="165">
        <f t="shared" si="4"/>
        <v>26.342399999999998</v>
      </c>
      <c r="K40" s="165">
        <f t="shared" si="4"/>
        <v>17.856000000000005</v>
      </c>
      <c r="L40" s="165">
        <f t="shared" si="4"/>
        <v>13.593600000000002</v>
      </c>
      <c r="M40" s="165">
        <f t="shared" si="4"/>
        <v>11.116800000000001</v>
      </c>
      <c r="N40" s="158">
        <v>1500</v>
      </c>
      <c r="O40" s="158" t="e">
        <f>[4]!Table7[[#This Row],[Ah Rating]]/10</f>
        <v>#REF!</v>
      </c>
      <c r="P40" s="159" t="e">
        <f>[4]!Table7[[#This Row],[Temp]]</f>
        <v>#REF!</v>
      </c>
    </row>
    <row r="41" spans="1:16">
      <c r="A41" s="162" t="s">
        <v>1310</v>
      </c>
      <c r="B41" s="175">
        <v>1830</v>
      </c>
      <c r="C41" s="175">
        <v>1239</v>
      </c>
      <c r="D41" s="175">
        <v>944</v>
      </c>
      <c r="E41" s="176">
        <v>773</v>
      </c>
      <c r="F41" s="157">
        <f t="shared" si="3"/>
        <v>644.6972477064221</v>
      </c>
      <c r="G41" s="157">
        <f t="shared" si="3"/>
        <v>436.49174311926612</v>
      </c>
      <c r="H41" s="157">
        <f t="shared" si="3"/>
        <v>332.56513761467892</v>
      </c>
      <c r="I41" s="157">
        <f t="shared" si="3"/>
        <v>272.32293577981653</v>
      </c>
      <c r="J41" s="165">
        <f t="shared" si="4"/>
        <v>35.13600000000001</v>
      </c>
      <c r="K41" s="165">
        <f t="shared" si="4"/>
        <v>23.788800000000002</v>
      </c>
      <c r="L41" s="165">
        <f t="shared" si="4"/>
        <v>18.1248</v>
      </c>
      <c r="M41" s="165">
        <f t="shared" si="4"/>
        <v>14.8416</v>
      </c>
      <c r="N41" s="158">
        <v>2000</v>
      </c>
      <c r="O41" s="158" t="e">
        <f>[4]!Table7[[#This Row],[Ah Rating]]/10</f>
        <v>#REF!</v>
      </c>
      <c r="P41" s="159" t="e">
        <f>[4]!Table7[[#This Row],[Temp]]</f>
        <v>#REF!</v>
      </c>
    </row>
    <row r="42" spans="1:16">
      <c r="A42" s="162" t="s">
        <v>1628</v>
      </c>
      <c r="B42" s="163">
        <v>1183</v>
      </c>
      <c r="C42" s="163">
        <v>721</v>
      </c>
      <c r="D42" s="163">
        <v>526</v>
      </c>
      <c r="E42" s="176">
        <v>418</v>
      </c>
      <c r="F42" s="157">
        <f t="shared" si="3"/>
        <v>416.76330275229361</v>
      </c>
      <c r="G42" s="157">
        <f t="shared" si="3"/>
        <v>254.00366972477065</v>
      </c>
      <c r="H42" s="157">
        <f t="shared" si="3"/>
        <v>185.30642201834863</v>
      </c>
      <c r="I42" s="157">
        <f t="shared" si="3"/>
        <v>147.25871559633029</v>
      </c>
      <c r="J42" s="165">
        <f t="shared" si="4"/>
        <v>22.713600000000003</v>
      </c>
      <c r="K42" s="165">
        <f t="shared" si="4"/>
        <v>13.843200000000001</v>
      </c>
      <c r="L42" s="165">
        <f t="shared" si="4"/>
        <v>10.099200000000002</v>
      </c>
      <c r="M42" s="165">
        <f t="shared" si="4"/>
        <v>8.0256000000000007</v>
      </c>
      <c r="N42" s="166">
        <v>1000</v>
      </c>
      <c r="O42" s="166" t="e">
        <f>[4]!Table7[[#This Row],[Ah Rating]]/10</f>
        <v>#REF!</v>
      </c>
      <c r="P42" s="170">
        <v>20</v>
      </c>
    </row>
    <row r="43" spans="1:16">
      <c r="A43" s="160" t="s">
        <v>1213</v>
      </c>
      <c r="B43" s="156">
        <v>1602</v>
      </c>
      <c r="C43" s="156">
        <v>1009</v>
      </c>
      <c r="D43" s="156">
        <v>736</v>
      </c>
      <c r="E43" s="169">
        <v>585</v>
      </c>
      <c r="F43" s="157">
        <f t="shared" si="3"/>
        <v>564.37431192660551</v>
      </c>
      <c r="G43" s="157">
        <f t="shared" si="3"/>
        <v>355.4642201834863</v>
      </c>
      <c r="H43" s="157">
        <f t="shared" si="3"/>
        <v>259.28807339449543</v>
      </c>
      <c r="I43" s="157">
        <f t="shared" si="3"/>
        <v>206.09174311926606</v>
      </c>
      <c r="J43" s="157">
        <f t="shared" si="4"/>
        <v>30.758400000000002</v>
      </c>
      <c r="K43" s="157">
        <f t="shared" si="4"/>
        <v>19.372800000000002</v>
      </c>
      <c r="L43" s="157">
        <f t="shared" si="4"/>
        <v>14.131200000000002</v>
      </c>
      <c r="M43" s="157">
        <f t="shared" si="4"/>
        <v>11.231999999999999</v>
      </c>
      <c r="N43" s="158">
        <v>14000</v>
      </c>
      <c r="O43" s="158" t="e">
        <f>[4]!Table7[[#This Row],[Ah Rating]]/10</f>
        <v>#REF!</v>
      </c>
      <c r="P43" s="171" t="e">
        <f>[4]!Table7[[#This Row],[Temp]]</f>
        <v>#REF!</v>
      </c>
    </row>
    <row r="44" spans="1:16">
      <c r="A44" s="160" t="s">
        <v>940</v>
      </c>
      <c r="B44" s="156">
        <v>2022.5</v>
      </c>
      <c r="C44" s="156">
        <v>1268.4000000000001</v>
      </c>
      <c r="D44" s="156">
        <v>933</v>
      </c>
      <c r="E44" s="169">
        <v>741.8</v>
      </c>
      <c r="F44" s="157">
        <f t="shared" si="3"/>
        <v>712.51376146788994</v>
      </c>
      <c r="G44" s="157">
        <f t="shared" si="3"/>
        <v>446.84917431192662</v>
      </c>
      <c r="H44" s="157">
        <f t="shared" si="3"/>
        <v>328.68990825688076</v>
      </c>
      <c r="I44" s="157">
        <f t="shared" si="3"/>
        <v>261.33137614678895</v>
      </c>
      <c r="J44" s="157">
        <f t="shared" si="4"/>
        <v>38.832000000000001</v>
      </c>
      <c r="K44" s="157">
        <f t="shared" si="4"/>
        <v>24.353279999999998</v>
      </c>
      <c r="L44" s="157">
        <f t="shared" si="4"/>
        <v>17.913600000000002</v>
      </c>
      <c r="M44" s="157">
        <f t="shared" si="4"/>
        <v>14.242559999999997</v>
      </c>
      <c r="N44" s="158">
        <v>2000</v>
      </c>
      <c r="O44" s="158" t="e">
        <f>[4]!Table7[[#This Row],[Ah Rating]]/10</f>
        <v>#REF!</v>
      </c>
      <c r="P44" s="171" t="e">
        <f>[4]!Table7[[#This Row],[Temp]]</f>
        <v>#REF!</v>
      </c>
    </row>
    <row r="45" spans="1:16">
      <c r="A45" s="160" t="s">
        <v>1629</v>
      </c>
      <c r="B45" s="156">
        <v>1854</v>
      </c>
      <c r="C45" s="156">
        <v>1173</v>
      </c>
      <c r="D45" s="156">
        <v>853</v>
      </c>
      <c r="E45" s="169">
        <v>671</v>
      </c>
      <c r="F45" s="157">
        <f t="shared" si="3"/>
        <v>653.15229357798171</v>
      </c>
      <c r="G45" s="157">
        <f t="shared" si="3"/>
        <v>413.24036697247703</v>
      </c>
      <c r="H45" s="157">
        <f t="shared" si="3"/>
        <v>300.50642201834864</v>
      </c>
      <c r="I45" s="157">
        <f t="shared" si="3"/>
        <v>236.38899082568807</v>
      </c>
      <c r="J45" s="157">
        <f t="shared" si="4"/>
        <v>35.596800000000002</v>
      </c>
      <c r="K45" s="157">
        <f t="shared" si="4"/>
        <v>22.521599999999999</v>
      </c>
      <c r="L45" s="157">
        <f t="shared" si="4"/>
        <v>16.377600000000001</v>
      </c>
      <c r="M45" s="157">
        <f t="shared" si="4"/>
        <v>12.883199999999999</v>
      </c>
      <c r="N45" s="158">
        <v>1600</v>
      </c>
      <c r="O45" s="158" t="e">
        <f>[4]!Table7[[#This Row],[Ah Rating]]/10</f>
        <v>#REF!</v>
      </c>
      <c r="P45" s="171" t="e">
        <f>[4]!Table7[[#This Row],[Temp]]</f>
        <v>#REF!</v>
      </c>
    </row>
    <row r="46" spans="1:16">
      <c r="A46" s="160" t="s">
        <v>1165</v>
      </c>
      <c r="B46" s="156">
        <v>3066.7</v>
      </c>
      <c r="C46" s="156">
        <v>1908.9</v>
      </c>
      <c r="D46" s="156">
        <v>1392.8</v>
      </c>
      <c r="E46" s="169">
        <v>1106.5999999999999</v>
      </c>
      <c r="F46" s="157">
        <f t="shared" si="3"/>
        <v>1080.37871559633</v>
      </c>
      <c r="G46" s="157">
        <f t="shared" si="3"/>
        <v>672.4932110091745</v>
      </c>
      <c r="H46" s="157">
        <f t="shared" si="3"/>
        <v>490.67449541284395</v>
      </c>
      <c r="I46" s="157">
        <f t="shared" si="3"/>
        <v>389.84807339449543</v>
      </c>
      <c r="J46" s="157">
        <f t="shared" si="4"/>
        <v>58.880639999999985</v>
      </c>
      <c r="K46" s="157">
        <f t="shared" si="4"/>
        <v>36.650880000000015</v>
      </c>
      <c r="L46" s="157">
        <f t="shared" si="4"/>
        <v>26.741759999999996</v>
      </c>
      <c r="M46" s="157">
        <f t="shared" si="4"/>
        <v>21.24672</v>
      </c>
      <c r="N46" s="158">
        <v>3000</v>
      </c>
      <c r="O46" s="158" t="e">
        <f>[4]!Table7[[#This Row],[Ah Rating]]/10</f>
        <v>#REF!</v>
      </c>
      <c r="P46" s="171" t="e">
        <f>[4]!Table7[[#This Row],[Temp]]</f>
        <v>#REF!</v>
      </c>
    </row>
    <row r="47" spans="1:16">
      <c r="A47" s="160" t="s">
        <v>1630</v>
      </c>
      <c r="B47" s="156">
        <v>1349</v>
      </c>
      <c r="C47" s="156">
        <v>865</v>
      </c>
      <c r="D47" s="156">
        <v>631</v>
      </c>
      <c r="E47" s="169">
        <v>502</v>
      </c>
      <c r="F47" s="157">
        <f t="shared" si="3"/>
        <v>475.24403669724774</v>
      </c>
      <c r="G47" s="157">
        <f t="shared" si="3"/>
        <v>304.73394495412845</v>
      </c>
      <c r="H47" s="157">
        <f t="shared" si="3"/>
        <v>222.29724770642201</v>
      </c>
      <c r="I47" s="157">
        <f t="shared" si="3"/>
        <v>176.85137614678899</v>
      </c>
      <c r="J47" s="157">
        <f t="shared" si="4"/>
        <v>25.900800000000004</v>
      </c>
      <c r="K47" s="157">
        <f t="shared" si="4"/>
        <v>16.608000000000001</v>
      </c>
      <c r="L47" s="157">
        <f t="shared" si="4"/>
        <v>12.1152</v>
      </c>
      <c r="M47" s="157">
        <f t="shared" si="4"/>
        <v>9.638399999999999</v>
      </c>
      <c r="N47" s="158">
        <v>1200</v>
      </c>
      <c r="O47" s="158" t="e">
        <f>[4]!Table7[[#This Row],[Ah Rating]]/10</f>
        <v>#REF!</v>
      </c>
      <c r="P47" s="171" t="e">
        <f>[4]!Table7[[#This Row],[Temp]]</f>
        <v>#REF!</v>
      </c>
    </row>
    <row r="48" spans="1:16">
      <c r="A48" s="160" t="s">
        <v>1256</v>
      </c>
      <c r="B48" s="156">
        <v>776</v>
      </c>
      <c r="C48" s="156">
        <v>472</v>
      </c>
      <c r="D48" s="156">
        <v>345</v>
      </c>
      <c r="E48" s="169">
        <v>274</v>
      </c>
      <c r="F48" s="157">
        <f t="shared" si="3"/>
        <v>273.37981651376151</v>
      </c>
      <c r="G48" s="157">
        <f t="shared" si="3"/>
        <v>166.28256880733946</v>
      </c>
      <c r="H48" s="157">
        <f t="shared" si="3"/>
        <v>121.54128440366972</v>
      </c>
      <c r="I48" s="157">
        <f t="shared" si="3"/>
        <v>96.528440366972475</v>
      </c>
      <c r="J48" s="157">
        <f t="shared" si="4"/>
        <v>14.899200000000002</v>
      </c>
      <c r="K48" s="157">
        <f t="shared" si="4"/>
        <v>9.0624000000000002</v>
      </c>
      <c r="L48" s="157">
        <f t="shared" si="4"/>
        <v>6.6239999999999997</v>
      </c>
      <c r="M48" s="157">
        <f t="shared" si="4"/>
        <v>5.2608000000000006</v>
      </c>
      <c r="N48" s="158">
        <v>652</v>
      </c>
      <c r="O48" s="158" t="e">
        <f>[4]!Table7[[#This Row],[Ah Rating]]/10</f>
        <v>#REF!</v>
      </c>
      <c r="P48" s="171" t="e">
        <f>[4]!Table7[[#This Row],[Temp]]</f>
        <v>#REF!</v>
      </c>
    </row>
    <row r="49" spans="1:16">
      <c r="A49" s="160" t="s">
        <v>1631</v>
      </c>
      <c r="B49" s="156">
        <v>1899</v>
      </c>
      <c r="C49" s="156">
        <v>1200</v>
      </c>
      <c r="D49" s="156">
        <v>893</v>
      </c>
      <c r="E49" s="169">
        <v>720</v>
      </c>
      <c r="F49" s="157">
        <f t="shared" si="3"/>
        <v>669.005504587156</v>
      </c>
      <c r="G49" s="157">
        <f t="shared" si="3"/>
        <v>422.75229357798162</v>
      </c>
      <c r="H49" s="157">
        <f t="shared" si="3"/>
        <v>314.59816513761467</v>
      </c>
      <c r="I49" s="157">
        <f t="shared" si="3"/>
        <v>253.65137614678898</v>
      </c>
      <c r="J49" s="157">
        <f t="shared" si="4"/>
        <v>36.460800000000006</v>
      </c>
      <c r="K49" s="157">
        <f t="shared" si="4"/>
        <v>23.04</v>
      </c>
      <c r="L49" s="157">
        <f t="shared" si="4"/>
        <v>17.145599999999998</v>
      </c>
      <c r="M49" s="157">
        <f t="shared" si="4"/>
        <v>13.824</v>
      </c>
      <c r="N49" s="158">
        <v>1680</v>
      </c>
      <c r="O49" s="158" t="e">
        <f>[4]!Table7[[#This Row],[Ah Rating]]/10</f>
        <v>#REF!</v>
      </c>
      <c r="P49" s="171" t="e">
        <f>[4]!Table7[[#This Row],[Temp]]</f>
        <v>#REF!</v>
      </c>
    </row>
    <row r="50" spans="1:16">
      <c r="A50" s="160" t="s">
        <v>850</v>
      </c>
      <c r="B50" s="156">
        <v>591</v>
      </c>
      <c r="C50" s="156">
        <v>355</v>
      </c>
      <c r="D50" s="156">
        <v>254</v>
      </c>
      <c r="E50" s="169">
        <v>203</v>
      </c>
      <c r="F50" s="157">
        <f t="shared" si="3"/>
        <v>208.20550458715599</v>
      </c>
      <c r="G50" s="157">
        <f t="shared" si="3"/>
        <v>125.06422018348624</v>
      </c>
      <c r="H50" s="157">
        <f t="shared" si="3"/>
        <v>89.482568807339462</v>
      </c>
      <c r="I50" s="157">
        <f t="shared" si="3"/>
        <v>71.51559633027523</v>
      </c>
      <c r="J50" s="157">
        <f t="shared" si="4"/>
        <v>11.347200000000001</v>
      </c>
      <c r="K50" s="157">
        <f t="shared" si="4"/>
        <v>6.8159999999999998</v>
      </c>
      <c r="L50" s="157">
        <f t="shared" si="4"/>
        <v>4.8768000000000011</v>
      </c>
      <c r="M50" s="157">
        <f t="shared" si="4"/>
        <v>3.8975999999999997</v>
      </c>
      <c r="N50" s="158">
        <v>489</v>
      </c>
      <c r="O50" s="158" t="e">
        <f>[4]!Table7[[#This Row],[Ah Rating]]/10</f>
        <v>#REF!</v>
      </c>
      <c r="P50" s="171" t="e">
        <f>[4]!Table7[[#This Row],[Temp]]</f>
        <v>#REF!</v>
      </c>
    </row>
    <row r="51" spans="1:16">
      <c r="A51" s="160" t="s">
        <v>1632</v>
      </c>
      <c r="B51" s="156">
        <v>197</v>
      </c>
      <c r="C51" s="156">
        <v>118</v>
      </c>
      <c r="D51" s="156">
        <v>84.8</v>
      </c>
      <c r="E51" s="169">
        <v>67.5</v>
      </c>
      <c r="F51" s="157">
        <f t="shared" si="3"/>
        <v>69.401834862385314</v>
      </c>
      <c r="G51" s="157">
        <f t="shared" si="3"/>
        <v>41.570642201834865</v>
      </c>
      <c r="H51" s="157">
        <f t="shared" si="3"/>
        <v>29.874495412844034</v>
      </c>
      <c r="I51" s="157">
        <f t="shared" si="3"/>
        <v>23.779816513761471</v>
      </c>
      <c r="J51" s="157">
        <f t="shared" si="4"/>
        <v>3.7823999999999995</v>
      </c>
      <c r="K51" s="157">
        <f t="shared" si="4"/>
        <v>2.2656000000000001</v>
      </c>
      <c r="L51" s="157">
        <f t="shared" si="4"/>
        <v>1.6281599999999998</v>
      </c>
      <c r="M51" s="157">
        <f t="shared" si="4"/>
        <v>1.2960000000000003</v>
      </c>
      <c r="N51" s="158">
        <v>163</v>
      </c>
      <c r="O51" s="158" t="e">
        <f>[4]!Table7[[#This Row],[Ah Rating]]/10</f>
        <v>#REF!</v>
      </c>
      <c r="P51" s="171" t="e">
        <f>[4]!Table7[[#This Row],[Temp]]</f>
        <v>#REF!</v>
      </c>
    </row>
    <row r="52" spans="1:16">
      <c r="A52" s="160" t="s">
        <v>1633</v>
      </c>
      <c r="B52" s="156">
        <v>394</v>
      </c>
      <c r="C52" s="156">
        <v>237</v>
      </c>
      <c r="D52" s="156">
        <v>170</v>
      </c>
      <c r="E52" s="169">
        <v>135</v>
      </c>
      <c r="F52" s="157">
        <f t="shared" si="3"/>
        <v>138.80366972477063</v>
      </c>
      <c r="G52" s="157">
        <f t="shared" si="3"/>
        <v>83.493577981651384</v>
      </c>
      <c r="H52" s="157">
        <f t="shared" si="3"/>
        <v>59.889908256880737</v>
      </c>
      <c r="I52" s="157">
        <f t="shared" si="3"/>
        <v>47.559633027522942</v>
      </c>
      <c r="J52" s="157">
        <f t="shared" si="4"/>
        <v>7.5647999999999991</v>
      </c>
      <c r="K52" s="157">
        <f t="shared" si="4"/>
        <v>4.5504000000000007</v>
      </c>
      <c r="L52" s="157">
        <f t="shared" si="4"/>
        <v>3.2639999999999998</v>
      </c>
      <c r="M52" s="157">
        <f t="shared" si="4"/>
        <v>2.5920000000000005</v>
      </c>
      <c r="N52" s="158">
        <v>260</v>
      </c>
      <c r="O52" s="158" t="e">
        <f>[4]!Table7[[#This Row],[Ah Rating]]/10</f>
        <v>#REF!</v>
      </c>
      <c r="P52" s="171" t="e">
        <f>[4]!Table7[[#This Row],[Temp]]</f>
        <v>#REF!</v>
      </c>
    </row>
  </sheetData>
  <sheetProtection algorithmName="SHA-512" hashValue="3Rmf9cLjcU2xHWJgCj+fcs9lMVYOjrYMAdsITlbOJCZC0+Jhtg7hAiEIuPb8UyRSCIQIKACksDiNT8VEUM1FMA==" saltValue="zRtBc/W3Ncx7FNStfwCa4w==" spinCount="100000" sheet="1" objects="1" scenarios="1"/>
  <mergeCells count="3">
    <mergeCell ref="B2:E2"/>
    <mergeCell ref="F2:I2"/>
    <mergeCell ref="J2:M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4:B6"/>
  <sheetViews>
    <sheetView workbookViewId="0">
      <selection activeCell="E6" sqref="E6"/>
    </sheetView>
  </sheetViews>
  <sheetFormatPr defaultRowHeight="13.15"/>
  <sheetData>
    <row r="4" spans="1:2">
      <c r="A4" t="s">
        <v>1636</v>
      </c>
      <c r="B4">
        <v>1200</v>
      </c>
    </row>
    <row r="5" spans="1:2">
      <c r="A5" t="s">
        <v>1637</v>
      </c>
      <c r="B5">
        <v>1500</v>
      </c>
    </row>
    <row r="6" spans="1:2">
      <c r="A6" t="s">
        <v>1638</v>
      </c>
      <c r="B6">
        <v>2700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F13"/>
  <sheetViews>
    <sheetView workbookViewId="0">
      <selection activeCell="G23" sqref="G23"/>
    </sheetView>
  </sheetViews>
  <sheetFormatPr defaultRowHeight="13.15"/>
  <cols>
    <col min="4" max="4" width="10" bestFit="1" customWidth="1"/>
  </cols>
  <sheetData>
    <row r="1" spans="1:6">
      <c r="A1" t="s">
        <v>271</v>
      </c>
      <c r="B1" t="s">
        <v>1639</v>
      </c>
      <c r="C1" t="s">
        <v>1640</v>
      </c>
      <c r="D1" s="52" t="s">
        <v>1641</v>
      </c>
      <c r="E1" s="52" t="s">
        <v>1642</v>
      </c>
      <c r="F1" s="52" t="s">
        <v>1643</v>
      </c>
    </row>
    <row r="2" spans="1:6">
      <c r="A2" t="s">
        <v>1370</v>
      </c>
      <c r="B2" s="77">
        <v>7.4</v>
      </c>
      <c r="C2">
        <v>4</v>
      </c>
      <c r="D2">
        <f>SUM(B2*C2)</f>
        <v>29.6</v>
      </c>
      <c r="E2" s="396">
        <f>SUM(D2:D6)</f>
        <v>121.80000000000001</v>
      </c>
      <c r="F2" s="396">
        <f>SUM(E2/100)*75</f>
        <v>91.350000000000009</v>
      </c>
    </row>
    <row r="3" spans="1:6">
      <c r="A3" s="52" t="s">
        <v>1370</v>
      </c>
      <c r="B3" s="77">
        <v>13.4</v>
      </c>
      <c r="C3">
        <v>3</v>
      </c>
      <c r="D3">
        <f t="shared" ref="D3:D13" si="0">SUM(B3*C3)</f>
        <v>40.200000000000003</v>
      </c>
      <c r="E3" s="396"/>
      <c r="F3" s="396"/>
    </row>
    <row r="4" spans="1:6">
      <c r="A4" s="52" t="s">
        <v>1644</v>
      </c>
      <c r="B4">
        <v>7.4</v>
      </c>
      <c r="C4">
        <v>2</v>
      </c>
      <c r="D4">
        <f t="shared" si="0"/>
        <v>14.8</v>
      </c>
      <c r="E4" s="396"/>
      <c r="F4" s="396"/>
    </row>
    <row r="5" spans="1:6">
      <c r="A5" s="52" t="s">
        <v>1372</v>
      </c>
      <c r="B5">
        <v>7.5</v>
      </c>
      <c r="C5">
        <v>2</v>
      </c>
      <c r="D5">
        <f t="shared" si="0"/>
        <v>15</v>
      </c>
      <c r="E5" s="396"/>
      <c r="F5" s="396"/>
    </row>
    <row r="6" spans="1:6">
      <c r="A6" s="52" t="s">
        <v>1318</v>
      </c>
      <c r="B6">
        <v>7.4</v>
      </c>
      <c r="C6">
        <v>3</v>
      </c>
      <c r="D6">
        <f t="shared" si="0"/>
        <v>22.200000000000003</v>
      </c>
      <c r="E6" s="396"/>
      <c r="F6" s="396"/>
    </row>
    <row r="7" spans="1:6">
      <c r="A7" s="52" t="s">
        <v>1363</v>
      </c>
      <c r="B7">
        <v>18</v>
      </c>
      <c r="C7">
        <v>2</v>
      </c>
      <c r="D7">
        <f t="shared" si="0"/>
        <v>36</v>
      </c>
      <c r="E7" s="396">
        <f>SUM(D7:D8)</f>
        <v>96</v>
      </c>
      <c r="F7" s="396">
        <f>SUM(E7/100)*75</f>
        <v>72</v>
      </c>
    </row>
    <row r="8" spans="1:6">
      <c r="A8" s="52" t="s">
        <v>1645</v>
      </c>
      <c r="B8">
        <v>30</v>
      </c>
      <c r="C8">
        <v>2</v>
      </c>
      <c r="D8">
        <f t="shared" si="0"/>
        <v>60</v>
      </c>
      <c r="E8" s="396"/>
      <c r="F8" s="396"/>
    </row>
    <row r="9" spans="1:6">
      <c r="A9" s="52" t="s">
        <v>901</v>
      </c>
      <c r="B9">
        <v>35</v>
      </c>
      <c r="C9">
        <v>1</v>
      </c>
      <c r="D9">
        <f t="shared" si="0"/>
        <v>35</v>
      </c>
      <c r="E9" s="396">
        <f>SUM(D9:D11)</f>
        <v>155</v>
      </c>
      <c r="F9" s="396">
        <f>SUM(E9/100)*75</f>
        <v>116.25</v>
      </c>
    </row>
    <row r="10" spans="1:6">
      <c r="A10" s="52" t="s">
        <v>901</v>
      </c>
      <c r="B10">
        <v>30</v>
      </c>
      <c r="C10">
        <v>1</v>
      </c>
      <c r="D10">
        <f t="shared" si="0"/>
        <v>30</v>
      </c>
      <c r="E10" s="396"/>
      <c r="F10" s="396"/>
    </row>
    <row r="11" spans="1:6">
      <c r="A11" s="52" t="s">
        <v>1382</v>
      </c>
      <c r="B11">
        <v>10</v>
      </c>
      <c r="C11">
        <v>9</v>
      </c>
      <c r="D11">
        <f t="shared" si="0"/>
        <v>90</v>
      </c>
      <c r="E11" s="396"/>
      <c r="F11" s="396"/>
    </row>
    <row r="12" spans="1:6">
      <c r="A12" s="52" t="s">
        <v>1164</v>
      </c>
      <c r="B12">
        <v>40</v>
      </c>
      <c r="C12">
        <v>2</v>
      </c>
      <c r="D12">
        <f t="shared" si="0"/>
        <v>80</v>
      </c>
      <c r="E12" s="396">
        <f>SUM(D12:D13)</f>
        <v>110</v>
      </c>
      <c r="F12" s="396">
        <f>SUM(E12/100)*75</f>
        <v>82.5</v>
      </c>
    </row>
    <row r="13" spans="1:6">
      <c r="A13" s="52" t="s">
        <v>1646</v>
      </c>
      <c r="B13">
        <v>30</v>
      </c>
      <c r="C13">
        <v>1</v>
      </c>
      <c r="D13">
        <f t="shared" si="0"/>
        <v>30</v>
      </c>
      <c r="E13" s="396"/>
      <c r="F13" s="396"/>
    </row>
  </sheetData>
  <sheetProtection algorithmName="SHA-512" hashValue="aHtUTuTsEQfFPwxAozkIrkRsGdChoKcfu3pTaw0zZ5IkYInDDRJLqsR7zWBMhLjUQrAW4/cAA/q0ZIUzdG6aPg==" saltValue="2Aqc96KfbOi1hCQMXsKTBA==" spinCount="100000" sheet="1" objects="1" scenarios="1"/>
  <mergeCells count="8">
    <mergeCell ref="E12:E13"/>
    <mergeCell ref="F12:F13"/>
    <mergeCell ref="E2:E6"/>
    <mergeCell ref="F2:F6"/>
    <mergeCell ref="E7:E8"/>
    <mergeCell ref="F7:F8"/>
    <mergeCell ref="E9:E11"/>
    <mergeCell ref="F9:F11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BFE4F5-F063-4400-ADE3-751387CD8AD5}"/>
</file>

<file path=customXml/itemProps2.xml><?xml version="1.0" encoding="utf-8"?>
<ds:datastoreItem xmlns:ds="http://schemas.openxmlformats.org/officeDocument/2006/customXml" ds:itemID="{F54C52EE-9969-49F4-B363-0B671CD258AE}"/>
</file>

<file path=customXml/itemProps3.xml><?xml version="1.0" encoding="utf-8"?>
<ds:datastoreItem xmlns:ds="http://schemas.openxmlformats.org/officeDocument/2006/customXml" ds:itemID="{B0B01650-A7B4-493E-A343-93BF25112F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Leigh Peake, Vodafone</cp:lastModifiedBy>
  <cp:revision/>
  <dcterms:created xsi:type="dcterms:W3CDTF">2020-06-25T16:19:37Z</dcterms:created>
  <dcterms:modified xsi:type="dcterms:W3CDTF">2025-01-16T14:48:08Z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ediaServiceImageTags">
    <vt:lpwstr/>
  </property>
  <property fmtid="{D5CDD505-2E9C-101B-9397-08002B2CF9AE}" pid="4" name="MSIP_Label_0359f705-2ba0-454b-9cfc-6ce5bcaac040_Enabled">
    <vt:lpwstr>true</vt:lpwstr>
  </property>
  <property fmtid="{D5CDD505-2E9C-101B-9397-08002B2CF9AE}" pid="5" name="MSIP_Label_0359f705-2ba0-454b-9cfc-6ce5bcaac040_SetDate">
    <vt:lpwstr>2023-02-22T17:46:03Z</vt:lpwstr>
  </property>
  <property fmtid="{D5CDD505-2E9C-101B-9397-08002B2CF9AE}" pid="6" name="MSIP_Label_0359f705-2ba0-454b-9cfc-6ce5bcaac040_Method">
    <vt:lpwstr>Standard</vt:lpwstr>
  </property>
  <property fmtid="{D5CDD505-2E9C-101B-9397-08002B2CF9AE}" pid="7" name="MSIP_Label_0359f705-2ba0-454b-9cfc-6ce5bcaac040_Name">
    <vt:lpwstr>0359f705-2ba0-454b-9cfc-6ce5bcaac040</vt:lpwstr>
  </property>
  <property fmtid="{D5CDD505-2E9C-101B-9397-08002B2CF9AE}" pid="8" name="MSIP_Label_0359f705-2ba0-454b-9cfc-6ce5bcaac040_SiteId">
    <vt:lpwstr>68283f3b-8487-4c86-adb3-a5228f18b893</vt:lpwstr>
  </property>
  <property fmtid="{D5CDD505-2E9C-101B-9397-08002B2CF9AE}" pid="9" name="MSIP_Label_0359f705-2ba0-454b-9cfc-6ce5bcaac040_ActionId">
    <vt:lpwstr>2bfb33ab-55b4-469c-9047-b873250735a6</vt:lpwstr>
  </property>
  <property fmtid="{D5CDD505-2E9C-101B-9397-08002B2CF9AE}" pid="10" name="MSIP_Label_0359f705-2ba0-454b-9cfc-6ce5bcaac040_ContentBits">
    <vt:lpwstr>2</vt:lpwstr>
  </property>
</Properties>
</file>