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lam/Desktop/University_of_Toronto_2022:23/Data_Bootcamp/classwork/module-1-excel-challange/"/>
    </mc:Choice>
  </mc:AlternateContent>
  <xr:revisionPtr revIDLastSave="0" documentId="13_ncr:1_{560E0890-C25C-6B43-8ED4-7D43D4A788F2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Working-Crowdfunding" sheetId="2" r:id="rId1"/>
    <sheet name="Parent category analysis" sheetId="4" r:id="rId2"/>
    <sheet name="Sub-category analysis" sheetId="6" r:id="rId3"/>
    <sheet name="Outcome analysis" sheetId="10" r:id="rId4"/>
    <sheet name="Crowdfunding Goal Analysis" sheetId="3" r:id="rId5"/>
    <sheet name="Statistical Analysis" sheetId="11" r:id="rId6"/>
    <sheet name="Crowdfunding" sheetId="1" r:id="rId7"/>
  </sheets>
  <definedNames>
    <definedName name="_xlnm._FilterDatabase" localSheetId="5" hidden="1">'Statistical Analysis'!$A$1:$B$1001</definedName>
    <definedName name="_xlnm._FilterDatabase" localSheetId="0" hidden="1">'Working-Crowdfunding'!$A$1:$T$1001</definedName>
    <definedName name="_xlchart.v1.0" hidden="1">'Statistical Analysis'!$D$1</definedName>
    <definedName name="_xlchart.v1.1" hidden="1">'Statistical Analysis'!$D$2:$D$566</definedName>
    <definedName name="_xlchart.v1.10" hidden="1">'Statistical Analysis'!$D$2:$D$365</definedName>
    <definedName name="_xlchart.v1.11" hidden="1">'Statistical Analysis'!$E$1</definedName>
    <definedName name="_xlchart.v1.12" hidden="1">'Statistical Analysis'!$E$2:$E$365</definedName>
    <definedName name="_xlchart.v1.13" hidden="1">'Statistical Analysis'!$D$2:$D$365</definedName>
    <definedName name="_xlchart.v1.14" hidden="1">'Statistical Analysis'!$E$1</definedName>
    <definedName name="_xlchart.v1.15" hidden="1">'Statistical Analysis'!$E$2:$E$365</definedName>
    <definedName name="_xlchart.v1.16" hidden="1">'Statistical Analysis'!$D$2:$D$365</definedName>
    <definedName name="_xlchart.v1.17" hidden="1">'Statistical Analysis'!$E$1</definedName>
    <definedName name="_xlchart.v1.18" hidden="1">'Statistical Analysis'!$E$2:$E$365</definedName>
    <definedName name="_xlchart.v1.19" hidden="1">'Statistical Analysis'!$D$2:$D$365</definedName>
    <definedName name="_xlchart.v1.2" hidden="1">'Statistical Analysis'!$E$1</definedName>
    <definedName name="_xlchart.v1.20" hidden="1">'Statistical Analysis'!$E$1</definedName>
    <definedName name="_xlchart.v1.21" hidden="1">'Statistical Analysis'!$E$2:$E$365</definedName>
    <definedName name="_xlchart.v1.22" hidden="1">'Statistical Analysis'!$D$2:$D$365</definedName>
    <definedName name="_xlchart.v1.23" hidden="1">'Statistical Analysis'!$E$1</definedName>
    <definedName name="_xlchart.v1.24" hidden="1">'Statistical Analysis'!$E$2:$E$365</definedName>
    <definedName name="_xlchart.v1.3" hidden="1">'Statistical Analysis'!$E$2:$E$566</definedName>
    <definedName name="_xlchart.v1.4" hidden="1">'Statistical Analysis'!$A$2:$A$566</definedName>
    <definedName name="_xlchart.v1.5" hidden="1">'Statistical Analysis'!$B$1</definedName>
    <definedName name="_xlchart.v1.6" hidden="1">'Statistical Analysis'!$B$2:$B$566</definedName>
    <definedName name="_xlchart.v1.7" hidden="1">'Statistical Analysis'!$D$2:$D$365</definedName>
    <definedName name="_xlchart.v1.8" hidden="1">'Statistical Analysis'!$E$1</definedName>
    <definedName name="_xlchart.v1.9" hidden="1">'Statistical Analysis'!$E$2:$E$365</definedName>
    <definedName name="CrowdfundingBook">'Working-Crowdfunding'!$A$1:$T$1001</definedName>
    <definedName name="goal">'Working-Crowdfunding'!$D$1:$D$1001</definedName>
    <definedName name="outcome">'Working-Crowdfunding'!$G$1:$G$1001</definedName>
    <definedName name="outcome_backers_count">'Working-Crowdfunding'!$G$1:$H$1001</definedName>
    <definedName name="outcomes">'Working-Crowdfunding'!$G$1:$G$1001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1" l="1"/>
  <c r="H23" i="11"/>
  <c r="O24" i="11"/>
  <c r="K25" i="11"/>
  <c r="K24" i="11"/>
  <c r="H24" i="11"/>
  <c r="K22" i="11"/>
  <c r="H22" i="11"/>
  <c r="K21" i="11"/>
  <c r="K19" i="11"/>
  <c r="K20" i="11"/>
  <c r="E17" i="4"/>
  <c r="C18" i="4"/>
  <c r="C19" i="4"/>
  <c r="C20" i="4"/>
  <c r="C21" i="4"/>
  <c r="C22" i="4"/>
  <c r="C23" i="4"/>
  <c r="C24" i="4"/>
  <c r="C25" i="4"/>
  <c r="C17" i="4"/>
  <c r="C27" i="4" s="1"/>
  <c r="E18" i="4"/>
  <c r="E19" i="4"/>
  <c r="E20" i="4"/>
  <c r="E21" i="4"/>
  <c r="E22" i="4"/>
  <c r="E23" i="4"/>
  <c r="E24" i="4"/>
  <c r="E25" i="4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33" i="6"/>
  <c r="E33" i="6"/>
  <c r="H25" i="11"/>
  <c r="H20" i="11"/>
  <c r="H21" i="11"/>
  <c r="H19" i="11"/>
  <c r="K16" i="11"/>
  <c r="K15" i="11"/>
  <c r="K13" i="11"/>
  <c r="K14" i="11"/>
  <c r="K12" i="11"/>
  <c r="K11" i="11"/>
  <c r="H16" i="11"/>
  <c r="H15" i="11"/>
  <c r="H14" i="11"/>
  <c r="H13" i="11"/>
  <c r="H12" i="11"/>
  <c r="H11" i="11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E13" i="3" s="1"/>
  <c r="F13" i="3" s="1"/>
  <c r="B12" i="3"/>
  <c r="E12" i="3" s="1"/>
  <c r="B11" i="3"/>
  <c r="B10" i="3"/>
  <c r="B9" i="3"/>
  <c r="B8" i="3"/>
  <c r="B7" i="3"/>
  <c r="B6" i="3"/>
  <c r="B5" i="3"/>
  <c r="E5" i="3" s="1"/>
  <c r="B4" i="3"/>
  <c r="E4" i="3" s="1"/>
  <c r="B3" i="3"/>
  <c r="E3" i="3" s="1"/>
  <c r="B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I3" i="2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58" i="6" l="1"/>
  <c r="C58" i="6"/>
  <c r="E27" i="4"/>
  <c r="E6" i="3"/>
  <c r="E8" i="3"/>
  <c r="E7" i="3"/>
  <c r="F7" i="3" s="1"/>
  <c r="E11" i="3"/>
  <c r="G11" i="3" s="1"/>
  <c r="E10" i="3"/>
  <c r="G10" i="3" s="1"/>
  <c r="E9" i="3"/>
  <c r="G9" i="3" s="1"/>
  <c r="G8" i="3"/>
  <c r="H8" i="3"/>
  <c r="G12" i="3"/>
  <c r="H12" i="3"/>
  <c r="G13" i="3"/>
  <c r="H13" i="3"/>
  <c r="G3" i="3"/>
  <c r="H3" i="3"/>
  <c r="G4" i="3"/>
  <c r="H4" i="3"/>
  <c r="G5" i="3"/>
  <c r="H5" i="3"/>
  <c r="G6" i="3"/>
  <c r="H6" i="3"/>
  <c r="E2" i="3"/>
  <c r="F2" i="3" s="1"/>
  <c r="F12" i="3"/>
  <c r="F8" i="3"/>
  <c r="F6" i="3"/>
  <c r="F5" i="3"/>
  <c r="F4" i="3"/>
  <c r="F3" i="3"/>
  <c r="H7" i="3" l="1"/>
  <c r="G7" i="3"/>
  <c r="H11" i="3"/>
  <c r="F11" i="3"/>
  <c r="H10" i="3"/>
  <c r="H9" i="3"/>
  <c r="F10" i="3"/>
  <c r="F9" i="3"/>
  <c r="G2" i="3"/>
  <c r="H2" i="3"/>
</calcChain>
</file>

<file path=xl/sharedStrings.xml><?xml version="1.0" encoding="utf-8"?>
<sst xmlns="http://schemas.openxmlformats.org/spreadsheetml/2006/main" count="15157" uniqueCount="2139">
  <si>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</si>
  <si>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</si>
  <si>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</si>
  <si>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</si>
  <si>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</si>
  <si>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</si>
  <si>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</si>
  <si>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</si>
  <si>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</si>
  <si>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</si>
  <si>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</si>
  <si>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</si>
  <si>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</si>
  <si>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</si>
  <si>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</si>
  <si>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</si>
  <si>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</si>
  <si>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</si>
  <si>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</si>
  <si>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</si>
  <si>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</si>
  <si>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</si>
  <si>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</si>
  <si>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</si>
  <si>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</si>
  <si>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</si>
  <si>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</si>
  <si>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</si>
  <si>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</si>
  <si>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</si>
  <si>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</si>
  <si>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</si>
  <si>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</si>
  <si>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</si>
  <si>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</si>
  <si>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</si>
  <si>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</si>
  <si>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</si>
  <si>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</si>
  <si>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</si>
  <si>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</si>
  <si>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</si>
  <si>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</si>
  <si>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</si>
  <si>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</si>
  <si>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</si>
  <si>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</si>
  <si>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</si>
  <si>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</si>
  <si>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</si>
  <si>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</si>
  <si>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</si>
  <si>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</si>
  <si>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</si>
  <si>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</si>
  <si>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</si>
  <si>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</si>
  <si>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</si>
  <si>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</si>
  <si>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</si>
  <si>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</si>
  <si>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</si>
  <si>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</si>
  <si>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</si>
  <si>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</si>
  <si>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</si>
  <si>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</si>
  <si>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</si>
  <si>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</si>
  <si>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</si>
  <si>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</si>
  <si>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</si>
  <si>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</si>
  <si>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</si>
  <si>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</si>
  <si>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</si>
  <si>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</si>
  <si>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</si>
  <si>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</si>
  <si>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</si>
  <si>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</si>
  <si>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</si>
  <si>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</si>
  <si>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</si>
  <si>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</si>
  <si>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</si>
  <si>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</si>
  <si>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</si>
  <si>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</si>
  <si>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</si>
  <si>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</si>
  <si>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</si>
  <si>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</si>
  <si>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</si>
  <si>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</si>
  <si>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</si>
  <si>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</si>
  <si>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</si>
  <si>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</si>
  <si>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</si>
  <si>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</si>
  <si>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</si>
  <si>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</si>
  <si>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</si>
  <si>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</si>
  <si>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</si>
  <si>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</si>
  <si>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</si>
  <si>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</si>
  <si>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</si>
  <si>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</si>
  <si>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</si>
  <si>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</si>
  <si>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</si>
  <si>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</si>
  <si>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</si>
  <si>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</si>
  <si>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</si>
  <si>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</si>
  <si>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</si>
  <si>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</si>
  <si>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</si>
  <si>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</si>
  <si>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</si>
  <si>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</si>
  <si>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</si>
  <si>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</si>
  <si>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</si>
  <si>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</si>
  <si>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</si>
  <si>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</si>
  <si>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</si>
  <si>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</si>
  <si>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</si>
  <si>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</si>
  <si>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</si>
  <si>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</si>
  <si>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</si>
  <si>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</si>
  <si>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</si>
  <si>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</si>
  <si>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</si>
  <si>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</si>
  <si>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</si>
  <si>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</si>
  <si>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</si>
  <si>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</si>
  <si>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</si>
  <si>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</si>
  <si>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</si>
  <si>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</si>
  <si>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</si>
  <si>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</si>
  <si>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</si>
  <si>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</si>
  <si>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</si>
  <si>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</si>
  <si>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</si>
  <si>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</si>
  <si>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</si>
  <si>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</si>
  <si>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</si>
  <si>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</si>
  <si>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</si>
  <si>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</si>
  <si>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</si>
  <si>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</si>
  <si>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</si>
  <si>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</si>
  <si>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</si>
  <si>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</si>
  <si>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</si>
  <si>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</si>
  <si>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</si>
  <si>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</si>
  <si>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</si>
  <si>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</si>
  <si>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</si>
  <si>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</si>
  <si>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</si>
  <si>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</si>
  <si>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</si>
  <si>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</si>
  <si>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</si>
  <si>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</si>
  <si>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</si>
  <si>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</si>
  <si>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</si>
  <si>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</si>
  <si>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</si>
  <si>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</si>
  <si>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</si>
  <si>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</si>
  <si>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</si>
  <si>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</si>
  <si>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</si>
  <si>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</si>
  <si>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</si>
  <si>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</si>
  <si>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</si>
  <si>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</si>
  <si>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</si>
  <si>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</si>
  <si>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</si>
  <si>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</si>
  <si>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</si>
  <si>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</si>
  <si>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</si>
  <si>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</si>
  <si>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</si>
  <si>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</si>
  <si>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</si>
  <si>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</si>
  <si>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</si>
  <si>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</si>
  <si>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</si>
  <si>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</si>
  <si>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</si>
  <si>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</si>
  <si>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</si>
  <si>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</si>
  <si>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</si>
  <si>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</si>
  <si>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</si>
  <si>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</si>
  <si>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</si>
  <si>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</si>
  <si>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</si>
  <si>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</si>
  <si>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</si>
  <si>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</si>
  <si>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</si>
  <si>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</si>
  <si>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</si>
  <si>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</si>
  <si>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</si>
  <si>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</si>
  <si>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</si>
  <si>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</si>
  <si>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</si>
  <si>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</si>
  <si>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</si>
  <si>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</si>
  <si>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</si>
  <si>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</si>
  <si>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</si>
  <si>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</si>
  <si>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</si>
  <si>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</si>
  <si>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</si>
  <si>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</si>
  <si>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</si>
  <si>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</si>
  <si>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</si>
  <si>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</si>
  <si>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</si>
  <si>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</si>
  <si>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</si>
  <si>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</si>
  <si>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</si>
  <si>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</si>
  <si>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</si>
  <si>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</si>
  <si>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</si>
  <si>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</si>
  <si>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</si>
  <si>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</si>
  <si>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</si>
  <si>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</si>
  <si>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</si>
  <si>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</si>
  <si>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</si>
  <si>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</si>
  <si>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</si>
  <si>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</si>
  <si>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</si>
  <si>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</si>
  <si>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</si>
  <si>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</si>
  <si>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</si>
  <si>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</si>
  <si>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</si>
  <si>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</si>
  <si>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</si>
  <si>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</si>
  <si>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</si>
  <si>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</si>
  <si>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</si>
  <si>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</si>
  <si>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</si>
  <si>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</si>
  <si>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</si>
  <si>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</si>
  <si>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</si>
  <si>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</si>
  <si>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</si>
  <si>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</si>
  <si>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</si>
  <si>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</si>
  <si>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</si>
  <si>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</si>
  <si>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</si>
  <si>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</si>
  <si>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</si>
  <si>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</si>
  <si>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</si>
  <si>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</si>
  <si>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</si>
  <si>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</si>
  <si>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</si>
  <si>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</si>
  <si>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</si>
  <si>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</si>
  <si>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</si>
  <si>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</si>
  <si>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</si>
  <si>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</si>
  <si>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</si>
  <si>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</si>
  <si>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</si>
  <si>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</si>
  <si>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</si>
  <si>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</si>
  <si>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</si>
  <si>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</si>
  <si>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</si>
  <si>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</si>
  <si>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</si>
  <si>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</si>
  <si>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</si>
  <si>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</si>
  <si>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</si>
  <si>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</si>
  <si>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</si>
  <si>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</si>
  <si>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</si>
  <si>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</si>
  <si>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</si>
  <si>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</si>
  <si>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</si>
  <si>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</si>
  <si>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</si>
  <si>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</si>
  <si>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</si>
  <si>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</si>
  <si>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</si>
  <si>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</si>
  <si>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</si>
  <si>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</si>
  <si>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</si>
  <si>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</si>
  <si>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</si>
  <si>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</si>
  <si>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</si>
  <si>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</si>
  <si>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</si>
  <si>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</si>
  <si>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</si>
  <si>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</si>
  <si>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</si>
  <si>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</si>
  <si>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</si>
  <si>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</si>
  <si>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</si>
  <si>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</si>
  <si>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</si>
  <si>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</si>
  <si>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</si>
  <si>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</si>
  <si>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</si>
  <si>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</si>
  <si>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</si>
  <si>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</si>
  <si>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</si>
  <si>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</si>
  <si>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</si>
  <si>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</si>
  <si>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</si>
  <si>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</si>
  <si>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</si>
  <si>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</si>
  <si>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</si>
  <si>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</si>
  <si>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</si>
  <si>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</si>
  <si>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</si>
  <si>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</si>
  <si>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</si>
  <si>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</si>
  <si>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</si>
  <si>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</si>
  <si>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</si>
  <si>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</si>
  <si>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</si>
  <si>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</si>
  <si>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</si>
  <si>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</si>
  <si>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</si>
  <si>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</si>
  <si>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</si>
  <si>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</si>
  <si>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</si>
  <si>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</si>
  <si>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</si>
  <si>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</si>
  <si>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</si>
  <si>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</si>
  <si>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</si>
  <si>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</si>
  <si>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</si>
  <si>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</si>
  <si>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</si>
  <si>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</si>
  <si>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</si>
  <si>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</si>
  <si>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</si>
  <si>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</si>
  <si>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</si>
  <si>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</si>
  <si>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</si>
  <si>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</si>
  <si>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</si>
  <si>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</si>
  <si>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</si>
  <si>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</si>
  <si>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</si>
  <si>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</si>
  <si>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</si>
  <si>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</si>
  <si>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</si>
  <si>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</si>
  <si>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</si>
  <si>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</si>
  <si>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</si>
  <si>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</si>
  <si>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</si>
  <si>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</si>
  <si>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</si>
  <si>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</si>
  <si>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</si>
  <si>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</si>
  <si>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</si>
  <si>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</si>
  <si>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</si>
  <si>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</si>
  <si>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</si>
  <si>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</si>
  <si>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</si>
  <si>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</si>
  <si>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</si>
  <si>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</si>
  <si>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</si>
  <si>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</si>
  <si>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</si>
  <si>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</si>
  <si>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</si>
  <si>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</si>
  <si>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</si>
  <si>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</si>
  <si>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</si>
  <si>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</si>
  <si>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</si>
  <si>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</si>
  <si>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</si>
  <si>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</si>
  <si>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</si>
  <si>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</si>
  <si>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</si>
  <si>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</si>
  <si>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</si>
  <si>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</si>
  <si>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</si>
  <si>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</si>
  <si>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</si>
  <si>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</si>
  <si>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</si>
  <si>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</si>
  <si>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</si>
  <si>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</si>
  <si>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</si>
  <si>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</si>
  <si>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</si>
  <si>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</si>
  <si>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</si>
  <si>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</si>
  <si>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</si>
  <si>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</si>
  <si>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</si>
  <si>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</si>
  <si>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</si>
  <si>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</si>
  <si>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</si>
  <si>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</si>
  <si>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</si>
  <si>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</si>
  <si>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</si>
  <si>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</si>
  <si>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</si>
  <si>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</si>
  <si>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</si>
  <si>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</si>
  <si>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</si>
  <si>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</si>
  <si>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</si>
  <si>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</si>
  <si>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</si>
  <si>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</si>
  <si>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</si>
  <si>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</si>
  <si>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</si>
  <si>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</si>
  <si>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</si>
  <si>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</si>
  <si>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</si>
  <si>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</si>
  <si>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</si>
  <si>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</si>
  <si>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</si>
  <si>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</si>
  <si>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</si>
  <si>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</si>
  <si>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</si>
  <si>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</si>
  <si>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</si>
  <si>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</si>
  <si>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</si>
  <si>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</si>
  <si>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</si>
  <si>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</si>
  <si>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</si>
  <si>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</si>
  <si>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</si>
  <si>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</si>
  <si>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</si>
  <si>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</si>
  <si>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</si>
  <si>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</si>
  <si>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</si>
  <si>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</si>
  <si>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</si>
  <si>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</si>
  <si>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</si>
  <si>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</si>
  <si>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</si>
  <si>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</si>
  <si>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</si>
  <si>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</si>
  <si>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</si>
  <si>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</si>
  <si>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</si>
  <si>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</si>
  <si>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</si>
  <si>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</si>
  <si>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</si>
  <si>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</si>
  <si>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</si>
  <si>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</si>
  <si>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</si>
  <si>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</si>
  <si>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</si>
  <si>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</si>
  <si>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</si>
  <si>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</si>
  <si>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</si>
  <si>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</si>
  <si>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</si>
  <si>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</si>
  <si>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</si>
  <si>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</si>
  <si>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</si>
  <si>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</si>
  <si>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</si>
  <si>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</si>
  <si>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</si>
  <si>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</si>
  <si>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</si>
  <si>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</si>
  <si>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</si>
  <si>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</si>
  <si>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</si>
  <si>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</si>
  <si>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</si>
  <si>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</si>
  <si>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</si>
  <si>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</si>
  <si>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</si>
  <si>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</si>
  <si>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</si>
  <si>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</si>
  <si>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</si>
  <si>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</si>
  <si>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</si>
  <si>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</si>
  <si>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</si>
  <si>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</si>
  <si>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</si>
  <si>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</si>
  <si>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</si>
  <si>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</si>
  <si>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</si>
  <si>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</si>
  <si>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</si>
  <si>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</si>
  <si>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</si>
  <si>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</si>
  <si>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</si>
  <si>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</si>
  <si>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</si>
  <si>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</si>
  <si>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</si>
  <si>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</si>
  <si>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</si>
  <si>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</si>
  <si>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</si>
  <si>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</si>
  <si>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</si>
  <si>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</si>
  <si>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</si>
  <si>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</si>
  <si>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</si>
  <si>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</si>
  <si>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</si>
  <si>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</si>
  <si>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</si>
  <si>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</si>
  <si>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</si>
  <si>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</si>
  <si>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</si>
  <si>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</si>
  <si>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</si>
  <si>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</si>
  <si>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</si>
  <si>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</si>
  <si>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</si>
  <si>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</si>
  <si>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</si>
  <si>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</si>
  <si>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</si>
  <si>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</si>
  <si>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</si>
  <si>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</si>
  <si>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</si>
  <si>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</si>
  <si>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</si>
  <si>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</si>
  <si>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</si>
  <si>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</si>
  <si>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</si>
  <si>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</si>
  <si>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</si>
  <si>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</si>
  <si>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</si>
  <si>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</si>
  <si>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</si>
  <si>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</si>
  <si>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</si>
  <si>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</si>
  <si>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</si>
  <si>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</si>
  <si>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</si>
  <si>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</si>
  <si>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</si>
  <si>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</si>
  <si>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</si>
  <si>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</si>
  <si>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</si>
  <si>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</si>
  <si>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</si>
  <si>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</si>
  <si>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</si>
  <si>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</si>
  <si>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</si>
  <si>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</si>
  <si>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</si>
  <si>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</si>
  <si>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</si>
  <si>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</si>
  <si>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</si>
  <si>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</si>
  <si>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</si>
  <si>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</si>
  <si>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</si>
  <si>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</si>
  <si>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</si>
  <si>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</si>
  <si>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</si>
  <si>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</si>
  <si>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</si>
  <si>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</si>
  <si>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</si>
  <si>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</si>
  <si>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</si>
  <si>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</si>
  <si>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</si>
  <si>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</si>
  <si>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</si>
  <si>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</si>
  <si>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</si>
  <si>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</si>
  <si>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</si>
  <si>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</si>
  <si>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</si>
  <si>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</si>
  <si>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</si>
  <si>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</si>
  <si>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</si>
  <si>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</si>
  <si>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</si>
  <si>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</si>
  <si>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</si>
  <si>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</si>
  <si>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</si>
  <si>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</si>
  <si>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</si>
  <si>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</si>
  <si>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</si>
  <si>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</si>
  <si>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</si>
  <si>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</si>
  <si>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</si>
  <si>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</si>
  <si>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</si>
  <si>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</si>
  <si>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</si>
  <si>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</si>
  <si>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</si>
  <si>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</si>
  <si>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</si>
  <si>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</si>
  <si>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</si>
  <si>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</si>
  <si>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</si>
  <si>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</si>
  <si>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</si>
  <si>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</si>
  <si>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</si>
  <si>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</si>
  <si>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</si>
  <si>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</si>
  <si>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</si>
  <si>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</si>
  <si>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</si>
  <si>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</si>
  <si>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</si>
  <si>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</si>
  <si>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</si>
  <si>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</si>
  <si>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</si>
  <si>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</si>
  <si>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</si>
  <si>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</si>
  <si>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</si>
  <si>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</si>
  <si>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</si>
  <si>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</si>
  <si>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</si>
  <si>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</si>
  <si>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</si>
  <si>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</si>
  <si>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</si>
  <si>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</si>
  <si>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</si>
  <si>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</si>
  <si>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</si>
  <si>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</si>
  <si>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</si>
  <si>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</si>
  <si>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</si>
  <si>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</si>
  <si>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</si>
  <si>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</si>
  <si>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</si>
  <si>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</si>
  <si>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</si>
  <si>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</si>
  <si>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</si>
  <si>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</si>
  <si>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</si>
  <si>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</si>
  <si>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</si>
  <si>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</si>
  <si>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</si>
  <si>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</si>
  <si>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</si>
  <si>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</si>
  <si>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</si>
  <si>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</si>
  <si>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</si>
  <si>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</si>
  <si>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</si>
  <si>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</si>
  <si>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</si>
  <si>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</si>
  <si>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</si>
  <si>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</si>
  <si>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</si>
  <si>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</si>
  <si>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</si>
  <si>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</si>
  <si>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</si>
  <si>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</si>
  <si>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</si>
  <si>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</si>
  <si>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</si>
  <si>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</si>
  <si>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</si>
  <si>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</si>
  <si>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</si>
  <si>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</si>
  <si>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</si>
  <si>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</si>
  <si>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</si>
  <si>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</si>
  <si>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</si>
  <si>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</si>
  <si>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</si>
  <si>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</si>
  <si>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</si>
  <si>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</si>
  <si>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</si>
  <si>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</si>
  <si>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</si>
  <si>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</si>
  <si>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</si>
  <si>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</si>
  <si>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</si>
  <si>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</si>
  <si>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</si>
  <si>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</si>
  <si>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</si>
  <si>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</si>
  <si>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</si>
  <si>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</si>
  <si>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</si>
  <si>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</si>
  <si>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</si>
  <si>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</si>
  <si>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</si>
  <si>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</si>
  <si>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</si>
  <si>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</si>
  <si>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</si>
  <si>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</si>
  <si>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</si>
  <si>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</si>
  <si>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</si>
  <si>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</si>
  <si>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</si>
  <si>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</si>
  <si>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</si>
  <si>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</si>
  <si>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</si>
  <si>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</si>
  <si>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</si>
  <si>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</si>
  <si>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</si>
  <si>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</si>
  <si>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</si>
  <si>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</si>
  <si>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</si>
  <si>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</si>
  <si>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</si>
  <si>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</si>
  <si>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</si>
  <si>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</si>
  <si>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</si>
  <si>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</si>
  <si>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</si>
  <si>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</si>
  <si>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</si>
  <si>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</si>
  <si>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</si>
  <si>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</si>
  <si>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</si>
  <si>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</si>
  <si>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</si>
  <si>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</si>
  <si>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</si>
  <si>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</si>
  <si>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</si>
  <si>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</si>
  <si>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</si>
  <si>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</si>
  <si>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</si>
  <si>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</si>
  <si>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</si>
  <si>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</si>
  <si>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</si>
  <si>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</si>
  <si>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</si>
  <si>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</si>
  <si>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</si>
  <si>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</si>
  <si>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</si>
  <si>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</si>
  <si>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</si>
  <si>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</si>
  <si>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</si>
  <si>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</si>
  <si>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</si>
  <si>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</si>
  <si>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</si>
  <si>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</si>
  <si>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</si>
  <si>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</si>
  <si>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</si>
  <si>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</si>
  <si>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</si>
  <si>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</si>
  <si>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</si>
  <si>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</si>
  <si>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</si>
  <si>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</si>
  <si>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</si>
  <si>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</si>
  <si>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</si>
  <si>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</si>
  <si>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</si>
  <si>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</si>
  <si>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</si>
  <si>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</si>
  <si>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</si>
  <si>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</si>
  <si>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</si>
  <si>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</si>
  <si>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</si>
  <si>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</si>
  <si>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</si>
  <si>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</si>
  <si>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</si>
  <si>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</si>
  <si>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</si>
  <si>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</si>
  <si>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</si>
  <si>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</si>
  <si>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</si>
  <si>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</si>
  <si>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</si>
  <si>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</si>
  <si>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</si>
  <si>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</si>
  <si>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</si>
  <si>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</si>
  <si>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</si>
  <si>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</si>
  <si>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</si>
  <si>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</si>
  <si>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</si>
  <si>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</si>
  <si>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</si>
  <si>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</si>
  <si>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</si>
  <si>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</si>
  <si>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</si>
  <si>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</si>
  <si>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</si>
  <si>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</si>
  <si>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</si>
  <si>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</si>
  <si>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</si>
  <si>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</si>
  <si>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</si>
  <si>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</si>
  <si>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</si>
  <si>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</si>
  <si>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</si>
  <si>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</si>
  <si>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</si>
  <si>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</si>
  <si>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</si>
  <si>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</si>
  <si>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</si>
  <si>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</si>
  <si>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</si>
  <si>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</si>
  <si>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</si>
  <si>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</si>
  <si>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</si>
  <si>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</si>
  <si>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</si>
  <si>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</si>
  <si>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</si>
  <si>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</si>
  <si>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</si>
  <si>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</si>
  <si>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</si>
  <si>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</si>
  <si>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</si>
  <si>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</si>
  <si>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</si>
  <si>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</si>
  <si>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</si>
  <si>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</si>
  <si>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</si>
  <si>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</si>
  <si>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</si>
  <si>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</si>
  <si>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</si>
  <si>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</si>
  <si>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</si>
  <si>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</si>
  <si>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</si>
  <si>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</si>
  <si>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</si>
  <si>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</si>
  <si>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</si>
  <si>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</si>
  <si>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</si>
  <si>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</si>
  <si>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</si>
  <si>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</si>
  <si>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</si>
  <si>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</si>
  <si>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</si>
  <si>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</si>
  <si>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</si>
  <si>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</si>
  <si>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</si>
  <si>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</si>
  <si>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</si>
  <si>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</si>
  <si>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</si>
  <si>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</si>
  <si>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</si>
  <si>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</si>
  <si>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</si>
  <si>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</si>
  <si>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</si>
  <si>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</si>
  <si>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</si>
  <si>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</si>
  <si>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</si>
  <si>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</si>
  <si>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</si>
  <si>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</si>
  <si>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</si>
  <si>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</si>
  <si>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</si>
  <si>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</si>
  <si>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</si>
  <si>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</si>
  <si>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</si>
  <si>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</si>
  <si>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</si>
  <si>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</si>
  <si>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</si>
  <si>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</si>
  <si>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</si>
  <si>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</si>
  <si>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</si>
  <si>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</si>
  <si>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</si>
  <si>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</si>
  <si>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</si>
  <si>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</si>
  <si>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</si>
  <si>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</si>
  <si>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</si>
  <si>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</si>
  <si>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</si>
  <si>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</si>
  <si>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</si>
  <si>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</si>
  <si>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</si>
  <si>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</si>
  <si>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</si>
  <si>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</si>
  <si>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</si>
  <si>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</si>
  <si>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</si>
  <si>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</si>
  <si>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</si>
  <si>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</si>
  <si>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</si>
  <si>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</si>
  <si>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</si>
  <si>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</si>
  <si>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</si>
  <si>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</si>
  <si>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</si>
  <si>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</si>
  <si>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</si>
  <si>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</si>
  <si>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</si>
  <si>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</si>
  <si>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</si>
  <si>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</si>
  <si>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</si>
  <si>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</si>
  <si>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</si>
  <si>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</si>
  <si>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</si>
  <si>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</si>
  <si>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</si>
  <si>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</si>
  <si>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</si>
  <si>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</si>
  <si>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</si>
  <si>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</si>
  <si>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</si>
  <si>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</si>
  <si>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</si>
  <si>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</si>
  <si>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</si>
  <si>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</si>
  <si>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</si>
  <si>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</si>
  <si>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</si>
  <si>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</si>
  <si>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</si>
  <si>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</si>
  <si>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</si>
  <si>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</si>
  <si>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</si>
  <si>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</si>
  <si>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</si>
  <si>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</si>
  <si>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</si>
  <si>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</si>
  <si>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</si>
  <si>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</si>
  <si>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</si>
  <si>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</si>
  <si>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</si>
  <si>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</si>
  <si>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</si>
  <si>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</si>
  <si>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</si>
  <si>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</si>
  <si>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</si>
  <si>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</si>
  <si>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</si>
  <si>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</si>
  <si>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</si>
  <si>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</si>
  <si>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</si>
  <si>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</si>
  <si>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</si>
  <si>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</si>
  <si>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</si>
  <si>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</si>
  <si>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</si>
  <si>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</si>
  <si>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</si>
  <si>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</si>
  <si>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</si>
  <si>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</si>
  <si>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</si>
  <si>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</si>
  <si>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</si>
  <si>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</si>
  <si>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</si>
  <si>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</si>
  <si>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</si>
  <si>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</si>
  <si>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</si>
  <si>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</si>
  <si>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</si>
  <si>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</si>
  <si>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</si>
  <si>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</si>
  <si>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</si>
  <si>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</si>
  <si>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</si>
  <si>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</si>
  <si>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</si>
  <si>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</si>
  <si>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</si>
  <si>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</si>
  <si>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</si>
  <si>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</si>
  <si>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</si>
  <si>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</si>
  <si>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</si>
  <si>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</si>
  <si>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</si>
  <si>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</si>
  <si>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</si>
  <si>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</si>
  <si>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</si>
  <si>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</si>
  <si>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</si>
  <si>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</si>
  <si>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</si>
  <si>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</si>
  <si>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</si>
  <si>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</si>
  <si>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</si>
  <si>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</si>
  <si>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</si>
  <si>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</si>
  <si>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</si>
  <si>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</si>
  <si>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</si>
  <si>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</si>
  <si>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</si>
  <si>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</si>
  <si>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</si>
  <si>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</si>
  <si>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</si>
  <si>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</si>
  <si>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</si>
  <si>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</si>
  <si>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</si>
  <si>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</si>
  <si>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</si>
  <si>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</si>
  <si>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</si>
  <si>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</si>
  <si>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</si>
  <si>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</si>
  <si>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</si>
  <si>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</si>
  <si>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</si>
  <si>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</si>
  <si>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</si>
  <si>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</si>
  <si>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</si>
  <si>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</si>
  <si>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</si>
  <si>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</si>
  <si>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</si>
  <si>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</si>
  <si>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</si>
  <si>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</si>
  <si>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</si>
  <si>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</si>
  <si>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</si>
  <si>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</si>
  <si>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</si>
  <si>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</si>
  <si>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</si>
  <si>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</si>
  <si>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</si>
  <si>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</si>
  <si>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</si>
  <si>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</si>
  <si>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</si>
  <si>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</si>
  <si>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</si>
  <si>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</si>
  <si>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</si>
  <si>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</si>
  <si>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</si>
  <si>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</si>
  <si>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</si>
  <si>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</si>
  <si>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</si>
  <si>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</si>
  <si>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</si>
  <si>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</si>
  <si>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</si>
  <si>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</si>
  <si>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</si>
  <si>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</si>
  <si>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</si>
  <si>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</si>
  <si>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</si>
  <si>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</si>
  <si>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</si>
  <si>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</si>
  <si>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</si>
  <si>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</si>
  <si>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</si>
  <si>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</si>
  <si>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</si>
  <si>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</si>
  <si>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</si>
  <si>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</si>
  <si>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</si>
  <si>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</si>
  <si>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</si>
  <si>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</si>
  <si>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</si>
  <si>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</si>
  <si>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</si>
  <si>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</si>
  <si>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</si>
  <si>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</si>
  <si>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</si>
  <si>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</si>
  <si>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</si>
  <si>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</si>
  <si>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</si>
  <si>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</si>
  <si>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</si>
  <si>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</si>
  <si>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</si>
  <si>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</si>
  <si>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</si>
  <si>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</si>
  <si>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</si>
  <si>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</si>
  <si>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</si>
  <si>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</si>
  <si>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</si>
  <si>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</si>
  <si>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</si>
  <si>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</si>
  <si>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</si>
  <si>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</si>
  <si>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</si>
  <si>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</si>
  <si>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</si>
  <si>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</si>
  <si>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</si>
  <si>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</si>
  <si>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</si>
  <si>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</si>
  <si>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</si>
  <si>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</si>
  <si>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</si>
  <si>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</si>
  <si>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</si>
  <si>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</si>
  <si>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</si>
  <si>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</si>
  <si>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</si>
  <si>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</si>
  <si>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</si>
  <si>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</si>
  <si>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</si>
  <si>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</si>
  <si>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</si>
  <si>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</si>
  <si>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</si>
  <si>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</si>
  <si>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</si>
  <si>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</si>
  <si>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</si>
  <si>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</si>
  <si>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</si>
  <si>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</si>
  <si>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</si>
  <si>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</si>
  <si>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</si>
  <si>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</si>
  <si>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</si>
  <si>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</si>
  <si>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</si>
  <si>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</si>
  <si>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</si>
  <si>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</si>
  <si>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</si>
  <si>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</si>
  <si>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</si>
  <si>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</si>
  <si>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</si>
  <si>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</si>
  <si>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</si>
  <si>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</si>
  <si>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</si>
  <si>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</si>
  <si>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</si>
  <si>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</si>
  <si>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</si>
  <si>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</si>
  <si>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</si>
  <si>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</si>
  <si>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</si>
  <si>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</si>
  <si>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</si>
  <si>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</si>
  <si>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</si>
  <si>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</si>
  <si>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</si>
  <si>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</si>
  <si>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</si>
  <si>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</si>
  <si>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</si>
  <si>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</si>
  <si>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</si>
  <si>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</si>
  <si>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</si>
  <si>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</si>
  <si>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</si>
  <si>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</si>
  <si>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</si>
  <si>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</si>
  <si>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</si>
  <si>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</si>
  <si>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</si>
  <si>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</si>
  <si>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</si>
  <si>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</si>
  <si>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</si>
  <si>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</si>
  <si>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</si>
  <si>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</si>
  <si>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</si>
  <si>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</si>
  <si>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</si>
  <si>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</si>
  <si>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</si>
  <si>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</si>
  <si>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</si>
  <si>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</si>
  <si>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</si>
  <si>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</si>
  <si>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</si>
  <si>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</si>
  <si>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</si>
  <si>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</si>
  <si>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</si>
  <si>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</si>
  <si>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</si>
  <si>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</si>
  <si>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</si>
  <si>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</si>
  <si>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</si>
  <si>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</si>
  <si>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</si>
  <si>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</si>
  <si>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</si>
  <si>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</si>
  <si>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</si>
  <si>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</si>
  <si>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</si>
  <si>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</si>
  <si>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</si>
  <si>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</si>
  <si>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</si>
  <si>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</si>
  <si>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</si>
  <si>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</si>
  <si>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</si>
  <si>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</si>
  <si>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</si>
  <si>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</si>
  <si>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</si>
  <si>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</si>
  <si>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</si>
  <si>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</si>
  <si>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</si>
  <si>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</si>
  <si>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</si>
  <si>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</si>
  <si>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</si>
  <si>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</si>
  <si>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</si>
  <si>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</si>
  <si>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</si>
  <si>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</si>
  <si>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</si>
  <si>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</si>
  <si>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</si>
  <si>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</si>
  <si>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</si>
  <si>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</si>
  <si>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</si>
  <si>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</si>
  <si>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</si>
  <si>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</si>
  <si>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</si>
  <si>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</si>
  <si>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</si>
  <si>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</si>
  <si>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</si>
  <si>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</si>
  <si>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</si>
  <si>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</si>
  <si>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</si>
  <si>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</si>
  <si>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</si>
  <si>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</si>
  <si>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</si>
  <si>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</si>
  <si>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</si>
  <si>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</si>
  <si>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</si>
  <si>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</si>
  <si>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</si>
  <si>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</si>
  <si>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</si>
  <si>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</si>
  <si>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</si>
  <si>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</si>
  <si>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</si>
  <si>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</si>
  <si>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</si>
  <si>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</si>
  <si>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</si>
  <si>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</si>
  <si>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</si>
  <si>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</si>
  <si>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</si>
  <si>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</si>
  <si>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</si>
  <si>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</si>
  <si>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</si>
  <si>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</si>
  <si>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</si>
  <si>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</si>
  <si>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</si>
  <si>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</si>
  <si>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</si>
  <si>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</si>
  <si>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</si>
  <si>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</si>
  <si>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</si>
  <si>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</si>
  <si>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</si>
  <si>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</si>
  <si>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</si>
  <si>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</si>
  <si>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</si>
  <si>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</si>
  <si>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</si>
  <si>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</si>
  <si>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</si>
  <si>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</si>
  <si>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</si>
  <si>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</si>
  <si>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</si>
  <si>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</si>
  <si>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</si>
  <si>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</si>
  <si>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</si>
  <si>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</si>
  <si>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</si>
  <si>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</si>
  <si>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</si>
  <si>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</si>
  <si>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</si>
  <si>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</si>
  <si>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</si>
  <si>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</si>
  <si>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</si>
  <si>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</si>
  <si>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</si>
  <si>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</si>
  <si>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</si>
  <si>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</si>
  <si>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</si>
  <si>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</si>
  <si>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</si>
  <si>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</si>
  <si>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</si>
  <si>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</si>
  <si>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</si>
  <si>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</si>
  <si>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</si>
  <si>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</si>
  <si>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</si>
  <si>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</si>
  <si>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</si>
  <si>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</si>
  <si>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</si>
  <si>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</si>
  <si>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</si>
  <si>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</si>
  <si>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</si>
  <si>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</si>
  <si>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</si>
  <si>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</si>
  <si>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</si>
  <si>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</si>
  <si>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</si>
  <si>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</si>
  <si>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</si>
  <si>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</si>
  <si>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</si>
  <si>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</si>
  <si>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</si>
  <si>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</si>
  <si>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</si>
  <si>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</si>
  <si>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</si>
  <si>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</si>
  <si>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</si>
  <si>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</si>
  <si>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</si>
  <si>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</si>
  <si>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</si>
  <si>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</si>
  <si>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</si>
  <si>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</si>
  <si>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</si>
  <si>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</si>
  <si>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</si>
  <si>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</si>
  <si>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</si>
  <si>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</si>
  <si>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</si>
  <si>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</si>
  <si>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</si>
  <si>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</si>
  <si>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</si>
  <si>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</si>
  <si>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</si>
  <si>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</si>
  <si>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</si>
  <si>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</si>
  <si>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</si>
  <si>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</si>
  <si>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</si>
  <si>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</si>
  <si>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</si>
  <si>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</si>
  <si>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</si>
  <si>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</si>
  <si>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</si>
  <si>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</si>
  <si>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</si>
  <si>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</si>
  <si>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</si>
  <si>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</si>
  <si>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</si>
  <si>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</si>
  <si>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</si>
  <si>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</si>
  <si>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</si>
  <si>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</si>
  <si>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</si>
  <si>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</si>
  <si>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</si>
  <si>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</si>
  <si>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</si>
  <si>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</si>
  <si>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</si>
  <si>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</si>
  <si>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</si>
  <si>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</si>
  <si>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</si>
  <si>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</si>
  <si>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</si>
  <si>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</si>
  <si>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</si>
  <si>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</si>
  <si>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</si>
  <si>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</si>
  <si>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</si>
  <si>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</si>
  <si>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</si>
  <si>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</si>
  <si>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</si>
  <si>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</si>
  <si>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</si>
  <si>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</si>
  <si>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</si>
  <si>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</si>
  <si>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</si>
  <si>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</si>
  <si>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</si>
  <si>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</si>
  <si>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</si>
  <si>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</si>
  <si>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</si>
  <si>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</si>
  <si>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</si>
  <si>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</si>
  <si>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</si>
  <si>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</si>
  <si>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</si>
  <si>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</si>
  <si>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</si>
  <si>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</si>
  <si>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</si>
  <si>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</si>
  <si>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</si>
  <si>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</si>
  <si>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</si>
  <si>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</si>
  <si>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</si>
  <si>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</si>
  <si>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</si>
  <si>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</si>
  <si>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</si>
  <si>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</si>
  <si>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</si>
  <si>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</si>
  <si>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</si>
  <si>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</si>
  <si>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</si>
  <si>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</si>
  <si>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</si>
  <si>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</si>
  <si>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</si>
  <si>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</si>
  <si>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</si>
  <si>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</si>
  <si>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</si>
  <si>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</si>
  <si>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</si>
  <si>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</si>
  <si>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</si>
  <si>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</si>
  <si>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</si>
  <si>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</si>
  <si>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</si>
  <si>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</si>
  <si>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</si>
  <si>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</si>
  <si>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</si>
  <si>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</si>
  <si>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</si>
  <si>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</si>
  <si>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</si>
  <si>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</si>
  <si>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</si>
  <si>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</si>
  <si>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</si>
  <si>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</si>
  <si>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</si>
  <si>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</si>
  <si>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</si>
  <si>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</si>
  <si>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</si>
  <si>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</si>
  <si>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</si>
  <si>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</si>
  <si>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</si>
  <si>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</si>
  <si>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</si>
  <si>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</si>
  <si>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</si>
  <si>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</si>
  <si>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</si>
  <si>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</si>
  <si>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</si>
  <si>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</si>
  <si>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</si>
  <si>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</si>
  <si>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</si>
  <si>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</si>
  <si>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</si>
  <si>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</si>
  <si>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</si>
  <si>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</si>
  <si>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</si>
  <si>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</si>
  <si>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</si>
  <si>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</si>
  <si>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</si>
  <si>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</si>
  <si>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</si>
  <si>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</si>
  <si>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</si>
  <si>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</si>
  <si>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</si>
  <si>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</si>
  <si>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</si>
  <si>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</si>
  <si>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</si>
  <si>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</si>
  <si>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</si>
  <si>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</si>
  <si>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</si>
  <si>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</si>
  <si>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</si>
  <si>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</si>
  <si>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</si>
  <si>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</si>
  <si>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</si>
  <si>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</si>
  <si>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</si>
  <si>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</si>
  <si>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</si>
  <si>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</si>
  <si>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</si>
  <si>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</si>
  <si>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</si>
  <si>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</si>
  <si>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</si>
  <si>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</si>
  <si>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</si>
  <si>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</si>
  <si>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</si>
  <si>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</si>
  <si>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</si>
  <si>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</si>
  <si>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</si>
  <si>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</si>
  <si>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</si>
  <si>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</si>
  <si>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</si>
  <si>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</si>
  <si>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</si>
  <si>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</si>
  <si>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</si>
  <si>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</si>
  <si>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</si>
  <si>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</si>
  <si>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</si>
  <si>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</si>
  <si>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</si>
  <si>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</si>
  <si>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</si>
  <si>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</si>
  <si>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</si>
  <si>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</si>
  <si>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</si>
  <si>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</si>
  <si>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</si>
  <si>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</si>
  <si>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</si>
  <si>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</si>
  <si>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</si>
  <si>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</si>
  <si>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</si>
  <si>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</si>
  <si>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</si>
  <si>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</si>
  <si>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</si>
  <si>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</si>
  <si>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</si>
  <si>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</si>
  <si>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</si>
  <si>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</si>
  <si>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</si>
  <si>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</si>
  <si>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</si>
  <si>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</si>
  <si>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</si>
  <si>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</si>
  <si>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</si>
  <si>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</si>
  <si>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</si>
  <si>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</si>
  <si>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</si>
  <si>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</si>
  <si>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</si>
  <si>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</si>
  <si>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</si>
  <si>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</si>
  <si>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</si>
  <si>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</si>
  <si>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</si>
  <si>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</si>
  <si>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</si>
  <si>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</si>
  <si>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</si>
  <si>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</si>
  <si>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</si>
  <si>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</si>
  <si>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</si>
  <si>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</si>
  <si>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</si>
  <si>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</si>
  <si>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</si>
  <si>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</si>
  <si>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</si>
  <si>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</si>
  <si>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</si>
  <si>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</si>
  <si>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</si>
  <si>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</si>
  <si>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</si>
  <si>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</si>
  <si>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</si>
  <si>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</si>
  <si>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</si>
  <si>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</si>
  <si>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</si>
  <si>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</si>
  <si>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</si>
  <si>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</si>
  <si>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</si>
  <si>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</si>
  <si>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</si>
  <si>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</si>
  <si>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</si>
  <si>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</si>
  <si>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</si>
  <si>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</si>
  <si>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</si>
  <si>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</si>
  <si>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</si>
  <si>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</si>
  <si>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</si>
  <si>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</si>
  <si>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</si>
  <si>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</si>
  <si>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</si>
  <si>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</si>
  <si>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</si>
  <si>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</si>
  <si>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</si>
  <si>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</si>
  <si>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</si>
  <si>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</si>
  <si>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</si>
  <si>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</si>
  <si>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</si>
  <si>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</si>
  <si>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</si>
  <si>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</si>
  <si>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</si>
  <si>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</si>
  <si>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</si>
  <si>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</si>
  <si>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</si>
  <si>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</si>
  <si>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</si>
  <si>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</si>
  <si>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</si>
  <si>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</si>
  <si>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</si>
  <si>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</si>
  <si>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</si>
  <si>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</si>
  <si>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</si>
  <si>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</si>
  <si>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</si>
  <si>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</si>
  <si>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</si>
  <si>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</si>
  <si>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</si>
  <si>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</si>
  <si>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</si>
  <si>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</si>
  <si>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</si>
  <si>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</si>
  <si>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</si>
  <si>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</si>
  <si>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</si>
  <si>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</si>
  <si>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</si>
  <si>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</si>
  <si>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</si>
  <si>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</si>
  <si>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</si>
  <si>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</si>
  <si>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</si>
  <si>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</si>
  <si>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</si>
  <si>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</si>
  <si>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</si>
  <si>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</si>
  <si>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</si>
  <si>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</si>
  <si>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</si>
  <si>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</si>
  <si>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</si>
  <si>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</si>
  <si>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</si>
  <si>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</si>
  <si>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</si>
  <si>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</si>
  <si>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</si>
  <si>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</si>
  <si>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</si>
  <si>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</si>
  <si>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</si>
  <si>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</si>
  <si>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</si>
  <si>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</si>
  <si>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</si>
  <si>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</si>
  <si>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</si>
  <si>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</si>
  <si>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</si>
  <si>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</si>
  <si>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</si>
  <si>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</si>
  <si>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</si>
  <si>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</si>
  <si>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</si>
  <si>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</si>
  <si>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</si>
  <si>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</si>
  <si>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</si>
  <si>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</si>
  <si>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</si>
  <si>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</si>
  <si>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</si>
  <si>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</si>
  <si>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</si>
  <si>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</si>
  <si>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</si>
  <si>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</si>
  <si>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</si>
  <si>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</si>
  <si>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</si>
  <si>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</si>
  <si>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</si>
  <si>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</si>
  <si>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</si>
  <si>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</si>
  <si>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</si>
  <si>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</si>
  <si>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</si>
  <si>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</si>
  <si>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</si>
  <si>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</si>
  <si>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</si>
  <si>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</si>
  <si>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</si>
  <si>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</si>
  <si>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</si>
  <si>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</si>
  <si>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</si>
  <si>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</si>
  <si>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</si>
  <si>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</si>
  <si>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</si>
  <si>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</si>
  <si>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</si>
  <si>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</si>
  <si>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</si>
  <si>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</si>
  <si>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</si>
  <si>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</si>
  <si>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</si>
  <si>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</si>
  <si>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</si>
  <si>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</si>
  <si>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</si>
  <si>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</si>
  <si>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</si>
  <si>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</si>
  <si>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</si>
  <si>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</si>
  <si>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</si>
  <si>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</si>
  <si>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</si>
  <si>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</si>
  <si>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</si>
  <si>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</si>
  <si>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</si>
  <si>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</si>
  <si>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</si>
  <si>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</si>
  <si>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</si>
  <si>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</si>
  <si>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</si>
  <si>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</si>
  <si>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</si>
  <si>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</si>
  <si>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</si>
  <si>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</si>
  <si>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</si>
  <si>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</si>
  <si>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</si>
  <si>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</si>
  <si>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</si>
  <si>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</si>
  <si>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</si>
  <si>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</si>
  <si>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</si>
  <si>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</si>
  <si>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</si>
  <si>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</si>
  <si>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</si>
  <si>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</si>
  <si>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</si>
  <si>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</si>
  <si>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</si>
  <si>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</si>
  <si>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</si>
  <si>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</si>
  <si>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</si>
  <si>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</si>
  <si>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</si>
  <si>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</si>
  <si>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</si>
  <si>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</si>
  <si>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</si>
  <si>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</si>
  <si>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</si>
  <si>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</si>
  <si>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</si>
  <si>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</si>
  <si>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</si>
  <si>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</si>
  <si>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</si>
  <si>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</si>
  <si>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</si>
  <si>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</si>
  <si>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</si>
  <si>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</si>
  <si>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</si>
  <si>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</si>
  <si>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</si>
  <si>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</si>
  <si>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</si>
  <si>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</si>
  <si>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</si>
  <si>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</si>
  <si>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</si>
  <si>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</si>
  <si>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</si>
  <si>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</si>
  <si>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</si>
  <si>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</si>
  <si>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sub-catagory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</si>
  <si>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</si>
  <si>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</si>
  <si>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</si>
  <si>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</si>
  <si>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</si>
  <si>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</si>
  <si>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</si>
  <si>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</si>
  <si>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</si>
  <si>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</si>
  <si>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</si>
  <si>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</si>
  <si>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</si>
  <si>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</si>
  <si>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</si>
  <si>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</si>
  <si>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</si>
  <si>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</si>
  <si>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</si>
  <si>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</si>
  <si>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of backers</t>
  </si>
  <si>
    <t>Variance</t>
  </si>
  <si>
    <t>Standard deviation</t>
  </si>
  <si>
    <t>Mean</t>
  </si>
  <si>
    <t>Median</t>
  </si>
  <si>
    <t>Min</t>
  </si>
  <si>
    <t>Max</t>
  </si>
  <si>
    <t>outcome-successful</t>
  </si>
  <si>
    <t>outcome-failed</t>
  </si>
  <si>
    <t>Q1</t>
  </si>
  <si>
    <t>Q2</t>
  </si>
  <si>
    <t>Q3</t>
  </si>
  <si>
    <t>IQR</t>
  </si>
  <si>
    <t>Q1 Boundary</t>
  </si>
  <si>
    <t>Q3 Boundary</t>
  </si>
  <si>
    <t>Fail %</t>
  </si>
  <si>
    <t>Success %</t>
  </si>
  <si>
    <t>Average</t>
  </si>
  <si>
    <t>p-value</t>
  </si>
  <si>
    <t>t-Test: Two-Sample Assuming Unequal Variances</t>
  </si>
  <si>
    <t>Variable 1</t>
  </si>
  <si>
    <t>Variable 2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</si>
  <si>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</si>
  <si>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</si>
  <si>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</si>
  <si>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</si>
  <si>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</si>
  <si>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</si>
  <si>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</si>
  <si>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</si>
  <si>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Range</t>
  </si>
  <si>
    <t>Parent Catagories</t>
  </si>
  <si>
    <t>Sub-catagories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</si>
</sst>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1E1E1E"/>
      <name val="Calibri"/>
      <family val="2"/>
      <scheme val="minor"/>
    </font>
    <font>
      <sz val="12"/>
      <color rgb="FF000118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20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42" applyFont="1"/>
    <xf numFmtId="0" fontId="16" fillId="0" borderId="0" xfId="0" applyFont="1"/>
    <xf numFmtId="0" fontId="22" fillId="0" borderId="0" xfId="0" applyFont="1"/>
    <xf numFmtId="0" fontId="23" fillId="0" borderId="0" xfId="0" applyFont="1"/>
    <xf numFmtId="3" fontId="0" fillId="0" borderId="0" xfId="0" applyNumberFormat="1"/>
    <xf numFmtId="0" fontId="0" fillId="0" borderId="10" xfId="0" applyBorder="1"/>
    <xf numFmtId="0" fontId="24" fillId="0" borderId="11" xfId="0" applyFont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1" fillId="0" borderId="23" xfId="0" applyFont="1" applyBorder="1"/>
    <xf numFmtId="9" fontId="21" fillId="0" borderId="23" xfId="0" applyNumberFormat="1" applyFont="1" applyBorder="1"/>
    <xf numFmtId="9" fontId="21" fillId="0" borderId="23" xfId="42" applyFont="1" applyBorder="1"/>
    <xf numFmtId="0" fontId="18" fillId="0" borderId="23" xfId="0" applyFont="1" applyBorder="1"/>
    <xf numFmtId="0" fontId="0" fillId="0" borderId="23" xfId="0" applyBorder="1"/>
    <xf numFmtId="9" fontId="0" fillId="0" borderId="23" xfId="0" applyNumberFormat="1" applyBorder="1"/>
    <xf numFmtId="9" fontId="0" fillId="0" borderId="23" xfId="42" applyFont="1" applyBorder="1"/>
    <xf numFmtId="0" fontId="16" fillId="34" borderId="23" xfId="0" applyFont="1" applyFill="1" applyBorder="1"/>
    <xf numFmtId="0" fontId="16" fillId="0" borderId="23" xfId="0" applyFont="1" applyBorder="1"/>
    <xf numFmtId="3" fontId="0" fillId="0" borderId="23" xfId="0" applyNumberFormat="1" applyBorder="1"/>
    <xf numFmtId="0" fontId="16" fillId="33" borderId="23" xfId="0" applyFont="1" applyFill="1" applyBorder="1"/>
    <xf numFmtId="0" fontId="22" fillId="0" borderId="23" xfId="0" applyFont="1" applyBorder="1"/>
    <xf numFmtId="0" fontId="0" fillId="0" borderId="2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[Ronald-CrowdfundingBook.xlsx]Parent category analysis!PivotTable4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8E4F-B64E-A753C08A2BE5}"/>
            </c:ext>
          </c:extLst>
        </c:ser>
        <c:ser>
          <c:idx val="1"/>
          <c:order val="1"/>
          <c:tx>
            <c:strRef>
              <c:f>'Parent 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FCB-D840-8341-85FDB0E12203}"/>
            </c:ext>
          </c:extLst>
        </c:ser>
        <c:ser>
          <c:idx val="2"/>
          <c:order val="2"/>
          <c:tx>
            <c:strRef>
              <c:f>'Parent 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FCB-D840-8341-85FDB0E12203}"/>
            </c:ext>
          </c:extLst>
        </c:ser>
        <c:ser>
          <c:idx val="3"/>
          <c:order val="3"/>
          <c:tx>
            <c:strRef>
              <c:f>'Parent 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FCB-D840-8341-85FDB0E1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958383"/>
        <c:axId val="937145663"/>
      </c:barChart>
      <c:catAx>
        <c:axId val="9369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45663"/>
        <c:crosses val="autoZero"/>
        <c:auto val="1"/>
        <c:lblAlgn val="ctr"/>
        <c:lblOffset val="100"/>
        <c:noMultiLvlLbl val="0"/>
      </c:catAx>
      <c:valAx>
        <c:axId val="9371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[Ronald-CrowdfundingBook.xlsx]Sub-category analysis!PivotTable6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A-9C48-9614-2AE53BFA0E06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E64C-AF44-A4E57D253549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E64C-AF44-A4E57D253549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B-E64C-AF44-A4E57D25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618767"/>
        <c:axId val="993324223"/>
      </c:barChart>
      <c:catAx>
        <c:axId val="10096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24223"/>
        <c:crosses val="autoZero"/>
        <c:auto val="1"/>
        <c:lblAlgn val="ctr"/>
        <c:lblOffset val="100"/>
        <c:noMultiLvlLbl val="0"/>
      </c:catAx>
      <c:valAx>
        <c:axId val="9933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[Ronald-CrowdfundingBook.xlsx]Outcome analysis!PivotTable10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B-9A4E-8170-71336E7B891C}"/>
            </c:ext>
          </c:extLst>
        </c:ser>
        <c:ser>
          <c:idx val="1"/>
          <c:order val="1"/>
          <c:tx>
            <c:strRef>
              <c:f>'Outcome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B-9A4E-8170-71336E7B891C}"/>
            </c:ext>
          </c:extLst>
        </c:ser>
        <c:ser>
          <c:idx val="2"/>
          <c:order val="2"/>
          <c:tx>
            <c:strRef>
              <c:f>'Outcome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B-9A4E-8170-71336E7B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051167"/>
        <c:axId val="1031052815"/>
      </c:lineChart>
      <c:catAx>
        <c:axId val="10310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2815"/>
        <c:crosses val="autoZero"/>
        <c:auto val="1"/>
        <c:lblAlgn val="ctr"/>
        <c:lblOffset val="100"/>
        <c:noMultiLvlLbl val="0"/>
      </c:catAx>
      <c:valAx>
        <c:axId val="1031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2-F143-8851-F76548875BD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2-F143-8851-F76548875BD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2-F143-8851-F7654887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530303"/>
        <c:axId val="1020339311"/>
      </c:lineChart>
      <c:catAx>
        <c:axId val="9925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39311"/>
        <c:crosses val="autoZero"/>
        <c:auto val="1"/>
        <c:lblAlgn val="ctr"/>
        <c:lblOffset val="100"/>
        <c:noMultiLvlLbl val="0"/>
      </c:catAx>
      <c:valAx>
        <c:axId val="10203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8118A79A-BC1B-004C-9665-ED2F1C6320E9}">
          <cx:tx>
            <cx:txData>
              <cx:f>_xlchart.v1.5</cx:f>
              <cx:v>backers_count</cx:v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E6D71E01-42B4-6944-B59B-67309D55B584}">
          <cx:tx>
            <cx:txData>
              <cx:f>_xlchart.v1.17</cx:f>
              <cx:v>backers_count</cx:v>
            </cx:txData>
          </cx:tx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</a:t>
                </a:r>
              </a:p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backers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177800</xdr:rowOff>
    </xdr:from>
    <xdr:to>
      <xdr:col>14</xdr:col>
      <xdr:colOff>393700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9A3E5-BF1C-22C6-46F3-119AEF16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50800</xdr:rowOff>
    </xdr:from>
    <xdr:to>
      <xdr:col>16</xdr:col>
      <xdr:colOff>482600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B1677-DF15-9045-2335-096F4022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0</xdr:rowOff>
    </xdr:from>
    <xdr:to>
      <xdr:col>14</xdr:col>
      <xdr:colOff>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DC08B-22AB-8564-E70D-DBCF7EF7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218721</xdr:colOff>
      <xdr:row>14</xdr:row>
      <xdr:rowOff>39509</xdr:rowOff>
    </xdr:from>
    <xdr:to>
      <xdr:col>8</xdr:col>
      <xdr:colOff>11759</xdr:colOff>
      <xdr:row>38</xdr:row>
      <xdr:rowOff>199907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5C12C-9D33-DE8D-E6B9-AB36E2F9B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12700</xdr:rowOff>
    </xdr:from>
    <xdr:to>
      <xdr:col>9</xdr:col>
      <xdr:colOff>1168400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479462-1DCD-C7F7-1FC8-40246085E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5600700"/>
              <a:ext cx="45720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609600</xdr:colOff>
      <xdr:row>27</xdr:row>
      <xdr:rowOff>7386</xdr:rowOff>
    </xdr:from>
    <xdr:to>
      <xdr:col>14</xdr:col>
      <xdr:colOff>12700</xdr:colOff>
      <xdr:row>43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F9F767-22D7-098B-96DF-8CC74B13A7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600" y="5595386"/>
              <a:ext cx="4572000" cy="3256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Lam" refreshedDate="44912.505177662038" createdVersion="8" refreshedVersion="8" minRefreshableVersion="3" recordCount="1000" xr:uid="{9F8C44B6-6820-8945-A9A5-CFF0F18297EE}">
  <cacheSource type="worksheet">
    <worksheetSource ref="A1:T1001" sheet="Working-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containsInteger="1" minValue="1" maxValue="11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Lam" refreshedDate="44912.545280324077" createdVersion="8" refreshedVersion="8" minRefreshableVersion="3" recordCount="1000" xr:uid="{50E69C5A-E206-A24A-95EC-655CDB54057F}">
  <cacheSource type="worksheet">
    <worksheetSource name="Crowdfunding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containsInteger="1" minValue="0" maxValue="113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40"/>
    <x v="1"/>
    <x v="1"/>
    <n v="92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x v="2"/>
    <n v="100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x v="3"/>
    <n v="10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69"/>
    <x v="0"/>
    <x v="4"/>
    <n v="99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74"/>
    <x v="1"/>
    <x v="5"/>
    <n v="76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x v="6"/>
    <n v="61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28"/>
    <x v="1"/>
    <x v="7"/>
    <n v="65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20"/>
    <x v="2"/>
    <x v="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52"/>
    <x v="0"/>
    <x v="9"/>
    <n v="73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66"/>
    <x v="1"/>
    <x v="10"/>
    <n v="63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x v="11"/>
    <n v="11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89"/>
    <x v="0"/>
    <x v="12"/>
    <n v="10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x v="13"/>
    <n v="1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67"/>
    <x v="0"/>
    <x v="14"/>
    <n v="9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x v="15"/>
    <n v="8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49"/>
    <x v="1"/>
    <x v="16"/>
    <n v="11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59"/>
    <x v="1"/>
    <x v="17"/>
    <n v="108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67"/>
    <x v="3"/>
    <x v="18"/>
    <n v="45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49"/>
    <x v="0"/>
    <x v="19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x v="20"/>
    <n v="10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x v="21"/>
    <n v="69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28"/>
    <x v="1"/>
    <x v="22"/>
    <n v="85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32"/>
    <x v="1"/>
    <x v="23"/>
    <n v="105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x v="24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x v="25"/>
    <n v="7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48"/>
    <x v="3"/>
    <x v="26"/>
    <n v="35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80"/>
    <x v="0"/>
    <x v="27"/>
    <n v="10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05"/>
    <x v="1"/>
    <x v="28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29"/>
    <x v="1"/>
    <x v="29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61"/>
    <x v="1"/>
    <x v="30"/>
    <n v="112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87"/>
    <x v="0"/>
    <x v="32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x v="33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51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x v="35"/>
    <n v="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57"/>
    <x v="1"/>
    <x v="36"/>
    <n v="69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x v="37"/>
    <n v="106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25"/>
    <x v="1"/>
    <x v="38"/>
    <n v="7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51"/>
    <x v="0"/>
    <x v="39"/>
    <n v="57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69"/>
    <x v="1"/>
    <x v="40"/>
    <n v="7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13"/>
    <x v="1"/>
    <x v="41"/>
    <n v="107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44"/>
    <x v="1"/>
    <x v="4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86"/>
    <x v="1"/>
    <x v="43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x v="13"/>
    <n v="10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x v="44"/>
    <n v="94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15"/>
    <x v="1"/>
    <x v="45"/>
    <n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75"/>
    <x v="1"/>
    <x v="46"/>
    <n v="4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87"/>
    <x v="1"/>
    <x v="47"/>
    <n v="53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90"/>
    <x v="1"/>
    <x v="48"/>
    <n v="45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92"/>
    <x v="0"/>
    <x v="50"/>
    <n v="99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x v="51"/>
    <n v="33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40"/>
    <x v="1"/>
    <x v="52"/>
    <n v="5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90"/>
    <x v="0"/>
    <x v="53"/>
    <n v="45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x v="54"/>
    <n v="90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x v="55"/>
    <n v="70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x v="56"/>
    <n v="3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27"/>
    <x v="1"/>
    <x v="57"/>
    <n v="29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75"/>
    <x v="1"/>
    <x v="58"/>
    <n v="30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44"/>
    <x v="1"/>
    <x v="59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93"/>
    <x v="0"/>
    <x v="60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23"/>
    <x v="1"/>
    <x v="61"/>
    <n v="5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12"/>
    <x v="0"/>
    <x v="62"/>
    <n v="111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98"/>
    <x v="0"/>
    <x v="63"/>
    <n v="72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36"/>
    <x v="1"/>
    <x v="64"/>
    <n v="61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45"/>
    <x v="0"/>
    <x v="65"/>
    <n v="109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62"/>
    <x v="1"/>
    <x v="66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55"/>
    <x v="1"/>
    <x v="67"/>
    <n v="59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24"/>
    <x v="3"/>
    <x v="68"/>
    <n v="11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24"/>
    <x v="1"/>
    <x v="69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x v="70"/>
    <n v="8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70"/>
    <x v="1"/>
    <x v="71"/>
    <n v="7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x v="39"/>
    <n v="10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22"/>
    <x v="1"/>
    <x v="72"/>
    <n v="5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51"/>
    <x v="1"/>
    <x v="73"/>
    <n v="86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x v="7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47"/>
    <x v="0"/>
    <x v="75"/>
    <n v="80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x v="76"/>
    <n v="41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70"/>
    <x v="0"/>
    <x v="77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x v="78"/>
    <n v="5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x v="79"/>
    <n v="92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97"/>
    <x v="1"/>
    <x v="80"/>
    <n v="83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38"/>
    <x v="0"/>
    <x v="81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x v="82"/>
    <n v="111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x v="83"/>
    <n v="91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68"/>
    <x v="1"/>
    <x v="84"/>
    <n v="6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62"/>
    <x v="0"/>
    <x v="85"/>
    <n v="83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61"/>
    <x v="1"/>
    <x v="86"/>
    <n v="111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x v="87"/>
    <n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79"/>
    <x v="0"/>
    <x v="88"/>
    <n v="58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48"/>
    <x v="0"/>
    <x v="8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x v="90"/>
    <n v="104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61"/>
    <x v="3"/>
    <x v="91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04"/>
    <x v="1"/>
    <x v="80"/>
    <n v="49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13"/>
    <x v="1"/>
    <x v="11"/>
    <n v="38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17"/>
    <x v="1"/>
    <x v="92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27"/>
    <x v="1"/>
    <x v="86"/>
    <n v="10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34"/>
    <x v="0"/>
    <x v="93"/>
    <n v="27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97"/>
    <x v="1"/>
    <x v="55"/>
    <n v="91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21"/>
    <x v="1"/>
    <x v="55"/>
    <n v="56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82"/>
    <x v="1"/>
    <x v="94"/>
    <n v="31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x v="95"/>
    <n v="6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x v="96"/>
    <n v="8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45"/>
    <x v="1"/>
    <x v="97"/>
    <n v="103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x v="98"/>
    <n v="95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x v="99"/>
    <n v="7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95"/>
    <x v="1"/>
    <x v="100"/>
    <n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x v="101"/>
    <n v="51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x v="102"/>
    <n v="7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20"/>
    <x v="1"/>
    <x v="103"/>
    <n v="109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77"/>
    <x v="1"/>
    <x v="54"/>
    <n v="95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27"/>
    <x v="1"/>
    <x v="105"/>
    <n v="110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87"/>
    <x v="0"/>
    <x v="106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7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74"/>
    <x v="1"/>
    <x v="108"/>
    <n v="31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x v="109"/>
    <n v="95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x v="110"/>
    <n v="70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49"/>
    <x v="1"/>
    <x v="111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19"/>
    <x v="1"/>
    <x v="112"/>
    <n v="110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64"/>
    <x v="0"/>
    <x v="113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19"/>
    <x v="0"/>
    <x v="114"/>
    <n v="50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68"/>
    <x v="1"/>
    <x v="115"/>
    <n v="10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x v="80"/>
    <n v="47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39"/>
    <x v="0"/>
    <x v="116"/>
    <n v="90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x v="117"/>
    <n v="79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60"/>
    <x v="3"/>
    <x v="118"/>
    <n v="80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"/>
    <x v="3"/>
    <x v="12"/>
    <n v="86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55"/>
    <x v="1"/>
    <x v="119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x v="120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16"/>
    <x v="1"/>
    <x v="121"/>
    <n v="43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11"/>
    <x v="1"/>
    <x v="122"/>
    <n v="88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90"/>
    <x v="0"/>
    <x v="123"/>
    <n v="95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x v="124"/>
    <n v="4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"/>
    <x v="3"/>
    <x v="125"/>
    <n v="47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62"/>
    <x v="1"/>
    <x v="126"/>
    <n v="9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x v="128"/>
    <n v="5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x v="129"/>
    <n v="6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x v="130"/>
    <n v="6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30"/>
    <x v="1"/>
    <x v="124"/>
    <n v="98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36"/>
    <x v="1"/>
    <x v="131"/>
    <n v="105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x v="18"/>
    <n v="86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37"/>
    <x v="1"/>
    <x v="132"/>
    <n v="77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x v="133"/>
    <n v="30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x v="134"/>
    <n v="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21"/>
    <x v="1"/>
    <x v="37"/>
    <n v="105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x v="135"/>
    <n v="70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64"/>
    <x v="0"/>
    <x v="50"/>
    <n v="6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x v="136"/>
    <n v="52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x v="137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59"/>
    <x v="0"/>
    <x v="138"/>
    <n v="95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65"/>
    <x v="0"/>
    <x v="139"/>
    <n v="76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74"/>
    <x v="3"/>
    <x v="140"/>
    <n v="71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53"/>
    <x v="0"/>
    <x v="141"/>
    <n v="7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x v="142"/>
    <n v="113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00"/>
    <x v="1"/>
    <x v="143"/>
    <n v="105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62"/>
    <x v="1"/>
    <x v="55"/>
    <n v="7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x v="51"/>
    <n v="57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x v="144"/>
    <n v="5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53"/>
    <x v="1"/>
    <x v="67"/>
    <n v="3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x v="20"/>
    <n v="108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22"/>
    <x v="1"/>
    <x v="145"/>
    <n v="4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37"/>
    <x v="1"/>
    <x v="146"/>
    <n v="5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16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31"/>
    <x v="0"/>
    <x v="148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x v="149"/>
    <n v="7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x v="109"/>
    <n v="83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11"/>
    <x v="0"/>
    <x v="62"/>
    <n v="104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83"/>
    <x v="0"/>
    <x v="15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x v="151"/>
    <n v="10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95"/>
    <x v="1"/>
    <x v="44"/>
    <n v="112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x v="152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75"/>
    <x v="0"/>
    <x v="153"/>
    <n v="110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x v="154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96"/>
    <x v="0"/>
    <x v="155"/>
    <n v="33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58"/>
    <x v="1"/>
    <x v="156"/>
    <n v="45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x v="157"/>
    <n v="82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62"/>
    <x v="0"/>
    <x v="158"/>
    <n v="39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x v="159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x v="99"/>
    <n v="41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93"/>
    <x v="1"/>
    <x v="160"/>
    <n v="31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72"/>
    <x v="0"/>
    <x v="161"/>
    <n v="38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32"/>
    <x v="0"/>
    <x v="162"/>
    <n v="32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30"/>
    <x v="1"/>
    <x v="163"/>
    <n v="9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24"/>
    <x v="3"/>
    <x v="165"/>
    <n v="10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69"/>
    <x v="0"/>
    <x v="3"/>
    <n v="106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38"/>
    <x v="0"/>
    <x v="99"/>
    <n v="3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x v="166"/>
    <n v="35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46"/>
    <x v="0"/>
    <x v="167"/>
    <n v="46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23"/>
    <x v="1"/>
    <x v="105"/>
    <n v="69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62"/>
    <x v="1"/>
    <x v="168"/>
    <n v="109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63"/>
    <x v="0"/>
    <x v="16"/>
    <n v="52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x v="169"/>
    <n v="82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10"/>
    <x v="0"/>
    <x v="170"/>
    <n v="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x v="171"/>
    <n v="7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x v="144"/>
    <n v="9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79"/>
    <x v="3"/>
    <x v="172"/>
    <n v="8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x v="173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"/>
    <x v="0"/>
    <x v="174"/>
    <n v="6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32"/>
    <x v="1"/>
    <x v="175"/>
    <n v="7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39"/>
    <x v="3"/>
    <x v="176"/>
    <n v="61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01"/>
    <x v="1"/>
    <x v="178"/>
    <n v="97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x v="179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67"/>
    <x v="0"/>
    <x v="31"/>
    <n v="2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x v="180"/>
    <n v="6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52"/>
    <x v="1"/>
    <x v="170"/>
    <n v="73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95"/>
    <x v="1"/>
    <x v="181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23"/>
    <x v="1"/>
    <x v="34"/>
    <n v="87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4"/>
    <x v="0"/>
    <x v="182"/>
    <n v="42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55"/>
    <x v="1"/>
    <x v="183"/>
    <n v="10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x v="18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x v="185"/>
    <n v="3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x v="186"/>
    <n v="90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"/>
    <x v="0"/>
    <x v="68"/>
    <n v="39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99"/>
    <x v="0"/>
    <x v="187"/>
    <n v="55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38"/>
    <x v="1"/>
    <x v="188"/>
    <n v="4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x v="189"/>
    <n v="8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04"/>
    <x v="1"/>
    <x v="190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x v="191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67"/>
    <x v="1"/>
    <x v="192"/>
    <n v="98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x v="193"/>
    <n v="109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20"/>
    <x v="1"/>
    <x v="194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x v="195"/>
    <n v="6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x v="196"/>
    <n v="100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x v="109"/>
    <n v="82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71"/>
    <x v="1"/>
    <x v="45"/>
    <n v="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58"/>
    <x v="1"/>
    <x v="197"/>
    <n v="9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x v="46"/>
    <n v="55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x v="45"/>
    <n v="39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x v="176"/>
    <n v="76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59"/>
    <x v="1"/>
    <x v="198"/>
    <n v="4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x v="199"/>
    <n v="105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98"/>
    <x v="0"/>
    <x v="142"/>
    <n v="76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19"/>
    <x v="1"/>
    <x v="200"/>
    <n v="69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02"/>
    <x v="1"/>
    <x v="74"/>
    <n v="102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28"/>
    <x v="1"/>
    <x v="201"/>
    <n v="43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45"/>
    <x v="1"/>
    <x v="202"/>
    <n v="4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70"/>
    <x v="1"/>
    <x v="4"/>
    <n v="7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09"/>
    <x v="1"/>
    <x v="203"/>
    <n v="69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26"/>
    <x v="1"/>
    <x v="42"/>
    <n v="66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x v="204"/>
    <n v="98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11"/>
    <x v="1"/>
    <x v="205"/>
    <n v="60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73"/>
    <x v="1"/>
    <x v="206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54"/>
    <x v="0"/>
    <x v="196"/>
    <n v="3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26"/>
    <x v="1"/>
    <x v="207"/>
    <n v="10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x v="208"/>
    <n v="8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x v="39"/>
    <n v="97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x v="209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23"/>
    <x v="0"/>
    <x v="27"/>
    <n v="64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46"/>
    <x v="1"/>
    <x v="45"/>
    <n v="90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68"/>
    <x v="1"/>
    <x v="129"/>
    <n v="72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98"/>
    <x v="1"/>
    <x v="188"/>
    <n v="7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58"/>
    <x v="1"/>
    <x v="210"/>
    <n v="3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31"/>
    <x v="0"/>
    <x v="211"/>
    <n v="58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13"/>
    <x v="1"/>
    <x v="37"/>
    <n v="50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71"/>
    <x v="1"/>
    <x v="134"/>
    <n v="54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63"/>
    <x v="1"/>
    <x v="2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23"/>
    <x v="1"/>
    <x v="99"/>
    <n v="70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77"/>
    <x v="0"/>
    <x v="213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34"/>
    <x v="1"/>
    <x v="214"/>
    <n v="52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81"/>
    <x v="1"/>
    <x v="44"/>
    <n v="5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x v="215"/>
    <n v="102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x v="216"/>
    <n v="25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"/>
    <x v="2"/>
    <x v="217"/>
    <n v="32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x v="218"/>
    <n v="8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37"/>
    <x v="1"/>
    <x v="219"/>
    <n v="38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32"/>
    <x v="0"/>
    <x v="27"/>
    <n v="5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x v="220"/>
    <n v="81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97"/>
    <x v="0"/>
    <x v="221"/>
    <n v="40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x v="100"/>
    <n v="90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x v="222"/>
    <n v="97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71"/>
    <x v="1"/>
    <x v="223"/>
    <n v="25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81"/>
    <x v="1"/>
    <x v="224"/>
    <n v="37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x v="225"/>
    <n v="73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08"/>
    <x v="1"/>
    <x v="221"/>
    <n v="68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x v="226"/>
    <n v="52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83"/>
    <x v="0"/>
    <x v="227"/>
    <n v="6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06"/>
    <x v="1"/>
    <x v="228"/>
    <n v="25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17"/>
    <x v="3"/>
    <x v="229"/>
    <n v="106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10"/>
    <x v="1"/>
    <x v="230"/>
    <n v="75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98"/>
    <x v="0"/>
    <x v="231"/>
    <n v="40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x v="232"/>
    <n v="40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54"/>
    <x v="0"/>
    <x v="233"/>
    <n v="101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x v="37"/>
    <n v="77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10"/>
    <x v="0"/>
    <x v="234"/>
    <n v="72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16"/>
    <x v="3"/>
    <x v="235"/>
    <n v="33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40"/>
    <x v="1"/>
    <x v="236"/>
    <n v="44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x v="237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55"/>
    <x v="0"/>
    <x v="63"/>
    <n v="8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94"/>
    <x v="0"/>
    <x v="238"/>
    <n v="6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44"/>
    <x v="1"/>
    <x v="239"/>
    <n v="70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51"/>
    <x v="0"/>
    <x v="240"/>
    <n v="40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x v="241"/>
    <n v="41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x v="242"/>
    <n v="99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83"/>
    <x v="0"/>
    <x v="235"/>
    <n v="8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46"/>
    <x v="1"/>
    <x v="23"/>
    <n v="81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86"/>
    <x v="1"/>
    <x v="72"/>
    <n v="94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x v="243"/>
    <n v="73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32"/>
    <x v="1"/>
    <x v="244"/>
    <n v="66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74"/>
    <x v="0"/>
    <x v="245"/>
    <n v="109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75"/>
    <x v="3"/>
    <x v="51"/>
    <n v="41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x v="36"/>
    <n v="99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03"/>
    <x v="1"/>
    <x v="246"/>
    <n v="10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10"/>
    <x v="1"/>
    <x v="247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95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95"/>
    <x v="1"/>
    <x v="221"/>
    <n v="31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x v="249"/>
    <n v="104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67"/>
    <x v="0"/>
    <x v="250"/>
    <n v="5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19"/>
    <x v="0"/>
    <x v="141"/>
    <n v="42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16"/>
    <x v="0"/>
    <x v="68"/>
    <n v="53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39"/>
    <x v="3"/>
    <x v="251"/>
    <n v="51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10"/>
    <x v="0"/>
    <x v="175"/>
    <n v="101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x v="194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x v="252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24"/>
    <x v="0"/>
    <x v="150"/>
    <n v="8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x v="253"/>
    <n v="3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91"/>
    <x v="0"/>
    <x v="107"/>
    <n v="81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x v="58"/>
    <n v="26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x v="254"/>
    <n v="30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34"/>
    <x v="1"/>
    <x v="255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23"/>
    <x v="2"/>
    <x v="57"/>
    <n v="102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x v="256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44"/>
    <x v="1"/>
    <x v="257"/>
    <n v="77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x v="258"/>
    <n v="8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x v="259"/>
    <n v="47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87"/>
    <x v="1"/>
    <x v="260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14"/>
    <x v="1"/>
    <x v="261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97"/>
    <x v="0"/>
    <x v="262"/>
    <n v="64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23"/>
    <x v="1"/>
    <x v="263"/>
    <n v="106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79"/>
    <x v="1"/>
    <x v="264"/>
    <n v="74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x v="265"/>
    <n v="84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94"/>
    <x v="0"/>
    <x v="224"/>
    <n v="89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x v="266"/>
    <n v="7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67"/>
    <x v="0"/>
    <x v="267"/>
    <n v="97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54"/>
    <x v="0"/>
    <x v="98"/>
    <n v="33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42"/>
    <x v="0"/>
    <x v="268"/>
    <n v="10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x v="269"/>
    <n v="70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34"/>
    <x v="0"/>
    <x v="270"/>
    <n v="110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01"/>
    <x v="1"/>
    <x v="271"/>
    <n v="66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72"/>
    <x v="0"/>
    <x v="272"/>
    <n v="4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53"/>
    <x v="0"/>
    <x v="273"/>
    <n v="104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28"/>
    <x v="1"/>
    <x v="274"/>
    <n v="4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35"/>
    <x v="0"/>
    <x v="254"/>
    <n v="30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11"/>
    <x v="1"/>
    <x v="275"/>
    <n v="81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24"/>
    <x v="1"/>
    <x v="175"/>
    <n v="94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x v="99"/>
    <n v="2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x v="174"/>
    <n v="8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85"/>
    <x v="1"/>
    <x v="142"/>
    <n v="10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12"/>
    <x v="0"/>
    <x v="276"/>
    <n v="50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x v="277"/>
    <n v="6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x v="278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74"/>
    <x v="1"/>
    <x v="39"/>
    <n v="10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72"/>
    <x v="1"/>
    <x v="271"/>
    <n v="7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60"/>
    <x v="1"/>
    <x v="279"/>
    <n v="60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16"/>
    <x v="1"/>
    <x v="129"/>
    <n v="78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x v="192"/>
    <n v="105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x v="196"/>
    <n v="106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x v="51"/>
    <n v="2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x v="280"/>
    <n v="70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x v="110"/>
    <n v="9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x v="281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x v="282"/>
    <n v="59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x v="283"/>
    <n v="85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30"/>
    <x v="1"/>
    <x v="284"/>
    <n v="78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13"/>
    <x v="0"/>
    <x v="165"/>
    <n v="50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x v="270"/>
    <n v="59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61"/>
    <x v="1"/>
    <x v="54"/>
    <n v="94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10"/>
    <x v="0"/>
    <x v="78"/>
    <n v="40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14"/>
    <x v="0"/>
    <x v="285"/>
    <n v="70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x v="9"/>
    <n v="6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x v="286"/>
    <n v="48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x v="287"/>
    <n v="63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64"/>
    <x v="0"/>
    <x v="109"/>
    <n v="8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x v="288"/>
    <n v="75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72"/>
    <x v="1"/>
    <x v="28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x v="290"/>
    <n v="50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x v="291"/>
    <n v="97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39"/>
    <x v="0"/>
    <x v="292"/>
    <n v="10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11"/>
    <x v="3"/>
    <x v="293"/>
    <n v="89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22"/>
    <x v="1"/>
    <x v="294"/>
    <n v="8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87"/>
    <x v="1"/>
    <x v="126"/>
    <n v="9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"/>
    <x v="0"/>
    <x v="295"/>
    <n v="2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x v="296"/>
    <n v="42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x v="297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69"/>
    <x v="1"/>
    <x v="298"/>
    <n v="110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x v="10"/>
    <n v="4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67"/>
    <x v="1"/>
    <x v="299"/>
    <n v="4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74"/>
    <x v="1"/>
    <x v="211"/>
    <n v="31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18"/>
    <x v="1"/>
    <x v="300"/>
    <n v="99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x v="301"/>
    <n v="6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30"/>
    <x v="1"/>
    <x v="302"/>
    <n v="4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40"/>
    <x v="0"/>
    <x v="174"/>
    <n v="74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86"/>
    <x v="0"/>
    <x v="303"/>
    <n v="56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16"/>
    <x v="1"/>
    <x v="304"/>
    <n v="69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90"/>
    <x v="0"/>
    <x v="305"/>
    <n v="6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82"/>
    <x v="1"/>
    <x v="306"/>
    <n v="11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32"/>
    <x v="1"/>
    <x v="110"/>
    <n v="79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46"/>
    <x v="0"/>
    <x v="308"/>
    <n v="88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36"/>
    <x v="2"/>
    <x v="309"/>
    <n v="50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x v="172"/>
    <n v="100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69"/>
    <x v="1"/>
    <x v="38"/>
    <n v="105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62"/>
    <x v="2"/>
    <x v="310"/>
    <n v="108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x v="311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11"/>
    <x v="0"/>
    <x v="312"/>
    <n v="30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44"/>
    <x v="0"/>
    <x v="313"/>
    <n v="4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x v="27"/>
    <n v="6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57"/>
    <x v="0"/>
    <x v="314"/>
    <n v="47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23"/>
    <x v="1"/>
    <x v="315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28"/>
    <x v="1"/>
    <x v="115"/>
    <n v="68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64"/>
    <x v="0"/>
    <x v="316"/>
    <n v="51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x v="317"/>
    <n v="54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11"/>
    <x v="0"/>
    <x v="318"/>
    <n v="9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40"/>
    <x v="0"/>
    <x v="100"/>
    <n v="25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x v="45"/>
    <n v="84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x v="319"/>
    <n v="47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13"/>
    <x v="1"/>
    <x v="320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46"/>
    <x v="0"/>
    <x v="321"/>
    <n v="63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x v="322"/>
    <n v="81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x v="286"/>
    <n v="65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92"/>
    <x v="1"/>
    <x v="115"/>
    <n v="10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83"/>
    <x v="0"/>
    <x v="222"/>
    <n v="70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x v="323"/>
    <n v="83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17"/>
    <x v="3"/>
    <x v="234"/>
    <n v="9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17"/>
    <x v="1"/>
    <x v="324"/>
    <n v="104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52"/>
    <x v="1"/>
    <x v="61"/>
    <n v="55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23"/>
    <x v="1"/>
    <x v="325"/>
    <n v="5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x v="326"/>
    <n v="60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55"/>
    <x v="1"/>
    <x v="327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x v="328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25"/>
    <x v="0"/>
    <x v="235"/>
    <n v="5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x v="182"/>
    <n v="75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35"/>
    <x v="3"/>
    <x v="329"/>
    <n v="36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76"/>
    <x v="1"/>
    <x v="102"/>
    <n v="37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x v="73"/>
    <n v="63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82"/>
    <x v="0"/>
    <x v="129"/>
    <n v="30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x v="331"/>
    <n v="7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23"/>
    <x v="1"/>
    <x v="332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63"/>
    <x v="0"/>
    <x v="249"/>
    <n v="9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x v="333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x v="334"/>
    <n v="45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x v="335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x v="336"/>
    <n v="9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x v="337"/>
    <n v="29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51"/>
    <x v="1"/>
    <x v="338"/>
    <n v="56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90"/>
    <x v="0"/>
    <x v="339"/>
    <n v="5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x v="126"/>
    <n v="82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41"/>
    <x v="1"/>
    <x v="34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31"/>
    <x v="0"/>
    <x v="341"/>
    <n v="10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x v="342"/>
    <n v="6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x v="343"/>
    <n v="39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88"/>
    <x v="1"/>
    <x v="175"/>
    <n v="11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5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75"/>
    <x v="1"/>
    <x v="279"/>
    <n v="58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41"/>
    <x v="0"/>
    <x v="36"/>
    <n v="101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84"/>
    <x v="1"/>
    <x v="122"/>
    <n v="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x v="345"/>
    <n v="27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x v="347"/>
    <n v="10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78"/>
    <x v="1"/>
    <x v="88"/>
    <n v="84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65"/>
    <x v="1"/>
    <x v="23"/>
    <n v="103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x v="57"/>
    <n v="40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x v="348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x v="86"/>
    <n v="41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x v="349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13"/>
    <x v="1"/>
    <x v="350"/>
    <n v="7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01"/>
    <x v="1"/>
    <x v="215"/>
    <n v="9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x v="351"/>
    <n v="10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x v="352"/>
    <n v="7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53"/>
    <x v="0"/>
    <x v="353"/>
    <n v="8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60"/>
    <x v="1"/>
    <x v="354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x v="355"/>
    <n v="4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x v="356"/>
    <n v="3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79"/>
    <x v="1"/>
    <x v="357"/>
    <n v="84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x v="127"/>
    <n v="101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02"/>
    <x v="1"/>
    <x v="72"/>
    <n v="110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x v="358"/>
    <n v="3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x v="120"/>
    <n v="71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24"/>
    <x v="3"/>
    <x v="359"/>
    <n v="77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x v="251"/>
    <n v="102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x v="360"/>
    <n v="51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x v="135"/>
    <n v="68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1"/>
    <x v="0"/>
    <x v="71"/>
    <n v="31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34"/>
    <x v="0"/>
    <x v="53"/>
    <n v="28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24"/>
    <x v="0"/>
    <x v="361"/>
    <n v="80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48"/>
    <x v="0"/>
    <x v="36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70"/>
    <x v="0"/>
    <x v="363"/>
    <n v="60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x v="129"/>
    <n v="37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80"/>
    <x v="1"/>
    <x v="364"/>
    <n v="10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92"/>
    <x v="0"/>
    <x v="197"/>
    <n v="112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14"/>
    <x v="0"/>
    <x v="365"/>
    <n v="36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x v="366"/>
    <n v="66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x v="161"/>
    <n v="44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12"/>
    <x v="1"/>
    <x v="36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71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19"/>
    <x v="1"/>
    <x v="54"/>
    <n v="7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24"/>
    <x v="0"/>
    <x v="369"/>
    <n v="9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39"/>
    <x v="1"/>
    <x v="370"/>
    <n v="53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x v="164"/>
    <n v="93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x v="371"/>
    <n v="59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56"/>
    <x v="0"/>
    <x v="221"/>
    <n v="36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43"/>
    <x v="0"/>
    <x v="372"/>
    <n v="6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12"/>
    <x v="1"/>
    <x v="373"/>
    <n v="8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"/>
    <x v="0"/>
    <x v="234"/>
    <n v="6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x v="374"/>
    <n v="102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26"/>
    <x v="1"/>
    <x v="235"/>
    <n v="106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46"/>
    <x v="1"/>
    <x v="375"/>
    <n v="30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x v="271"/>
    <n v="86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x v="121"/>
    <n v="71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x v="376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84"/>
    <x v="0"/>
    <x v="377"/>
    <n v="28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x v="98"/>
    <n v="88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100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x v="175"/>
    <n v="9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11"/>
    <x v="0"/>
    <x v="352"/>
    <n v="6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x v="200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x v="379"/>
    <n v="4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03"/>
    <x v="1"/>
    <x v="105"/>
    <n v="6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x v="380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x v="166"/>
    <n v="55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82"/>
    <x v="1"/>
    <x v="381"/>
    <n v="6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50"/>
    <x v="1"/>
    <x v="382"/>
    <n v="105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x v="383"/>
    <n v="9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x v="384"/>
    <n v="44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x v="385"/>
    <n v="92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66"/>
    <x v="1"/>
    <x v="326"/>
    <n v="5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x v="386"/>
    <n v="109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3"/>
    <x v="0"/>
    <x v="240"/>
    <n v="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x v="80"/>
    <n v="77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77"/>
    <x v="1"/>
    <x v="286"/>
    <n v="92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89"/>
    <x v="0"/>
    <x v="387"/>
    <n v="6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x v="39"/>
    <n v="78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69"/>
    <x v="1"/>
    <x v="388"/>
    <n v="81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71"/>
    <x v="1"/>
    <x v="389"/>
    <n v="60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x v="390"/>
    <n v="110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59"/>
    <x v="0"/>
    <x v="391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x v="45"/>
    <n v="96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x v="392"/>
    <n v="73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52"/>
    <x v="1"/>
    <x v="353"/>
    <n v="26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24"/>
    <x v="1"/>
    <x v="18"/>
    <n v="104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40"/>
    <x v="1"/>
    <x v="393"/>
    <n v="10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99"/>
    <x v="1"/>
    <x v="394"/>
    <n v="54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x v="105"/>
    <n v="63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x v="395"/>
    <n v="1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94"/>
    <x v="1"/>
    <x v="396"/>
    <n v="50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70"/>
    <x v="1"/>
    <x v="40"/>
    <n v="5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13"/>
    <x v="0"/>
    <x v="150"/>
    <n v="49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x v="72"/>
    <n v="60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x v="397"/>
    <n v="79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05"/>
    <x v="1"/>
    <x v="398"/>
    <n v="5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44"/>
    <x v="0"/>
    <x v="95"/>
    <n v="11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19"/>
    <x v="1"/>
    <x v="146"/>
    <n v="6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86"/>
    <x v="1"/>
    <x v="399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x v="400"/>
    <n v="81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x v="401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94"/>
    <x v="0"/>
    <x v="164"/>
    <n v="9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54"/>
    <x v="3"/>
    <x v="115"/>
    <n v="5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12"/>
    <x v="1"/>
    <x v="402"/>
    <n v="25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69"/>
    <x v="1"/>
    <x v="358"/>
    <n v="69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63"/>
    <x v="0"/>
    <x v="21"/>
    <n v="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65"/>
    <x v="0"/>
    <x v="251"/>
    <n v="98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19"/>
    <x v="3"/>
    <x v="95"/>
    <n v="4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17"/>
    <x v="0"/>
    <x v="242"/>
    <n v="66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x v="215"/>
    <n v="7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42"/>
    <x v="1"/>
    <x v="403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64"/>
    <x v="0"/>
    <x v="83"/>
    <n v="54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52"/>
    <x v="0"/>
    <x v="344"/>
    <n v="10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x v="404"/>
    <n v="67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x v="405"/>
    <n v="64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47"/>
    <x v="1"/>
    <x v="158"/>
    <n v="9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51"/>
    <x v="1"/>
    <x v="406"/>
    <n v="51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73"/>
    <x v="0"/>
    <x v="388"/>
    <n v="44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79"/>
    <x v="0"/>
    <x v="407"/>
    <n v="9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65"/>
    <x v="0"/>
    <x v="408"/>
    <n v="50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x v="99"/>
    <n v="68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x v="408"/>
    <n v="6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13"/>
    <x v="0"/>
    <x v="259"/>
    <n v="80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55"/>
    <x v="1"/>
    <x v="409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x v="144"/>
    <n v="7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x v="410"/>
    <n v="90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100"/>
    <x v="0"/>
    <x v="236"/>
    <n v="4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x v="411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x v="412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4"/>
    <x v="0"/>
    <x v="172"/>
    <n v="6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07"/>
    <x v="1"/>
    <x v="346"/>
    <n v="67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28"/>
    <x v="1"/>
    <x v="413"/>
    <n v="8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x v="408"/>
    <n v="6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x v="414"/>
    <n v="53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x v="37"/>
    <n v="5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88"/>
    <x v="1"/>
    <x v="415"/>
    <n v="4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31"/>
    <x v="1"/>
    <x v="416"/>
    <n v="81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84"/>
    <x v="1"/>
    <x v="417"/>
    <n v="35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20"/>
    <x v="1"/>
    <x v="124"/>
    <n v="103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x v="418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14"/>
    <x v="3"/>
    <x v="27"/>
    <n v="76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39"/>
    <x v="1"/>
    <x v="325"/>
    <n v="4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4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55"/>
    <x v="1"/>
    <x v="419"/>
    <n v="5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70"/>
    <x v="1"/>
    <x v="73"/>
    <n v="85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90"/>
    <x v="1"/>
    <x v="202"/>
    <n v="51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50"/>
    <x v="1"/>
    <x v="12"/>
    <n v="64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49"/>
    <x v="0"/>
    <x v="420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28"/>
    <x v="0"/>
    <x v="355"/>
    <n v="8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x v="58"/>
    <n v="90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x v="421"/>
    <n v="74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"/>
    <x v="0"/>
    <x v="251"/>
    <n v="92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x v="422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x v="423"/>
    <n v="33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x v="197"/>
    <n v="9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x v="288"/>
    <n v="70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x v="110"/>
    <n v="72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x v="87"/>
    <n v="30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x v="424"/>
    <n v="7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63"/>
    <x v="3"/>
    <x v="215"/>
    <n v="69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10"/>
    <x v="1"/>
    <x v="425"/>
    <n v="60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43"/>
    <x v="2"/>
    <x v="426"/>
    <n v="111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83"/>
    <x v="0"/>
    <x v="339"/>
    <n v="53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x v="427"/>
    <n v="56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14"/>
    <x v="1"/>
    <x v="428"/>
    <n v="70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65"/>
    <x v="0"/>
    <x v="429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x v="167"/>
    <n v="10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11"/>
    <x v="0"/>
    <x v="115"/>
    <n v="99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56"/>
    <x v="2"/>
    <x v="430"/>
    <n v="107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x v="431"/>
    <n v="7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x v="346"/>
    <n v="58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x v="30"/>
    <n v="10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21"/>
    <x v="1"/>
    <x v="432"/>
    <n v="88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48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x v="434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89"/>
    <x v="0"/>
    <x v="43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41"/>
    <x v="0"/>
    <x v="6"/>
    <n v="104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63"/>
    <x v="3"/>
    <x v="419"/>
    <n v="86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48"/>
    <x v="0"/>
    <x v="436"/>
    <n v="98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88"/>
    <x v="0"/>
    <x v="437"/>
    <n v="45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27"/>
    <x v="1"/>
    <x v="438"/>
    <n v="3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39"/>
    <x v="1"/>
    <x v="439"/>
    <n v="60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x v="440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x v="441"/>
    <n v="50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x v="442"/>
    <n v="99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"/>
    <x v="0"/>
    <x v="443"/>
    <n v="5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x v="444"/>
    <n v="81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47"/>
    <x v="0"/>
    <x v="424"/>
    <n v="76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x v="385"/>
    <n v="97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54"/>
    <x v="0"/>
    <x v="445"/>
    <n v="77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98"/>
    <x v="0"/>
    <x v="54"/>
    <n v="6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77"/>
    <x v="0"/>
    <x v="215"/>
    <n v="89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33"/>
    <x v="0"/>
    <x v="446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40"/>
    <x v="1"/>
    <x v="447"/>
    <n v="4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x v="270"/>
    <n v="79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76"/>
    <x v="1"/>
    <x v="448"/>
    <n v="2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x v="70"/>
    <n v="74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x v="449"/>
    <n v="108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69"/>
    <x v="1"/>
    <x v="450"/>
    <n v="69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x v="451"/>
    <n v="111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56"/>
    <x v="0"/>
    <x v="452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44"/>
    <x v="0"/>
    <x v="125"/>
    <n v="42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34"/>
    <x v="3"/>
    <x v="453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x v="269"/>
    <n v="36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90"/>
    <x v="1"/>
    <x v="454"/>
    <n v="101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x v="41"/>
    <n v="40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18"/>
    <x v="3"/>
    <x v="455"/>
    <n v="83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37"/>
    <x v="1"/>
    <x v="456"/>
    <n v="40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97"/>
    <x v="0"/>
    <x v="457"/>
    <n v="48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x v="458"/>
    <n v="96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50"/>
    <x v="1"/>
    <x v="459"/>
    <n v="79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58"/>
    <x v="1"/>
    <x v="98"/>
    <n v="56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43"/>
    <x v="1"/>
    <x v="460"/>
    <n v="6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68"/>
    <x v="0"/>
    <x v="461"/>
    <n v="102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92"/>
    <x v="1"/>
    <x v="38"/>
    <n v="107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2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29"/>
    <x v="1"/>
    <x v="463"/>
    <n v="71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01"/>
    <x v="1"/>
    <x v="464"/>
    <n v="106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27"/>
    <x v="1"/>
    <x v="257"/>
    <n v="43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x v="465"/>
    <n v="30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x v="385"/>
    <n v="71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64"/>
    <x v="0"/>
    <x v="466"/>
    <n v="66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84"/>
    <x v="0"/>
    <x v="467"/>
    <n v="97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x v="468"/>
    <n v="63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59"/>
    <x v="0"/>
    <x v="469"/>
    <n v="10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53"/>
    <x v="1"/>
    <x v="470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x v="471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84"/>
    <x v="0"/>
    <x v="75"/>
    <n v="11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75"/>
    <x v="1"/>
    <x v="472"/>
    <n v="111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54"/>
    <x v="0"/>
    <x v="100"/>
    <n v="57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12"/>
    <x v="1"/>
    <x v="473"/>
    <n v="97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x v="220"/>
    <n v="92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99"/>
    <x v="0"/>
    <x v="474"/>
    <n v="83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x v="475"/>
    <n v="103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x v="170"/>
    <n v="69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07"/>
    <x v="1"/>
    <x v="231"/>
    <n v="8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x v="129"/>
    <n v="75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x v="476"/>
    <n v="51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20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41"/>
    <x v="1"/>
    <x v="381"/>
    <n v="73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62"/>
    <x v="1"/>
    <x v="459"/>
    <n v="10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x v="477"/>
    <n v="102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24"/>
    <x v="0"/>
    <x v="478"/>
    <n v="44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18"/>
    <x v="1"/>
    <x v="144"/>
    <n v="66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x v="479"/>
    <n v="2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x v="480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x v="63"/>
    <n v="8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"/>
    <x v="3"/>
    <x v="101"/>
    <n v="90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57"/>
    <x v="1"/>
    <x v="481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70"/>
    <x v="1"/>
    <x v="358"/>
    <n v="92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34"/>
    <x v="1"/>
    <x v="246"/>
    <n v="93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50"/>
    <x v="0"/>
    <x v="482"/>
    <n v="6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89"/>
    <x v="3"/>
    <x v="168"/>
    <n v="92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18"/>
    <x v="0"/>
    <x v="234"/>
    <n v="74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86"/>
    <x v="1"/>
    <x v="393"/>
    <n v="85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13"/>
    <x v="1"/>
    <x v="130"/>
    <n v="11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x v="319"/>
    <n v="33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92"/>
    <x v="0"/>
    <x v="484"/>
    <n v="96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27"/>
    <x v="1"/>
    <x v="485"/>
    <n v="8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19"/>
    <x v="1"/>
    <x v="486"/>
    <n v="25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54"/>
    <x v="1"/>
    <x v="487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x v="226"/>
    <n v="87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x v="80"/>
    <n v="28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"/>
    <x v="0"/>
    <x v="27"/>
    <n v="104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61"/>
    <x v="0"/>
    <x v="271"/>
    <n v="32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x v="36"/>
    <n v="100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79"/>
    <x v="1"/>
    <x v="406"/>
    <n v="109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26"/>
    <x v="1"/>
    <x v="393"/>
    <n v="11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x v="68"/>
    <n v="30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12"/>
    <x v="1"/>
    <x v="382"/>
    <n v="102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x v="298"/>
    <n v="62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13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29"/>
    <x v="1"/>
    <x v="489"/>
    <n v="40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35"/>
    <x v="3"/>
    <x v="490"/>
    <n v="111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x v="491"/>
    <n v="37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32"/>
    <x v="1"/>
    <x v="492"/>
    <n v="31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92"/>
    <x v="3"/>
    <x v="493"/>
    <n v="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57"/>
    <x v="1"/>
    <x v="231"/>
    <n v="88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x v="494"/>
    <n v="37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67"/>
    <x v="1"/>
    <x v="495"/>
    <n v="26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x v="496"/>
    <n v="6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07"/>
    <x v="1"/>
    <x v="493"/>
    <n v="50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64"/>
    <x v="1"/>
    <x v="497"/>
    <n v="110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68"/>
    <x v="0"/>
    <x v="498"/>
    <n v="90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34"/>
    <x v="0"/>
    <x v="155"/>
    <n v="79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55"/>
    <x v="1"/>
    <x v="499"/>
    <n v="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77"/>
    <x v="1"/>
    <x v="16"/>
    <n v="62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13"/>
    <x v="1"/>
    <x v="500"/>
    <n v="2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28"/>
    <x v="1"/>
    <x v="496"/>
    <n v="54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08"/>
    <x v="1"/>
    <x v="40"/>
    <n v="41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x v="501"/>
    <n v="5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x v="502"/>
    <n v="108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4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87"/>
    <x v="0"/>
    <x v="504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x v="505"/>
    <n v="54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x v="150"/>
    <n v="107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13"/>
    <x v="1"/>
    <x v="506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x v="507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36"/>
    <x v="1"/>
    <x v="373"/>
    <n v="87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10"/>
    <x v="0"/>
    <x v="234"/>
    <n v="97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66"/>
    <x v="0"/>
    <x v="508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49"/>
    <x v="0"/>
    <x v="103"/>
    <n v="68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88"/>
    <x v="1"/>
    <x v="5"/>
    <n v="59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80"/>
    <x v="0"/>
    <x v="509"/>
    <n v="1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06"/>
    <x v="1"/>
    <x v="55"/>
    <n v="33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51"/>
    <x v="3"/>
    <x v="75"/>
    <n v="7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15"/>
    <x v="1"/>
    <x v="510"/>
    <n v="68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x v="188"/>
    <n v="7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15"/>
    <x v="1"/>
    <x v="511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x v="78"/>
    <n v="102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x v="512"/>
    <n v="53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100"/>
    <x v="0"/>
    <x v="513"/>
    <n v="71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88"/>
    <x v="2"/>
    <x v="249"/>
    <n v="102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x v="430"/>
    <n v="74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31"/>
    <x v="3"/>
    <x v="260"/>
    <n v="5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26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x v="483"/>
    <n v="72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25"/>
    <x v="1"/>
    <x v="460"/>
    <n v="7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14"/>
    <x v="0"/>
    <x v="249"/>
    <n v="33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55"/>
    <x v="0"/>
    <x v="373"/>
    <n v="5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x v="515"/>
    <n v="45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88"/>
    <x v="1"/>
    <x v="246"/>
    <n v="5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87"/>
    <x v="0"/>
    <x v="516"/>
    <n v="60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03"/>
    <x v="1"/>
    <x v="88"/>
    <n v="44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x v="23"/>
    <n v="86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69"/>
    <x v="1"/>
    <x v="205"/>
    <n v="32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51"/>
    <x v="0"/>
    <x v="109"/>
    <n v="74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80"/>
    <x v="1"/>
    <x v="70"/>
    <n v="109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30"/>
    <x v="0"/>
    <x v="161"/>
    <n v="83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6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x v="394"/>
    <n v="56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77"/>
    <x v="0"/>
    <x v="89"/>
    <n v="10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26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39"/>
    <x v="1"/>
    <x v="520"/>
    <n v="113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92"/>
    <x v="0"/>
    <x v="521"/>
    <n v="82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30"/>
    <x v="1"/>
    <x v="236"/>
    <n v="6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x v="221"/>
    <n v="106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69"/>
    <x v="1"/>
    <x v="522"/>
    <n v="76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95"/>
    <x v="1"/>
    <x v="464"/>
    <n v="111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51"/>
    <x v="0"/>
    <x v="523"/>
    <n v="96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x v="524"/>
    <n v="43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91"/>
    <x v="1"/>
    <x v="155"/>
    <n v="68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x v="525"/>
    <n v="90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57"/>
    <x v="1"/>
    <x v="526"/>
    <n v="58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26"/>
    <x v="1"/>
    <x v="527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88"/>
    <x v="1"/>
    <x v="144"/>
    <n v="89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x v="346"/>
    <n v="66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x v="172"/>
    <n v="7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51"/>
    <x v="0"/>
    <x v="110"/>
    <n v="32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x v="528"/>
    <n v="65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09"/>
    <x v="1"/>
    <x v="529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x v="265"/>
    <n v="105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x v="34"/>
    <n v="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x v="530"/>
    <n v="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90"/>
    <x v="0"/>
    <x v="531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75"/>
    <x v="0"/>
    <x v="115"/>
    <n v="6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53"/>
    <x v="1"/>
    <x v="532"/>
    <n v="84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39"/>
    <x v="1"/>
    <x v="210"/>
    <n v="34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90"/>
    <x v="1"/>
    <x v="144"/>
    <n v="93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x v="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x v="287"/>
    <n v="84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63"/>
    <x v="1"/>
    <x v="227"/>
    <n v="64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x v="254"/>
    <n v="82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x v="115"/>
    <n v="93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98"/>
    <x v="1"/>
    <x v="534"/>
    <n v="10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09"/>
    <x v="1"/>
    <x v="44"/>
    <n v="106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38"/>
    <x v="1"/>
    <x v="460"/>
    <n v="102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x v="535"/>
    <n v="63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x v="253"/>
    <n v="29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08"/>
    <x v="1"/>
    <x v="415"/>
    <n v="7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51"/>
    <x v="0"/>
    <x v="249"/>
    <n v="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52"/>
    <x v="1"/>
    <x v="50"/>
    <n v="76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x v="536"/>
    <n v="73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02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57"/>
    <x v="1"/>
    <x v="1"/>
    <n v="54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x v="537"/>
    <n v="3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x v="164"/>
    <n v="79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36"/>
    <x v="0"/>
    <x v="377"/>
    <n v="41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52"/>
    <x v="1"/>
    <x v="167"/>
    <n v="7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x v="25"/>
    <n v="57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87"/>
    <x v="1"/>
    <x v="72"/>
    <n v="7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87"/>
    <x v="1"/>
    <x v="538"/>
    <n v="2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x v="503"/>
    <n v="97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x v="539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43"/>
    <x v="3"/>
    <x v="540"/>
    <n v="8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x v="402"/>
    <n v="26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x v="105"/>
    <n v="103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24"/>
    <x v="0"/>
    <x v="541"/>
    <n v="73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90"/>
    <x v="0"/>
    <x v="246"/>
    <n v="57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x v="542"/>
    <n v="84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70"/>
    <x v="1"/>
    <x v="543"/>
    <n v="99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x v="544"/>
    <n v="42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x v="545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x v="109"/>
    <n v="82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25"/>
    <x v="0"/>
    <x v="176"/>
    <n v="3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x v="546"/>
    <n v="1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37"/>
    <x v="0"/>
    <x v="65"/>
    <n v="84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44"/>
    <x v="1"/>
    <x v="4"/>
    <n v="10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x v="547"/>
    <n v="80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39"/>
    <x v="0"/>
    <x v="15"/>
    <n v="70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x v="548"/>
    <n v="42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x v="549"/>
    <n v="58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18"/>
    <x v="1"/>
    <x v="550"/>
    <n v="41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85"/>
    <x v="0"/>
    <x v="551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29"/>
    <x v="0"/>
    <x v="249"/>
    <n v="7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10"/>
    <x v="1"/>
    <x v="552"/>
    <n v="42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70"/>
    <x v="1"/>
    <x v="393"/>
    <n v="78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x v="553"/>
    <n v="10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x v="34"/>
    <n v="47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x v="554"/>
    <n v="76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x v="134"/>
    <n v="54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89"/>
    <x v="1"/>
    <x v="75"/>
    <n v="57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x v="37"/>
    <n v="10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74"/>
    <x v="1"/>
    <x v="555"/>
    <n v="105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28"/>
    <x v="0"/>
    <x v="11"/>
    <n v="90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52"/>
    <x v="0"/>
    <x v="556"/>
    <n v="77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x v="300"/>
    <n v="10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56"/>
    <x v="1"/>
    <x v="122"/>
    <n v="55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52"/>
    <x v="1"/>
    <x v="460"/>
    <n v="3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2"/>
    <x v="2"/>
    <x v="443"/>
    <n v="51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x v="36"/>
    <n v="50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x v="64"/>
    <n v="55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63"/>
    <x v="1"/>
    <x v="271"/>
    <n v="47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x v="142"/>
    <n v="4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19"/>
    <x v="1"/>
    <x v="557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x v="175"/>
    <n v="108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20"/>
    <x v="3"/>
    <x v="102"/>
    <n v="102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x v="558"/>
    <n v="25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80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x v="560"/>
    <n v="68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x v="561"/>
    <n v="26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56"/>
    <x v="1"/>
    <x v="562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x v="550"/>
    <n v="26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58"/>
    <x v="2"/>
    <x v="11"/>
    <n v="78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37"/>
    <x v="1"/>
    <x v="388"/>
    <n v="5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59"/>
    <x v="0"/>
    <x v="537"/>
    <n v="93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83"/>
    <x v="1"/>
    <x v="563"/>
    <n v="38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x v="63"/>
    <n v="32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76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38"/>
    <x v="1"/>
    <x v="174"/>
    <n v="10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88"/>
    <x v="1"/>
    <x v="565"/>
    <n v="84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x v="167"/>
    <n v="103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18"/>
    <x v="0"/>
    <x v="27"/>
    <n v="10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46"/>
    <x v="0"/>
    <x v="95"/>
    <n v="89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17"/>
    <x v="1"/>
    <x v="566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17"/>
    <x v="1"/>
    <x v="229"/>
    <n v="65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x v="72"/>
    <n v="46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73"/>
    <x v="0"/>
    <x v="192"/>
    <n v="51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x v="358"/>
    <n v="34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40"/>
    <x v="1"/>
    <x v="567"/>
    <n v="9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82"/>
    <x v="1"/>
    <x v="339"/>
    <n v="107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x v="227"/>
    <n v="76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2"/>
    <x v="0"/>
    <x v="356"/>
    <n v="80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50"/>
    <x v="3"/>
    <x v="568"/>
    <n v="87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10"/>
    <x v="1"/>
    <x v="87"/>
    <n v="105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x v="109"/>
    <n v="57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62"/>
    <x v="2"/>
    <x v="569"/>
    <n v="93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13"/>
    <x v="0"/>
    <x v="373"/>
    <n v="72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65"/>
    <x v="0"/>
    <x v="109"/>
    <n v="9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x v="493"/>
    <n v="105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81"/>
    <x v="0"/>
    <x v="570"/>
    <n v="31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x v="57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x v="483"/>
    <n v="84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27"/>
    <x v="0"/>
    <x v="171"/>
    <n v="74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63"/>
    <x v="3"/>
    <x v="415"/>
    <n v="3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x v="84"/>
    <n v="47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97"/>
    <x v="1"/>
    <x v="572"/>
    <n v="1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70"/>
    <x v="3"/>
    <x v="428"/>
    <n v="4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x v="573"/>
    <n v="101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19"/>
    <x v="0"/>
    <x v="268"/>
    <n v="43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x v="54"/>
    <n v="95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x v="192"/>
    <n v="7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5"/>
    <x v="0"/>
    <x v="406"/>
    <n v="5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85"/>
    <x v="0"/>
    <x v="12"/>
    <n v="8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19"/>
    <x v="1"/>
    <x v="287"/>
    <n v="44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x v="574"/>
    <n v="40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85"/>
    <x v="0"/>
    <x v="493"/>
    <n v="4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x v="287"/>
    <n v="85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86"/>
    <x v="1"/>
    <x v="512"/>
    <n v="41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92"/>
    <x v="1"/>
    <x v="242"/>
    <n v="5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37"/>
    <x v="1"/>
    <x v="575"/>
    <n v="77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x v="493"/>
    <n v="71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08"/>
    <x v="1"/>
    <x v="576"/>
    <n v="92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61"/>
    <x v="0"/>
    <x v="577"/>
    <n v="9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28"/>
    <x v="0"/>
    <x v="3"/>
    <n v="59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x v="578"/>
    <n v="58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x v="526"/>
    <n v="104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x v="235"/>
    <n v="93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55"/>
    <x v="1"/>
    <x v="18"/>
    <n v="62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x v="382"/>
    <n v="92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74"/>
    <x v="0"/>
    <x v="109"/>
    <n v="7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x v="45"/>
    <n v="94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x v="579"/>
    <n v="8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40"/>
    <x v="0"/>
    <x v="580"/>
    <n v="106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78"/>
    <x v="1"/>
    <x v="581"/>
    <n v="3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85"/>
    <x v="0"/>
    <x v="51"/>
    <n v="82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x v="582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x v="345"/>
    <n v="26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67"/>
    <x v="0"/>
    <x v="583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x v="45"/>
    <n v="34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17"/>
    <x v="1"/>
    <x v="584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x v="251"/>
    <n v="77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x v="31"/>
    <n v="53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x v="251"/>
    <n v="107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13"/>
    <x v="1"/>
    <x v="585"/>
    <n v="46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27"/>
    <x v="1"/>
    <x v="227"/>
    <n v="100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x v="51"/>
    <n v="101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x v="586"/>
    <n v="88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x v="587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73"/>
    <x v="0"/>
    <x v="192"/>
    <n v="43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61"/>
    <x v="3"/>
    <x v="279"/>
    <n v="33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x v="82"/>
    <n v="101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x v="588"/>
    <n v="56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6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1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5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3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3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5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8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7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9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6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3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5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90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2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9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9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6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80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1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8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4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9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8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7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9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5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10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7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1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5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70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50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90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9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8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5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7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5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7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30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7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70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6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8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3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2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3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2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8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6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6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2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80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7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7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4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90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9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100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6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2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3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6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7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4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8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50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2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2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8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2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90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7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7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40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40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2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4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70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40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9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1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4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1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1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6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2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4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6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4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9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10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70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4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30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4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50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60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6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70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6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4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8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3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7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9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4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6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9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8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50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100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5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3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1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3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7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6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30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6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5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8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3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40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1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4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10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1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2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1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8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80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60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10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9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2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30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6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1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4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1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60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3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50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9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9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1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5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6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4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8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90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8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3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6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4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7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1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4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3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70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9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60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6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70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8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4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6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60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9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7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9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8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9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40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40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8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6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9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2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3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1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7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3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1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7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3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9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1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3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2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6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4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3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8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4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2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100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9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30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2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2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1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7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1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50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90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8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4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4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7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7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7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2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3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3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4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9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6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3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2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6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8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9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9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6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5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4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4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2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6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2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3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8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3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6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3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3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9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2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80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2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8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1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8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7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1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50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7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8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80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8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6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8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3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8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2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5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6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7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2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1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4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7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4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2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2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4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2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7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7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8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7217F-FFAC-FF4F-8834-9B482226443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25D3A-2DB3-0047-9962-2FCD27220D6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B0C51-455B-4643-AE9C-0835BBDE8D0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BDF3-055D-104A-A904-BF0201317E8C}">
  <dimension ref="A1:T1001"/>
  <sheetViews>
    <sheetView tabSelected="1" workbookViewId="0">
      <selection activeCell="R10" sqref="R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customWidth="1"/>
    <col min="8" max="8" width="13" bestFit="1" customWidth="1"/>
    <col min="9" max="9" width="16.5" customWidth="1"/>
    <col min="12" max="12" width="11.1640625" bestFit="1" customWidth="1"/>
    <col min="13" max="13" width="21.1640625" style="9" customWidth="1"/>
    <col min="14" max="14" width="11.1640625" bestFit="1" customWidth="1"/>
    <col min="15" max="15" width="20.6640625" style="9" customWidth="1"/>
    <col min="18" max="18" width="28" bestFit="1" customWidth="1"/>
    <col min="19" max="19" width="21.5" customWidth="1"/>
    <col min="20" max="20" width="15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2049</v>
      </c>
      <c r="G1" s="1" t="s">
        <v>4</v>
      </c>
      <c r="H1" s="1" t="s">
        <v>5</v>
      </c>
      <c r="I1" s="1" t="s">
        <v>2050</v>
      </c>
      <c r="J1" s="1" t="s">
        <v>6</v>
      </c>
      <c r="K1" s="1" t="s">
        <v>7</v>
      </c>
      <c r="L1" s="1" t="s">
        <v>8</v>
      </c>
      <c r="M1" s="7" t="s">
        <v>2091</v>
      </c>
      <c r="N1" s="1" t="s">
        <v>9</v>
      </c>
      <c r="O1" s="7" t="s">
        <v>2092</v>
      </c>
      <c r="P1" s="1" t="s">
        <v>10</v>
      </c>
      <c r="Q1" s="1" t="s">
        <v>11</v>
      </c>
      <c r="R1" s="1" t="s">
        <v>2028</v>
      </c>
      <c r="S1" s="1" t="s">
        <v>2084</v>
      </c>
      <c r="T1" s="1" t="s">
        <v>2085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2051</v>
      </c>
      <c r="T2" s="4" t="s">
        <v>2052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7" si="1">ROUND((E3/H3),0)</f>
        <v>92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2053</v>
      </c>
      <c r="T3" s="4" t="s">
        <v>2054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2055</v>
      </c>
      <c r="T4" s="4" t="s">
        <v>2056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2053</v>
      </c>
      <c r="T5" s="4" t="s">
        <v>2054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2057</v>
      </c>
      <c r="T6" t="s">
        <v>2058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76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2057</v>
      </c>
      <c r="T7" s="4" t="s">
        <v>2058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ref="I8:I71" si="4">ROUND((E8/H8),0)</f>
        <v>61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2059</v>
      </c>
      <c r="T8" s="4" t="s">
        <v>2060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4"/>
        <v>65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2057</v>
      </c>
      <c r="T9" t="s">
        <v>2058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2057</v>
      </c>
      <c r="T10" t="s">
        <v>2058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4"/>
        <v>73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2053</v>
      </c>
      <c r="T11" t="s">
        <v>2061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4"/>
        <v>63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2059</v>
      </c>
      <c r="T12" t="s">
        <v>2062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4"/>
        <v>112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2057</v>
      </c>
      <c r="T13" t="s">
        <v>2058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4"/>
        <v>102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2059</v>
      </c>
      <c r="T14" t="s">
        <v>2062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4"/>
        <v>105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2053</v>
      </c>
      <c r="T15" t="s">
        <v>2063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4"/>
        <v>94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2053</v>
      </c>
      <c r="T16" t="s">
        <v>2063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4"/>
        <v>85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2055</v>
      </c>
      <c r="T17" t="s">
        <v>2064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4"/>
        <v>110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2065</v>
      </c>
      <c r="T18" t="s">
        <v>2066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4"/>
        <v>108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2059</v>
      </c>
      <c r="T19" t="s">
        <v>2067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4"/>
        <v>45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2057</v>
      </c>
      <c r="T20" t="s">
        <v>2058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2057</v>
      </c>
      <c r="T21" t="s">
        <v>2058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4"/>
        <v>106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2059</v>
      </c>
      <c r="T22" t="s">
        <v>2062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4"/>
        <v>69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2057</v>
      </c>
      <c r="T23" t="s">
        <v>2058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4"/>
        <v>85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2057</v>
      </c>
      <c r="T24" t="s">
        <v>2058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4"/>
        <v>105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2059</v>
      </c>
      <c r="T25" t="s">
        <v>2060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2055</v>
      </c>
      <c r="T26" t="s">
        <v>2064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4"/>
        <v>73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2068</v>
      </c>
      <c r="T27" t="s">
        <v>2069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4"/>
        <v>35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2057</v>
      </c>
      <c r="T28" t="s">
        <v>2058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4"/>
        <v>107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2053</v>
      </c>
      <c r="T29" t="s">
        <v>2054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2057</v>
      </c>
      <c r="T30" t="s">
        <v>2058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2059</v>
      </c>
      <c r="T31" t="s">
        <v>2070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4"/>
        <v>112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2059</v>
      </c>
      <c r="T32" t="s">
        <v>2067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4"/>
        <v>48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2068</v>
      </c>
      <c r="T33" t="s">
        <v>2069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2059</v>
      </c>
      <c r="T34" t="s">
        <v>2060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2057</v>
      </c>
      <c r="T35" t="s">
        <v>2058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2059</v>
      </c>
      <c r="T36" t="s">
        <v>2060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4"/>
        <v>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2059</v>
      </c>
      <c r="T37" t="s">
        <v>2062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4"/>
        <v>69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2057</v>
      </c>
      <c r="T38" t="s">
        <v>2058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4"/>
        <v>106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2065</v>
      </c>
      <c r="T39" t="s">
        <v>2071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4"/>
        <v>75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2072</v>
      </c>
      <c r="T40" t="s">
        <v>2073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4"/>
        <v>57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2057</v>
      </c>
      <c r="T41" t="s">
        <v>2058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4"/>
        <v>75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2055</v>
      </c>
      <c r="T42" t="s">
        <v>2064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4"/>
        <v>107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2053</v>
      </c>
      <c r="T43" t="s">
        <v>2054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2051</v>
      </c>
      <c r="T44" t="s">
        <v>2052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2065</v>
      </c>
      <c r="T45" t="s">
        <v>2074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4"/>
        <v>108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2065</v>
      </c>
      <c r="T46" t="s">
        <v>2071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4"/>
        <v>94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2057</v>
      </c>
      <c r="T47" t="s">
        <v>2058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4"/>
        <v>46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2053</v>
      </c>
      <c r="T48" t="s">
        <v>2054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4"/>
        <v>48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2057</v>
      </c>
      <c r="T49" t="s">
        <v>2058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4"/>
        <v>53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2057</v>
      </c>
      <c r="T50" t="s">
        <v>2058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4"/>
        <v>45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2053</v>
      </c>
      <c r="T51" t="s">
        <v>2054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2053</v>
      </c>
      <c r="T52" t="s">
        <v>2075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4"/>
        <v>99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2055</v>
      </c>
      <c r="T53" t="s">
        <v>2064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4"/>
        <v>33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2057</v>
      </c>
      <c r="T54" t="s">
        <v>2058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4"/>
        <v>59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2059</v>
      </c>
      <c r="T55" t="s">
        <v>2062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4"/>
        <v>45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2055</v>
      </c>
      <c r="T56" t="s">
        <v>2064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4"/>
        <v>90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2053</v>
      </c>
      <c r="T57" t="s">
        <v>2076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4"/>
        <v>70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2055</v>
      </c>
      <c r="T58" t="s">
        <v>2064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4"/>
        <v>31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2068</v>
      </c>
      <c r="T59" t="s">
        <v>2069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4"/>
        <v>29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2057</v>
      </c>
      <c r="T60" t="s">
        <v>2058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4"/>
        <v>30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2057</v>
      </c>
      <c r="T61" t="s">
        <v>2058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2057</v>
      </c>
      <c r="T62" t="s">
        <v>2058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2057</v>
      </c>
      <c r="T63" t="s">
        <v>2058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4"/>
        <v>58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2055</v>
      </c>
      <c r="T64" t="s">
        <v>2056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4"/>
        <v>111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2057</v>
      </c>
      <c r="T65" t="s">
        <v>2058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4"/>
        <v>72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2055</v>
      </c>
      <c r="T66" t="s">
        <v>2056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>
        <f t="shared" si="4"/>
        <v>61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2057</v>
      </c>
      <c r="T67" t="s">
        <v>2058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4"/>
        <v>109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2057</v>
      </c>
      <c r="T68" t="s">
        <v>2058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2055</v>
      </c>
      <c r="T69" t="s">
        <v>2064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4"/>
        <v>59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2057</v>
      </c>
      <c r="T70" t="s">
        <v>2058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4"/>
        <v>112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2057</v>
      </c>
      <c r="T71" t="s">
        <v>2058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ref="I72:I135" si="8">ROUND((E72/H72),0)</f>
        <v>64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2057</v>
      </c>
      <c r="T72" t="s">
        <v>2058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8"/>
        <v>85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2057</v>
      </c>
      <c r="T73" t="s">
        <v>2058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8"/>
        <v>74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2059</v>
      </c>
      <c r="T74" t="s">
        <v>2067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8"/>
        <v>105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2053</v>
      </c>
      <c r="T75" t="s">
        <v>2076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8"/>
        <v>56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2053</v>
      </c>
      <c r="T76" t="s">
        <v>2075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8"/>
        <v>86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2072</v>
      </c>
      <c r="T77" t="s">
        <v>2073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2057</v>
      </c>
      <c r="T78" t="s">
        <v>2058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8"/>
        <v>80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2059</v>
      </c>
      <c r="T79" t="s">
        <v>2067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8"/>
        <v>41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2065</v>
      </c>
      <c r="T80" t="s">
        <v>2077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2057</v>
      </c>
      <c r="T81" t="s">
        <v>2058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8"/>
        <v>55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2068</v>
      </c>
      <c r="T82" t="s">
        <v>2069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8"/>
        <v>92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2053</v>
      </c>
      <c r="T83" t="s">
        <v>2054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8"/>
        <v>83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2068</v>
      </c>
      <c r="T84" t="s">
        <v>2069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2053</v>
      </c>
      <c r="T85" t="s">
        <v>2061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8"/>
        <v>111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2055</v>
      </c>
      <c r="T86" t="s">
        <v>2064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8"/>
        <v>91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2053</v>
      </c>
      <c r="T87" t="s">
        <v>2063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8"/>
        <v>61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2057</v>
      </c>
      <c r="T88" t="s">
        <v>2058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8"/>
        <v>83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2053</v>
      </c>
      <c r="T89" t="s">
        <v>2054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8"/>
        <v>111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2065</v>
      </c>
      <c r="T90" t="s">
        <v>2077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8"/>
        <v>89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2057</v>
      </c>
      <c r="T91" t="s">
        <v>2058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8"/>
        <v>58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2057</v>
      </c>
      <c r="T92" t="s">
        <v>2058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2065</v>
      </c>
      <c r="T93" t="s">
        <v>2077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8"/>
        <v>104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2068</v>
      </c>
      <c r="T94" t="s">
        <v>2069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2057</v>
      </c>
      <c r="T95" t="s">
        <v>2058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8"/>
        <v>49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2055</v>
      </c>
      <c r="T96" t="s">
        <v>2056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8"/>
        <v>38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2059</v>
      </c>
      <c r="T97" t="s">
        <v>2060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2057</v>
      </c>
      <c r="T98" t="s">
        <v>2058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8"/>
        <v>107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2051</v>
      </c>
      <c r="T99" t="s">
        <v>2052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8"/>
        <v>27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2068</v>
      </c>
      <c r="T100" t="s">
        <v>2069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8"/>
        <v>91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2057</v>
      </c>
      <c r="T101" t="s">
        <v>2058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2057</v>
      </c>
      <c r="T102" t="s">
        <v>2058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8"/>
        <v>56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2053</v>
      </c>
      <c r="T103" t="s">
        <v>2061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8"/>
        <v>31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2055</v>
      </c>
      <c r="T104" t="s">
        <v>2064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8"/>
        <v>67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2053</v>
      </c>
      <c r="T105" t="s">
        <v>2061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8"/>
        <v>89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2053</v>
      </c>
      <c r="T106" t="s">
        <v>2063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8"/>
        <v>103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2055</v>
      </c>
      <c r="T107" t="s">
        <v>2056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8"/>
        <v>95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2057</v>
      </c>
      <c r="T108" t="s">
        <v>2058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8"/>
        <v>76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2057</v>
      </c>
      <c r="T109" t="s">
        <v>2058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8"/>
        <v>108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2059</v>
      </c>
      <c r="T110" t="s">
        <v>2060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8"/>
        <v>51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2059</v>
      </c>
      <c r="T111" t="s">
        <v>2078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8"/>
        <v>72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2051</v>
      </c>
      <c r="T112" t="s">
        <v>2052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8"/>
        <v>109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2065</v>
      </c>
      <c r="T113" t="s">
        <v>2074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2055</v>
      </c>
      <c r="T114" t="s">
        <v>2056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8"/>
        <v>95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2051</v>
      </c>
      <c r="T115" t="s">
        <v>2052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8"/>
        <v>110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2055</v>
      </c>
      <c r="T116" t="s">
        <v>2064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2065</v>
      </c>
      <c r="T117" t="s">
        <v>2071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8"/>
        <v>87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2057</v>
      </c>
      <c r="T118" t="s">
        <v>2058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8"/>
        <v>31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2059</v>
      </c>
      <c r="T119" t="s">
        <v>2078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8"/>
        <v>95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2072</v>
      </c>
      <c r="T120" t="s">
        <v>2073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8"/>
        <v>70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2059</v>
      </c>
      <c r="T121" t="s">
        <v>2060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2068</v>
      </c>
      <c r="T122" t="s">
        <v>2079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8"/>
        <v>110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2068</v>
      </c>
      <c r="T123" t="s">
        <v>2069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2065</v>
      </c>
      <c r="T124" t="s">
        <v>2071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8"/>
        <v>50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2057</v>
      </c>
      <c r="T125" t="s">
        <v>2058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8"/>
        <v>102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2072</v>
      </c>
      <c r="T126" t="s">
        <v>2073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8"/>
        <v>47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2057</v>
      </c>
      <c r="T127" t="s">
        <v>2058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8"/>
        <v>90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2057</v>
      </c>
      <c r="T128" t="s">
        <v>2058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8"/>
        <v>79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2057</v>
      </c>
      <c r="T129" t="s">
        <v>2058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8"/>
        <v>80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2053</v>
      </c>
      <c r="T130" t="s">
        <v>2054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ROUND((E131/D131)*100,0)</f>
        <v>3</v>
      </c>
      <c r="G131" t="s">
        <v>74</v>
      </c>
      <c r="H131">
        <v>55</v>
      </c>
      <c r="I131">
        <f t="shared" si="8"/>
        <v>86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2051</v>
      </c>
      <c r="T131" t="s">
        <v>2052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2059</v>
      </c>
      <c r="T132" t="s">
        <v>2062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2055</v>
      </c>
      <c r="T133" t="s">
        <v>2056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8"/>
        <v>43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2057</v>
      </c>
      <c r="T134" t="s">
        <v>2058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>
        <f t="shared" si="8"/>
        <v>88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2053</v>
      </c>
      <c r="T135" t="s">
        <v>2080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>
        <f t="shared" ref="I136:I199" si="12">ROUND((E136/H136),0)</f>
        <v>95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2059</v>
      </c>
      <c r="T136" t="s">
        <v>2060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2"/>
        <v>47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2057</v>
      </c>
      <c r="T137" t="s">
        <v>2058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2"/>
        <v>47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2059</v>
      </c>
      <c r="T138" t="s">
        <v>2062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>
        <f t="shared" si="12"/>
        <v>94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2065</v>
      </c>
      <c r="T139" t="s">
        <v>2066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2"/>
        <v>80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2068</v>
      </c>
      <c r="T140" t="s">
        <v>2079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>
        <f t="shared" si="12"/>
        <v>59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2055</v>
      </c>
      <c r="T141" t="s">
        <v>2064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2"/>
        <v>66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2059</v>
      </c>
      <c r="T142" t="s">
        <v>2060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>
        <f t="shared" si="12"/>
        <v>61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2055</v>
      </c>
      <c r="T143" t="s">
        <v>2056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2"/>
        <v>98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2055</v>
      </c>
      <c r="T144" t="s">
        <v>2056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>
        <f t="shared" si="12"/>
        <v>105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2053</v>
      </c>
      <c r="T145" t="s">
        <v>2063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2"/>
        <v>86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2057</v>
      </c>
      <c r="T146" t="s">
        <v>2058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>
        <f t="shared" si="12"/>
        <v>77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2055</v>
      </c>
      <c r="T147" t="s">
        <v>2064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2"/>
        <v>30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2057</v>
      </c>
      <c r="T148" t="s">
        <v>2058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2"/>
        <v>47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2057</v>
      </c>
      <c r="T149" t="s">
        <v>2058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2"/>
        <v>105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2055</v>
      </c>
      <c r="T150" t="s">
        <v>2064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>
        <f t="shared" si="12"/>
        <v>70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2053</v>
      </c>
      <c r="T151" t="s">
        <v>2063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2053</v>
      </c>
      <c r="T152" t="s">
        <v>2054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2"/>
        <v>60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2053</v>
      </c>
      <c r="T153" t="s">
        <v>2061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2"/>
        <v>52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2053</v>
      </c>
      <c r="T154" t="s">
        <v>2063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>
        <f t="shared" si="12"/>
        <v>31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2057</v>
      </c>
      <c r="T155" t="s">
        <v>2058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>
        <f t="shared" si="12"/>
        <v>95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2053</v>
      </c>
      <c r="T156" t="s">
        <v>2063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2"/>
        <v>76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2057</v>
      </c>
      <c r="T157" t="s">
        <v>2058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>
        <f t="shared" si="12"/>
        <v>71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2053</v>
      </c>
      <c r="T158" t="s">
        <v>2054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>
        <f t="shared" si="12"/>
        <v>74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2072</v>
      </c>
      <c r="T159" t="s">
        <v>2073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>
        <f t="shared" si="12"/>
        <v>113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2053</v>
      </c>
      <c r="T160" t="s">
        <v>2054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2"/>
        <v>105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2057</v>
      </c>
      <c r="T161" t="s">
        <v>2058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2"/>
        <v>79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2055</v>
      </c>
      <c r="T162" t="s">
        <v>2064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2"/>
        <v>57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2055</v>
      </c>
      <c r="T163" t="s">
        <v>2056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>
        <f t="shared" si="12"/>
        <v>58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2053</v>
      </c>
      <c r="T164" t="s">
        <v>2054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2"/>
        <v>36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2072</v>
      </c>
      <c r="T165" t="s">
        <v>2073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2"/>
        <v>108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2057</v>
      </c>
      <c r="T166" t="s">
        <v>2058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>
        <f t="shared" si="12"/>
        <v>44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2055</v>
      </c>
      <c r="T167" t="s">
        <v>2056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2"/>
        <v>55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2072</v>
      </c>
      <c r="T168" t="s">
        <v>2073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2057</v>
      </c>
      <c r="T169" t="s">
        <v>2058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2"/>
        <v>42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2053</v>
      </c>
      <c r="T170" t="s">
        <v>2063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2"/>
        <v>78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2059</v>
      </c>
      <c r="T171" t="s">
        <v>2070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>
        <f t="shared" si="12"/>
        <v>83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2053</v>
      </c>
      <c r="T172" t="s">
        <v>2063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>
        <f t="shared" si="12"/>
        <v>104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2065</v>
      </c>
      <c r="T173" t="s">
        <v>2077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>
        <f t="shared" si="12"/>
        <v>26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2059</v>
      </c>
      <c r="T174" t="s">
        <v>2060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2"/>
        <v>101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2057</v>
      </c>
      <c r="T175" t="s">
        <v>2058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>
        <f t="shared" si="12"/>
        <v>112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2055</v>
      </c>
      <c r="T176" t="s">
        <v>2064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2"/>
        <v>42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2057</v>
      </c>
      <c r="T177" t="s">
        <v>2058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>
        <f t="shared" si="12"/>
        <v>110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2057</v>
      </c>
      <c r="T178" t="s">
        <v>2058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2057</v>
      </c>
      <c r="T179" t="s">
        <v>2058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2"/>
        <v>33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2051</v>
      </c>
      <c r="T180" t="s">
        <v>2052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>
        <f t="shared" si="12"/>
        <v>45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2057</v>
      </c>
      <c r="T181" t="s">
        <v>2058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2"/>
        <v>82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2055</v>
      </c>
      <c r="T182" t="s">
        <v>2064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>
        <f t="shared" si="12"/>
        <v>39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2055</v>
      </c>
      <c r="T183" t="s">
        <v>2056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2057</v>
      </c>
      <c r="T184" t="s">
        <v>2058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2"/>
        <v>41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2053</v>
      </c>
      <c r="T185" t="s">
        <v>2054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2"/>
        <v>31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2057</v>
      </c>
      <c r="T186" t="s">
        <v>2058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>
        <f t="shared" si="12"/>
        <v>38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2059</v>
      </c>
      <c r="T187" t="s">
        <v>2078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>
        <f t="shared" si="12"/>
        <v>32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2057</v>
      </c>
      <c r="T188" t="s">
        <v>2058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>
        <f t="shared" si="12"/>
        <v>96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2059</v>
      </c>
      <c r="T189" t="s">
        <v>2070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2057</v>
      </c>
      <c r="T190" t="s">
        <v>2058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>
        <f t="shared" si="12"/>
        <v>102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2057</v>
      </c>
      <c r="T191" t="s">
        <v>2058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>
        <f t="shared" si="12"/>
        <v>106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2057</v>
      </c>
      <c r="T192" t="s">
        <v>2058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>
        <f t="shared" si="12"/>
        <v>37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2057</v>
      </c>
      <c r="T193" t="s">
        <v>2058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20</v>
      </c>
      <c r="G194" t="s">
        <v>14</v>
      </c>
      <c r="H194">
        <v>243</v>
      </c>
      <c r="I194">
        <f t="shared" si="12"/>
        <v>35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2053</v>
      </c>
      <c r="T194" t="s">
        <v>2054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ROUND((E195/D195)*100,0)</f>
        <v>46</v>
      </c>
      <c r="G195" t="s">
        <v>14</v>
      </c>
      <c r="H195">
        <v>65</v>
      </c>
      <c r="I195">
        <f t="shared" si="12"/>
        <v>46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2053</v>
      </c>
      <c r="T195" t="s">
        <v>2063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123</v>
      </c>
      <c r="G196" t="s">
        <v>20</v>
      </c>
      <c r="H196">
        <v>126</v>
      </c>
      <c r="I196">
        <f t="shared" si="12"/>
        <v>69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2053</v>
      </c>
      <c r="T196" t="s">
        <v>2075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362</v>
      </c>
      <c r="G197" t="s">
        <v>20</v>
      </c>
      <c r="H197">
        <v>524</v>
      </c>
      <c r="I197">
        <f t="shared" si="12"/>
        <v>109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2053</v>
      </c>
      <c r="T197" t="s">
        <v>2061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>
        <f t="shared" si="12"/>
        <v>52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2055</v>
      </c>
      <c r="T198" t="s">
        <v>2064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>
        <f t="shared" si="12"/>
        <v>82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2059</v>
      </c>
      <c r="T199" t="s">
        <v>2062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10</v>
      </c>
      <c r="G200" t="s">
        <v>14</v>
      </c>
      <c r="H200">
        <v>168</v>
      </c>
      <c r="I200">
        <f t="shared" ref="I200:I263" si="16">ROUND((E200/H200),0)</f>
        <v>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2053</v>
      </c>
      <c r="T200" t="s">
        <v>2061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54</v>
      </c>
      <c r="G201" t="s">
        <v>14</v>
      </c>
      <c r="H201">
        <v>13</v>
      </c>
      <c r="I201">
        <f t="shared" si="16"/>
        <v>74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2053</v>
      </c>
      <c r="T201" t="s">
        <v>2054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2057</v>
      </c>
      <c r="T202" t="s">
        <v>2058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>
        <f t="shared" si="16"/>
        <v>91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2055</v>
      </c>
      <c r="T203" t="s">
        <v>2056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79</v>
      </c>
      <c r="G204" t="s">
        <v>74</v>
      </c>
      <c r="H204">
        <v>82</v>
      </c>
      <c r="I204">
        <f t="shared" si="16"/>
        <v>80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2051</v>
      </c>
      <c r="T204" t="s">
        <v>2052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>
        <f t="shared" si="16"/>
        <v>43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2057</v>
      </c>
      <c r="T205" t="s">
        <v>2058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>
        <f t="shared" si="16"/>
        <v>63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2053</v>
      </c>
      <c r="T206" t="s">
        <v>2076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432</v>
      </c>
      <c r="G207" t="s">
        <v>20</v>
      </c>
      <c r="H207">
        <v>80</v>
      </c>
      <c r="I207">
        <f t="shared" si="16"/>
        <v>70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2057</v>
      </c>
      <c r="T207" t="s">
        <v>2058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39</v>
      </c>
      <c r="G208" t="s">
        <v>74</v>
      </c>
      <c r="H208">
        <v>57</v>
      </c>
      <c r="I208">
        <f t="shared" si="16"/>
        <v>61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2065</v>
      </c>
      <c r="T208" t="s">
        <v>2071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2053</v>
      </c>
      <c r="T209" t="s">
        <v>2054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>
        <f t="shared" si="16"/>
        <v>97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2059</v>
      </c>
      <c r="T210" t="s">
        <v>2060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>
        <f t="shared" si="16"/>
        <v>51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2059</v>
      </c>
      <c r="T211" t="s">
        <v>2060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>
        <f t="shared" si="16"/>
        <v>28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2059</v>
      </c>
      <c r="T212" t="s">
        <v>2081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95</v>
      </c>
      <c r="G213" t="s">
        <v>14</v>
      </c>
      <c r="H213">
        <v>1625</v>
      </c>
      <c r="I213">
        <f t="shared" si="16"/>
        <v>61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2057</v>
      </c>
      <c r="T213" t="s">
        <v>2058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152</v>
      </c>
      <c r="G214" t="s">
        <v>20</v>
      </c>
      <c r="H214">
        <v>168</v>
      </c>
      <c r="I214">
        <f t="shared" si="16"/>
        <v>73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2057</v>
      </c>
      <c r="T214" t="s">
        <v>2058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>
        <f t="shared" si="16"/>
        <v>40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2053</v>
      </c>
      <c r="T215" t="s">
        <v>2063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>
        <f t="shared" si="16"/>
        <v>87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2053</v>
      </c>
      <c r="T216" t="s">
        <v>2054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4</v>
      </c>
      <c r="G217" t="s">
        <v>14</v>
      </c>
      <c r="H217">
        <v>143</v>
      </c>
      <c r="I217">
        <f t="shared" si="16"/>
        <v>42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2057</v>
      </c>
      <c r="T217" t="s">
        <v>2058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>
        <f t="shared" si="16"/>
        <v>104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2057</v>
      </c>
      <c r="T218" t="s">
        <v>2058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45</v>
      </c>
      <c r="G219" t="s">
        <v>14</v>
      </c>
      <c r="H219">
        <v>934</v>
      </c>
      <c r="I219">
        <f t="shared" si="16"/>
        <v>62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2059</v>
      </c>
      <c r="T219" t="s">
        <v>2081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216</v>
      </c>
      <c r="G220" t="s">
        <v>20</v>
      </c>
      <c r="H220">
        <v>397</v>
      </c>
      <c r="I220">
        <f t="shared" si="16"/>
        <v>31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2059</v>
      </c>
      <c r="T220" t="s">
        <v>2070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>
        <f t="shared" si="16"/>
        <v>90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2059</v>
      </c>
      <c r="T221" t="s">
        <v>2067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>
        <f t="shared" si="16"/>
        <v>39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2057</v>
      </c>
      <c r="T222" t="s">
        <v>2058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99</v>
      </c>
      <c r="G223" t="s">
        <v>14</v>
      </c>
      <c r="H223">
        <v>2179</v>
      </c>
      <c r="I223">
        <f t="shared" si="16"/>
        <v>55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2051</v>
      </c>
      <c r="T223" t="s">
        <v>2052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138</v>
      </c>
      <c r="G224" t="s">
        <v>20</v>
      </c>
      <c r="H224">
        <v>138</v>
      </c>
      <c r="I224">
        <f t="shared" si="16"/>
        <v>48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2072</v>
      </c>
      <c r="T224" t="s">
        <v>2073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94</v>
      </c>
      <c r="G225" t="s">
        <v>14</v>
      </c>
      <c r="H225">
        <v>931</v>
      </c>
      <c r="I225">
        <f t="shared" si="16"/>
        <v>88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2057</v>
      </c>
      <c r="T225" t="s">
        <v>2058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404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2059</v>
      </c>
      <c r="T226" t="s">
        <v>2081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2053</v>
      </c>
      <c r="T227" t="s">
        <v>2054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367</v>
      </c>
      <c r="G228" t="s">
        <v>20</v>
      </c>
      <c r="H228">
        <v>112</v>
      </c>
      <c r="I228">
        <f t="shared" si="16"/>
        <v>98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2072</v>
      </c>
      <c r="T228" t="s">
        <v>2073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169</v>
      </c>
      <c r="G229" t="s">
        <v>20</v>
      </c>
      <c r="H229">
        <v>943</v>
      </c>
      <c r="I229">
        <f t="shared" si="16"/>
        <v>109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2068</v>
      </c>
      <c r="T229" t="s">
        <v>2079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120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2059</v>
      </c>
      <c r="T230" t="s">
        <v>2067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194</v>
      </c>
      <c r="G231" t="s">
        <v>20</v>
      </c>
      <c r="H231">
        <v>2551</v>
      </c>
      <c r="I231">
        <f t="shared" si="16"/>
        <v>65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2068</v>
      </c>
      <c r="T231" t="s">
        <v>2079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>
        <f t="shared" si="16"/>
        <v>100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2068</v>
      </c>
      <c r="T232" t="s">
        <v>2069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77</v>
      </c>
      <c r="G233" t="s">
        <v>74</v>
      </c>
      <c r="H233">
        <v>67</v>
      </c>
      <c r="I233">
        <f t="shared" si="16"/>
        <v>82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2057</v>
      </c>
      <c r="T233" t="s">
        <v>2058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>
        <f t="shared" si="16"/>
        <v>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2057</v>
      </c>
      <c r="T234" t="s">
        <v>2058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158</v>
      </c>
      <c r="G235" t="s">
        <v>20</v>
      </c>
      <c r="H235">
        <v>62</v>
      </c>
      <c r="I235">
        <f t="shared" si="16"/>
        <v>97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2059</v>
      </c>
      <c r="T235" t="s">
        <v>2067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>
        <f t="shared" si="16"/>
        <v>55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2068</v>
      </c>
      <c r="T236" t="s">
        <v>2069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42</v>
      </c>
      <c r="G237" t="s">
        <v>14</v>
      </c>
      <c r="H237">
        <v>92</v>
      </c>
      <c r="I237">
        <f t="shared" si="16"/>
        <v>39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2059</v>
      </c>
      <c r="T237" t="s">
        <v>2067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11</v>
      </c>
      <c r="G238" t="s">
        <v>14</v>
      </c>
      <c r="H238">
        <v>57</v>
      </c>
      <c r="I238">
        <f t="shared" si="16"/>
        <v>76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2053</v>
      </c>
      <c r="T238" t="s">
        <v>2054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>
        <f t="shared" si="16"/>
        <v>45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2059</v>
      </c>
      <c r="T239" t="s">
        <v>2067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>
        <f t="shared" si="16"/>
        <v>105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2057</v>
      </c>
      <c r="T240" t="s">
        <v>2058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98</v>
      </c>
      <c r="G241" t="s">
        <v>14</v>
      </c>
      <c r="H241">
        <v>41</v>
      </c>
      <c r="I241">
        <f t="shared" si="16"/>
        <v>76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2055</v>
      </c>
      <c r="T241" t="s">
        <v>2064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419</v>
      </c>
      <c r="G242" t="s">
        <v>20</v>
      </c>
      <c r="H242">
        <v>1784</v>
      </c>
      <c r="I242">
        <f t="shared" si="16"/>
        <v>69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2057</v>
      </c>
      <c r="T242" t="s">
        <v>2058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102</v>
      </c>
      <c r="G243" t="s">
        <v>20</v>
      </c>
      <c r="H243">
        <v>1684</v>
      </c>
      <c r="I243">
        <f t="shared" si="16"/>
        <v>102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2065</v>
      </c>
      <c r="T243" t="s">
        <v>2066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128</v>
      </c>
      <c r="G244" t="s">
        <v>20</v>
      </c>
      <c r="H244">
        <v>250</v>
      </c>
      <c r="I244">
        <f t="shared" si="16"/>
        <v>43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2053</v>
      </c>
      <c r="T244" t="s">
        <v>2054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>
        <f t="shared" si="16"/>
        <v>43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2057</v>
      </c>
      <c r="T245" t="s">
        <v>2058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570</v>
      </c>
      <c r="G246" t="s">
        <v>20</v>
      </c>
      <c r="H246">
        <v>53</v>
      </c>
      <c r="I246">
        <f t="shared" si="16"/>
        <v>75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2057</v>
      </c>
      <c r="T246" t="s">
        <v>2058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>
        <f t="shared" si="16"/>
        <v>69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2057</v>
      </c>
      <c r="T247" t="s">
        <v>2058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326</v>
      </c>
      <c r="G248" t="s">
        <v>20</v>
      </c>
      <c r="H248">
        <v>222</v>
      </c>
      <c r="I248">
        <f t="shared" si="16"/>
        <v>66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2055</v>
      </c>
      <c r="T248" t="s">
        <v>2056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933</v>
      </c>
      <c r="G249" t="s">
        <v>20</v>
      </c>
      <c r="H249">
        <v>1884</v>
      </c>
      <c r="I249">
        <f t="shared" si="16"/>
        <v>98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2065</v>
      </c>
      <c r="T249" t="s">
        <v>2071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>
        <f t="shared" si="16"/>
        <v>60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2068</v>
      </c>
      <c r="T250" t="s">
        <v>2079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2065</v>
      </c>
      <c r="T251" t="s">
        <v>2077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2053</v>
      </c>
      <c r="T252" t="s">
        <v>2054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>
        <f t="shared" si="16"/>
        <v>38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2057</v>
      </c>
      <c r="T253" t="s">
        <v>2058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>
        <f t="shared" si="16"/>
        <v>106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2057</v>
      </c>
      <c r="T254" t="s">
        <v>2058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>
        <f t="shared" si="16"/>
        <v>81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2059</v>
      </c>
      <c r="T255" t="s">
        <v>2062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185</v>
      </c>
      <c r="G256" t="s">
        <v>20</v>
      </c>
      <c r="H256">
        <v>88</v>
      </c>
      <c r="I256">
        <f t="shared" si="16"/>
        <v>97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2065</v>
      </c>
      <c r="T256" t="s">
        <v>2066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2053</v>
      </c>
      <c r="T257" t="s">
        <v>2054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>
        <f t="shared" si="16"/>
        <v>64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2053</v>
      </c>
      <c r="T258" t="s">
        <v>2054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ROUND((E259/D259)*100,0)</f>
        <v>146</v>
      </c>
      <c r="G259" t="s">
        <v>20</v>
      </c>
      <c r="H259">
        <v>92</v>
      </c>
      <c r="I259">
        <f t="shared" si="16"/>
        <v>90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2057</v>
      </c>
      <c r="T259" t="s">
        <v>2058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>
        <f t="shared" si="16"/>
        <v>72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2057</v>
      </c>
      <c r="T260" t="s">
        <v>2058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598</v>
      </c>
      <c r="G261" t="s">
        <v>20</v>
      </c>
      <c r="H261">
        <v>138</v>
      </c>
      <c r="I261">
        <f t="shared" si="16"/>
        <v>78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2072</v>
      </c>
      <c r="T261" t="s">
        <v>2073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158</v>
      </c>
      <c r="G262" t="s">
        <v>20</v>
      </c>
      <c r="H262">
        <v>261</v>
      </c>
      <c r="I262">
        <f t="shared" si="16"/>
        <v>38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2053</v>
      </c>
      <c r="T262" t="s">
        <v>2054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>
        <f t="shared" si="16"/>
        <v>58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2053</v>
      </c>
      <c r="T263" t="s">
        <v>2054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>
        <f t="shared" ref="I264:I327" si="20">ROUND((E264/H264),0)</f>
        <v>50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2053</v>
      </c>
      <c r="T264" t="s">
        <v>2063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371</v>
      </c>
      <c r="G265" t="s">
        <v>20</v>
      </c>
      <c r="H265">
        <v>199</v>
      </c>
      <c r="I265">
        <f t="shared" si="20"/>
        <v>54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2072</v>
      </c>
      <c r="T265" t="s">
        <v>2073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2057</v>
      </c>
      <c r="T266" t="s">
        <v>2058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>
        <f t="shared" si="20"/>
        <v>70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2057</v>
      </c>
      <c r="T267" t="s">
        <v>2058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77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2053</v>
      </c>
      <c r="T268" t="s">
        <v>2076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234</v>
      </c>
      <c r="G269" t="s">
        <v>20</v>
      </c>
      <c r="H269">
        <v>2768</v>
      </c>
      <c r="I269">
        <f t="shared" si="20"/>
        <v>52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2057</v>
      </c>
      <c r="T269" t="s">
        <v>2058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181</v>
      </c>
      <c r="G270" t="s">
        <v>20</v>
      </c>
      <c r="H270">
        <v>48</v>
      </c>
      <c r="I270">
        <f t="shared" si="20"/>
        <v>56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2059</v>
      </c>
      <c r="T270" t="s">
        <v>2060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253</v>
      </c>
      <c r="G271" t="s">
        <v>20</v>
      </c>
      <c r="H271">
        <v>87</v>
      </c>
      <c r="I271">
        <f t="shared" si="20"/>
        <v>102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2059</v>
      </c>
      <c r="T271" t="s">
        <v>2078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>
        <f t="shared" si="20"/>
        <v>25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2068</v>
      </c>
      <c r="T272" t="s">
        <v>2069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>
        <f t="shared" si="20"/>
        <v>32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2072</v>
      </c>
      <c r="T273" t="s">
        <v>2073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>
        <f t="shared" si="20"/>
        <v>82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2057</v>
      </c>
      <c r="T274" t="s">
        <v>2058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>
        <f t="shared" si="20"/>
        <v>38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2057</v>
      </c>
      <c r="T275" t="s">
        <v>2058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>
        <f t="shared" si="20"/>
        <v>52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2057</v>
      </c>
      <c r="T276" t="s">
        <v>2058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242</v>
      </c>
      <c r="G277" t="s">
        <v>20</v>
      </c>
      <c r="H277">
        <v>116</v>
      </c>
      <c r="I277">
        <f t="shared" si="20"/>
        <v>81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2065</v>
      </c>
      <c r="T277" t="s">
        <v>2077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97</v>
      </c>
      <c r="G278" t="s">
        <v>14</v>
      </c>
      <c r="H278">
        <v>133</v>
      </c>
      <c r="I278">
        <f t="shared" si="20"/>
        <v>40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2068</v>
      </c>
      <c r="T278" t="s">
        <v>2069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>
        <f t="shared" si="20"/>
        <v>90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2057</v>
      </c>
      <c r="T279" t="s">
        <v>2058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326</v>
      </c>
      <c r="G280" t="s">
        <v>20</v>
      </c>
      <c r="H280">
        <v>91</v>
      </c>
      <c r="I280">
        <f t="shared" si="20"/>
        <v>97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2055</v>
      </c>
      <c r="T280" t="s">
        <v>2056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171</v>
      </c>
      <c r="G281" t="s">
        <v>20</v>
      </c>
      <c r="H281">
        <v>546</v>
      </c>
      <c r="I281">
        <f t="shared" si="20"/>
        <v>25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2057</v>
      </c>
      <c r="T281" t="s">
        <v>2058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>
        <f t="shared" si="20"/>
        <v>37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2059</v>
      </c>
      <c r="T282" t="s">
        <v>2067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92</v>
      </c>
      <c r="G283" t="s">
        <v>14</v>
      </c>
      <c r="H283">
        <v>2062</v>
      </c>
      <c r="I283">
        <f t="shared" si="20"/>
        <v>73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2057</v>
      </c>
      <c r="T283" t="s">
        <v>2058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>
        <f t="shared" si="20"/>
        <v>68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2059</v>
      </c>
      <c r="T284" t="s">
        <v>2078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19</v>
      </c>
      <c r="G285" t="s">
        <v>14</v>
      </c>
      <c r="H285">
        <v>29</v>
      </c>
      <c r="I285">
        <f t="shared" si="20"/>
        <v>52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2053</v>
      </c>
      <c r="T285" t="s">
        <v>2054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>
        <f t="shared" si="20"/>
        <v>62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2055</v>
      </c>
      <c r="T286" t="s">
        <v>2056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>
        <f t="shared" si="20"/>
        <v>25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2057</v>
      </c>
      <c r="T287" t="s">
        <v>2058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>
        <f t="shared" si="20"/>
        <v>106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2057</v>
      </c>
      <c r="T288" t="s">
        <v>2058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210</v>
      </c>
      <c r="G289" t="s">
        <v>20</v>
      </c>
      <c r="H289">
        <v>176</v>
      </c>
      <c r="I289">
        <f t="shared" si="20"/>
        <v>75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2053</v>
      </c>
      <c r="T289" t="s">
        <v>2061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>
        <f t="shared" si="20"/>
        <v>40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2053</v>
      </c>
      <c r="T290" t="s">
        <v>2075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 t="shared" si="20"/>
        <v>40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2057</v>
      </c>
      <c r="T291" t="s">
        <v>2058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 t="shared" si="20"/>
        <v>101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2059</v>
      </c>
      <c r="T292" t="s">
        <v>2060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>
        <f t="shared" si="20"/>
        <v>77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2055</v>
      </c>
      <c r="T293" t="s">
        <v>2056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>
        <f t="shared" si="20"/>
        <v>72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2051</v>
      </c>
      <c r="T294" t="s">
        <v>2052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 t="shared" si="20"/>
        <v>33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2057</v>
      </c>
      <c r="T295" t="s">
        <v>2058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>
        <f t="shared" si="20"/>
        <v>44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2057</v>
      </c>
      <c r="T296" t="s">
        <v>2058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2057</v>
      </c>
      <c r="T297" t="s">
        <v>2058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>
        <f t="shared" si="20"/>
        <v>88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2057</v>
      </c>
      <c r="T298" t="s">
        <v>2058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 t="shared" si="20"/>
        <v>65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2057</v>
      </c>
      <c r="T299" t="s">
        <v>2058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>
        <f t="shared" si="20"/>
        <v>70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2053</v>
      </c>
      <c r="T300" t="s">
        <v>2054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 t="shared" si="20"/>
        <v>40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2051</v>
      </c>
      <c r="T301" t="s">
        <v>2052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2065</v>
      </c>
      <c r="T302" t="s">
        <v>2066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>
        <f t="shared" si="20"/>
        <v>41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2059</v>
      </c>
      <c r="T303" t="s">
        <v>2060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>
        <f t="shared" si="20"/>
        <v>99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2057</v>
      </c>
      <c r="T304" t="s">
        <v>2058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>
        <f t="shared" si="20"/>
        <v>88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2053</v>
      </c>
      <c r="T305" t="s">
        <v>2063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 t="shared" si="20"/>
        <v>81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2059</v>
      </c>
      <c r="T306" t="s">
        <v>2060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 t="shared" si="20"/>
        <v>94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2057</v>
      </c>
      <c r="T307" t="s">
        <v>2058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>
        <f t="shared" si="20"/>
        <v>73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2057</v>
      </c>
      <c r="T308" t="s">
        <v>2058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 t="shared" si="20"/>
        <v>66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2065</v>
      </c>
      <c r="T309" t="s">
        <v>2071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 t="shared" si="20"/>
        <v>109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2057</v>
      </c>
      <c r="T310" t="s">
        <v>2058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 t="shared" si="20"/>
        <v>41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2053</v>
      </c>
      <c r="T311" t="s">
        <v>2063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 t="shared" si="20"/>
        <v>99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2068</v>
      </c>
      <c r="T312" t="s">
        <v>2069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 t="shared" si="20"/>
        <v>106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2057</v>
      </c>
      <c r="T313" t="s">
        <v>2058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2057</v>
      </c>
      <c r="T314" t="s">
        <v>2058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2053</v>
      </c>
      <c r="T315" t="s">
        <v>2054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>
        <f t="shared" si="20"/>
        <v>31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2059</v>
      </c>
      <c r="T316" t="s">
        <v>2060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>
        <f t="shared" si="20"/>
        <v>104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2057</v>
      </c>
      <c r="T317" t="s">
        <v>2058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>
        <f t="shared" si="20"/>
        <v>59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2051</v>
      </c>
      <c r="T318" t="s">
        <v>2052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 t="shared" si="20"/>
        <v>42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2057</v>
      </c>
      <c r="T319" t="s">
        <v>2058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>
        <f t="shared" si="20"/>
        <v>53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2053</v>
      </c>
      <c r="T320" t="s">
        <v>2054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>
        <f t="shared" si="20"/>
        <v>51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2055</v>
      </c>
      <c r="T321" t="s">
        <v>2056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>
        <f t="shared" si="20"/>
        <v>101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2065</v>
      </c>
      <c r="T322" t="s">
        <v>2071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ROUND((E323/D323)*100,0)</f>
        <v>94</v>
      </c>
      <c r="G323" t="s">
        <v>14</v>
      </c>
      <c r="H323">
        <v>2468</v>
      </c>
      <c r="I323">
        <f t="shared" si="20"/>
        <v>65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2059</v>
      </c>
      <c r="T323" t="s">
        <v>2070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167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2057</v>
      </c>
      <c r="T324" t="s">
        <v>2058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>
        <f t="shared" si="20"/>
        <v>83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2059</v>
      </c>
      <c r="T325" t="s">
        <v>2060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>
        <f t="shared" si="20"/>
        <v>38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2057</v>
      </c>
      <c r="T326" t="s">
        <v>2058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91</v>
      </c>
      <c r="G327" t="s">
        <v>14</v>
      </c>
      <c r="H327">
        <v>73</v>
      </c>
      <c r="I327">
        <f t="shared" si="20"/>
        <v>81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2057</v>
      </c>
      <c r="T327" t="s">
        <v>2058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>
        <f t="shared" ref="I328:I391" si="24">ROUND((E328/H328),0)</f>
        <v>26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2059</v>
      </c>
      <c r="T328" t="s">
        <v>2067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39</v>
      </c>
      <c r="G329" t="s">
        <v>14</v>
      </c>
      <c r="H329">
        <v>33</v>
      </c>
      <c r="I329">
        <f t="shared" si="24"/>
        <v>30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2057</v>
      </c>
      <c r="T329" t="s">
        <v>2058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134</v>
      </c>
      <c r="G330" t="s">
        <v>20</v>
      </c>
      <c r="H330">
        <v>2441</v>
      </c>
      <c r="I330">
        <f t="shared" si="24"/>
        <v>54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2053</v>
      </c>
      <c r="T330" t="s">
        <v>2054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23</v>
      </c>
      <c r="G331" t="s">
        <v>47</v>
      </c>
      <c r="H331">
        <v>211</v>
      </c>
      <c r="I331">
        <f t="shared" si="24"/>
        <v>102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2068</v>
      </c>
      <c r="T331" t="s">
        <v>2069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185</v>
      </c>
      <c r="G332" t="s">
        <v>20</v>
      </c>
      <c r="H332">
        <v>1385</v>
      </c>
      <c r="I332">
        <f t="shared" si="24"/>
        <v>45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2059</v>
      </c>
      <c r="T332" t="s">
        <v>2060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444</v>
      </c>
      <c r="G333" t="s">
        <v>20</v>
      </c>
      <c r="H333">
        <v>190</v>
      </c>
      <c r="I333">
        <f t="shared" si="24"/>
        <v>77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2051</v>
      </c>
      <c r="T333" t="s">
        <v>2052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200</v>
      </c>
      <c r="G334" t="s">
        <v>20</v>
      </c>
      <c r="H334">
        <v>470</v>
      </c>
      <c r="I334">
        <f t="shared" si="24"/>
        <v>88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2055</v>
      </c>
      <c r="T334" t="s">
        <v>2064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124</v>
      </c>
      <c r="G335" t="s">
        <v>20</v>
      </c>
      <c r="H335">
        <v>253</v>
      </c>
      <c r="I335">
        <f t="shared" si="24"/>
        <v>47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2057</v>
      </c>
      <c r="T335" t="s">
        <v>2058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187</v>
      </c>
      <c r="G336" t="s">
        <v>20</v>
      </c>
      <c r="H336">
        <v>1113</v>
      </c>
      <c r="I336">
        <f t="shared" si="24"/>
        <v>111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2053</v>
      </c>
      <c r="T336" t="s">
        <v>2054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>
        <f t="shared" si="24"/>
        <v>87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2053</v>
      </c>
      <c r="T337" t="s">
        <v>2054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>
        <f t="shared" si="24"/>
        <v>64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2053</v>
      </c>
      <c r="T338" t="s">
        <v>2054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123</v>
      </c>
      <c r="G339" t="s">
        <v>20</v>
      </c>
      <c r="H339">
        <v>1095</v>
      </c>
      <c r="I339">
        <f t="shared" si="24"/>
        <v>106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2057</v>
      </c>
      <c r="T339" t="s">
        <v>2058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>
        <f t="shared" si="24"/>
        <v>74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2057</v>
      </c>
      <c r="T340" t="s">
        <v>2058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80</v>
      </c>
      <c r="G341" t="s">
        <v>74</v>
      </c>
      <c r="H341">
        <v>1297</v>
      </c>
      <c r="I341">
        <f t="shared" si="24"/>
        <v>84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2057</v>
      </c>
      <c r="T341" t="s">
        <v>2058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>
        <f t="shared" si="24"/>
        <v>89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2072</v>
      </c>
      <c r="T342" t="s">
        <v>2073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85</v>
      </c>
      <c r="G343" t="s">
        <v>14</v>
      </c>
      <c r="H343">
        <v>1257</v>
      </c>
      <c r="I343">
        <f t="shared" si="24"/>
        <v>77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2053</v>
      </c>
      <c r="T343" t="s">
        <v>2063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67</v>
      </c>
      <c r="G344" t="s">
        <v>14</v>
      </c>
      <c r="H344">
        <v>328</v>
      </c>
      <c r="I344">
        <f t="shared" si="24"/>
        <v>97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2057</v>
      </c>
      <c r="T344" t="s">
        <v>2058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54</v>
      </c>
      <c r="G345" t="s">
        <v>14</v>
      </c>
      <c r="H345">
        <v>147</v>
      </c>
      <c r="I345">
        <f t="shared" si="24"/>
        <v>33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2057</v>
      </c>
      <c r="T345" t="s">
        <v>2058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42</v>
      </c>
      <c r="G346" t="s">
        <v>14</v>
      </c>
      <c r="H346">
        <v>830</v>
      </c>
      <c r="I346">
        <f t="shared" si="24"/>
        <v>100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2068</v>
      </c>
      <c r="T346" t="s">
        <v>2069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15</v>
      </c>
      <c r="G347" t="s">
        <v>14</v>
      </c>
      <c r="H347">
        <v>331</v>
      </c>
      <c r="I347">
        <f t="shared" si="24"/>
        <v>70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2059</v>
      </c>
      <c r="T347" t="s">
        <v>2062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>
        <f t="shared" si="24"/>
        <v>110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2053</v>
      </c>
      <c r="T348" t="s">
        <v>2063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1401</v>
      </c>
      <c r="G349" t="s">
        <v>20</v>
      </c>
      <c r="H349">
        <v>191</v>
      </c>
      <c r="I349">
        <f t="shared" si="24"/>
        <v>66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2055</v>
      </c>
      <c r="T349" t="s">
        <v>2056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72</v>
      </c>
      <c r="G350" t="s">
        <v>14</v>
      </c>
      <c r="H350">
        <v>3483</v>
      </c>
      <c r="I350">
        <f t="shared" si="24"/>
        <v>41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2051</v>
      </c>
      <c r="T350" t="s">
        <v>2052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>
        <f t="shared" si="24"/>
        <v>104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2057</v>
      </c>
      <c r="T351" t="s">
        <v>2058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>
        <f t="shared" si="24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2053</v>
      </c>
      <c r="T352" t="s">
        <v>2076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128</v>
      </c>
      <c r="G353" t="s">
        <v>20</v>
      </c>
      <c r="H353">
        <v>2013</v>
      </c>
      <c r="I353">
        <f t="shared" si="24"/>
        <v>47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2053</v>
      </c>
      <c r="T353" t="s">
        <v>2054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35</v>
      </c>
      <c r="G354" t="s">
        <v>14</v>
      </c>
      <c r="H354">
        <v>33</v>
      </c>
      <c r="I354">
        <f t="shared" si="24"/>
        <v>30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2057</v>
      </c>
      <c r="T354" t="s">
        <v>2058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411</v>
      </c>
      <c r="G355" t="s">
        <v>20</v>
      </c>
      <c r="H355">
        <v>1703</v>
      </c>
      <c r="I355">
        <f t="shared" si="24"/>
        <v>81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2057</v>
      </c>
      <c r="T355" t="s">
        <v>2058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124</v>
      </c>
      <c r="G356" t="s">
        <v>20</v>
      </c>
      <c r="H356">
        <v>80</v>
      </c>
      <c r="I356">
        <f t="shared" si="24"/>
        <v>94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2059</v>
      </c>
      <c r="T356" t="s">
        <v>2060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59</v>
      </c>
      <c r="G357" t="s">
        <v>47</v>
      </c>
      <c r="H357">
        <v>86</v>
      </c>
      <c r="I357">
        <f t="shared" si="24"/>
        <v>26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2055</v>
      </c>
      <c r="T357" t="s">
        <v>2064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37</v>
      </c>
      <c r="G358" t="s">
        <v>14</v>
      </c>
      <c r="H358">
        <v>40</v>
      </c>
      <c r="I358">
        <f t="shared" si="24"/>
        <v>86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2057</v>
      </c>
      <c r="T358" t="s">
        <v>2058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185</v>
      </c>
      <c r="G359" t="s">
        <v>20</v>
      </c>
      <c r="H359">
        <v>41</v>
      </c>
      <c r="I359">
        <f t="shared" si="24"/>
        <v>104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2068</v>
      </c>
      <c r="T359" t="s">
        <v>2069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12</v>
      </c>
      <c r="G360" t="s">
        <v>14</v>
      </c>
      <c r="H360">
        <v>23</v>
      </c>
      <c r="I360">
        <f t="shared" si="24"/>
        <v>50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2072</v>
      </c>
      <c r="T360" t="s">
        <v>2073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299</v>
      </c>
      <c r="G361" t="s">
        <v>20</v>
      </c>
      <c r="H361">
        <v>187</v>
      </c>
      <c r="I361">
        <f t="shared" si="24"/>
        <v>64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2059</v>
      </c>
      <c r="T361" t="s">
        <v>2067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>
        <f t="shared" si="24"/>
        <v>47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2057</v>
      </c>
      <c r="T362" t="s">
        <v>2058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174</v>
      </c>
      <c r="G363" t="s">
        <v>20</v>
      </c>
      <c r="H363">
        <v>88</v>
      </c>
      <c r="I363">
        <f t="shared" si="24"/>
        <v>108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2057</v>
      </c>
      <c r="T363" t="s">
        <v>2058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372</v>
      </c>
      <c r="G364" t="s">
        <v>20</v>
      </c>
      <c r="H364">
        <v>191</v>
      </c>
      <c r="I364">
        <f t="shared" si="24"/>
        <v>72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2053</v>
      </c>
      <c r="T364" t="s">
        <v>2054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>
        <f t="shared" si="24"/>
        <v>60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2053</v>
      </c>
      <c r="T365" t="s">
        <v>2054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>
        <f t="shared" si="24"/>
        <v>78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2053</v>
      </c>
      <c r="T366" t="s">
        <v>2063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>
        <f t="shared" si="24"/>
        <v>105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2057</v>
      </c>
      <c r="T367" t="s">
        <v>2058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>
        <f t="shared" si="24"/>
        <v>106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2057</v>
      </c>
      <c r="T368" t="s">
        <v>2058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19</v>
      </c>
      <c r="G369" t="s">
        <v>14</v>
      </c>
      <c r="H369">
        <v>75</v>
      </c>
      <c r="I369">
        <f t="shared" si="24"/>
        <v>25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2057</v>
      </c>
      <c r="T369" t="s">
        <v>2058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277</v>
      </c>
      <c r="G370" t="s">
        <v>20</v>
      </c>
      <c r="H370">
        <v>206</v>
      </c>
      <c r="I370">
        <f t="shared" si="24"/>
        <v>70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2059</v>
      </c>
      <c r="T370" t="s">
        <v>2060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>
        <f t="shared" si="24"/>
        <v>96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2059</v>
      </c>
      <c r="T371" t="s">
        <v>2078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>
        <f t="shared" si="24"/>
        <v>30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2057</v>
      </c>
      <c r="T372" t="s">
        <v>2058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68</v>
      </c>
      <c r="G373" t="s">
        <v>14</v>
      </c>
      <c r="H373">
        <v>2176</v>
      </c>
      <c r="I373">
        <f t="shared" si="24"/>
        <v>59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2057</v>
      </c>
      <c r="T373" t="s">
        <v>2058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1592</v>
      </c>
      <c r="G374" t="s">
        <v>20</v>
      </c>
      <c r="H374">
        <v>169</v>
      </c>
      <c r="I374">
        <f t="shared" si="24"/>
        <v>85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2059</v>
      </c>
      <c r="T374" t="s">
        <v>2060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>
        <f t="shared" si="24"/>
        <v>78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2057</v>
      </c>
      <c r="T375" t="s">
        <v>2058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>
        <f t="shared" si="24"/>
        <v>50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2059</v>
      </c>
      <c r="T376" t="s">
        <v>2060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55</v>
      </c>
      <c r="G377" t="s">
        <v>14</v>
      </c>
      <c r="H377">
        <v>25</v>
      </c>
      <c r="I377">
        <f t="shared" si="24"/>
        <v>59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2053</v>
      </c>
      <c r="T377" t="s">
        <v>2063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>
        <f t="shared" si="24"/>
        <v>94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2053</v>
      </c>
      <c r="T378" t="s">
        <v>2054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>
        <f t="shared" si="24"/>
        <v>40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2057</v>
      </c>
      <c r="T379" t="s">
        <v>2058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14</v>
      </c>
      <c r="G380" t="s">
        <v>14</v>
      </c>
      <c r="H380">
        <v>355</v>
      </c>
      <c r="I380">
        <f t="shared" si="24"/>
        <v>70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2059</v>
      </c>
      <c r="T380" t="s">
        <v>2060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>
        <f t="shared" si="24"/>
        <v>66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2057</v>
      </c>
      <c r="T381" t="s">
        <v>2058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>
        <f t="shared" si="24"/>
        <v>48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2057</v>
      </c>
      <c r="T382" t="s">
        <v>2058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184</v>
      </c>
      <c r="G383" t="s">
        <v>20</v>
      </c>
      <c r="H383">
        <v>155</v>
      </c>
      <c r="I383">
        <f t="shared" si="24"/>
        <v>63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2057</v>
      </c>
      <c r="T383" t="s">
        <v>2058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64</v>
      </c>
      <c r="G384" t="s">
        <v>14</v>
      </c>
      <c r="H384">
        <v>67</v>
      </c>
      <c r="I384">
        <f t="shared" si="24"/>
        <v>87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2072</v>
      </c>
      <c r="T384" t="s">
        <v>2073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>
        <f t="shared" si="24"/>
        <v>75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2051</v>
      </c>
      <c r="T385" t="s">
        <v>2052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>
        <f t="shared" si="24"/>
        <v>41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2059</v>
      </c>
      <c r="T386" t="s">
        <v>2060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ROUND((E387/D387)*100,0)</f>
        <v>146</v>
      </c>
      <c r="G387" t="s">
        <v>20</v>
      </c>
      <c r="H387">
        <v>1137</v>
      </c>
      <c r="I387">
        <f t="shared" si="24"/>
        <v>50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2065</v>
      </c>
      <c r="T387" t="s">
        <v>2066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>
        <f t="shared" si="24"/>
        <v>97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2057</v>
      </c>
      <c r="T388" t="s">
        <v>2058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>
        <f t="shared" si="24"/>
        <v>101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2055</v>
      </c>
      <c r="T389" t="s">
        <v>2064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>
        <f t="shared" si="24"/>
        <v>89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2053</v>
      </c>
      <c r="T390" t="s">
        <v>2063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>
        <f t="shared" si="24"/>
        <v>88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2057</v>
      </c>
      <c r="T391" t="s">
        <v>2058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187</v>
      </c>
      <c r="G392" t="s">
        <v>20</v>
      </c>
      <c r="H392">
        <v>50</v>
      </c>
      <c r="I392">
        <f t="shared" ref="I392:I455" si="28">ROUND((E392/H392),0)</f>
        <v>90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2072</v>
      </c>
      <c r="T392" t="s">
        <v>2073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>
        <f t="shared" si="28"/>
        <v>29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2065</v>
      </c>
      <c r="T393" t="s">
        <v>2066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66</v>
      </c>
      <c r="G394" t="s">
        <v>14</v>
      </c>
      <c r="H394">
        <v>1608</v>
      </c>
      <c r="I394">
        <f t="shared" si="28"/>
        <v>42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2055</v>
      </c>
      <c r="T394" t="s">
        <v>2064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229</v>
      </c>
      <c r="G395" t="s">
        <v>20</v>
      </c>
      <c r="H395">
        <v>3059</v>
      </c>
      <c r="I395">
        <f t="shared" si="28"/>
        <v>47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2053</v>
      </c>
      <c r="T395" t="s">
        <v>2076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>
        <f t="shared" si="28"/>
        <v>110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2059</v>
      </c>
      <c r="T396" t="s">
        <v>2060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>
        <f t="shared" si="28"/>
        <v>42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2057</v>
      </c>
      <c r="T397" t="s">
        <v>2058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>
        <f t="shared" si="28"/>
        <v>48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2059</v>
      </c>
      <c r="T398" t="s">
        <v>2062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174</v>
      </c>
      <c r="G399" t="s">
        <v>20</v>
      </c>
      <c r="H399">
        <v>454</v>
      </c>
      <c r="I399">
        <f t="shared" si="28"/>
        <v>31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2053</v>
      </c>
      <c r="T399" t="s">
        <v>2054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718</v>
      </c>
      <c r="G400" t="s">
        <v>20</v>
      </c>
      <c r="H400">
        <v>123</v>
      </c>
      <c r="I400">
        <f t="shared" si="28"/>
        <v>99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2059</v>
      </c>
      <c r="T400" t="s">
        <v>2067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64</v>
      </c>
      <c r="G401" t="s">
        <v>14</v>
      </c>
      <c r="H401">
        <v>941</v>
      </c>
      <c r="I401">
        <f t="shared" si="28"/>
        <v>66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2053</v>
      </c>
      <c r="T401" t="s">
        <v>2063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>
        <f t="shared" si="28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2072</v>
      </c>
      <c r="T402" t="s">
        <v>2073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>
        <f t="shared" si="28"/>
        <v>46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2057</v>
      </c>
      <c r="T403" t="s">
        <v>2058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>
        <f t="shared" si="28"/>
        <v>74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2059</v>
      </c>
      <c r="T404" t="s">
        <v>2070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>
        <f t="shared" si="28"/>
        <v>56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2057</v>
      </c>
      <c r="T405" t="s">
        <v>2058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316</v>
      </c>
      <c r="G406" t="s">
        <v>20</v>
      </c>
      <c r="H406">
        <v>2237</v>
      </c>
      <c r="I406">
        <f t="shared" si="28"/>
        <v>69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2057</v>
      </c>
      <c r="T406" t="s">
        <v>2058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90</v>
      </c>
      <c r="G407" t="s">
        <v>14</v>
      </c>
      <c r="H407">
        <v>435</v>
      </c>
      <c r="I407">
        <f t="shared" si="28"/>
        <v>61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2057</v>
      </c>
      <c r="T407" t="s">
        <v>2058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>
        <f t="shared" si="28"/>
        <v>111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2059</v>
      </c>
      <c r="T408" t="s">
        <v>2060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356</v>
      </c>
      <c r="G409" t="s">
        <v>20</v>
      </c>
      <c r="H409">
        <v>484</v>
      </c>
      <c r="I409">
        <f t="shared" si="28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2057</v>
      </c>
      <c r="T409" t="s">
        <v>2058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132</v>
      </c>
      <c r="G410" t="s">
        <v>20</v>
      </c>
      <c r="H410">
        <v>154</v>
      </c>
      <c r="I410">
        <f t="shared" si="28"/>
        <v>79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2059</v>
      </c>
      <c r="T410" t="s">
        <v>2060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>
        <f t="shared" si="28"/>
        <v>88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2053</v>
      </c>
      <c r="T411" t="s">
        <v>2054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>
        <f t="shared" si="28"/>
        <v>50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2068</v>
      </c>
      <c r="T412" t="s">
        <v>2079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105</v>
      </c>
      <c r="G413" t="s">
        <v>20</v>
      </c>
      <c r="H413">
        <v>82</v>
      </c>
      <c r="I413">
        <f t="shared" si="28"/>
        <v>100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2057</v>
      </c>
      <c r="T413" t="s">
        <v>2058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669</v>
      </c>
      <c r="G414" t="s">
        <v>20</v>
      </c>
      <c r="H414">
        <v>134</v>
      </c>
      <c r="I414">
        <f t="shared" si="28"/>
        <v>105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2065</v>
      </c>
      <c r="T414" t="s">
        <v>2071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>
        <f t="shared" si="28"/>
        <v>108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2059</v>
      </c>
      <c r="T415" t="s">
        <v>2067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85</v>
      </c>
      <c r="G416" t="s">
        <v>14</v>
      </c>
      <c r="H416">
        <v>5497</v>
      </c>
      <c r="I416">
        <f t="shared" si="28"/>
        <v>29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2051</v>
      </c>
      <c r="T416" t="s">
        <v>2052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>
        <f t="shared" si="28"/>
        <v>30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2057</v>
      </c>
      <c r="T417" t="s">
        <v>2058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44</v>
      </c>
      <c r="G418" t="s">
        <v>14</v>
      </c>
      <c r="H418">
        <v>1439</v>
      </c>
      <c r="I418">
        <f t="shared" si="28"/>
        <v>41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2059</v>
      </c>
      <c r="T418" t="s">
        <v>2060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>
        <f t="shared" si="28"/>
        <v>63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2057</v>
      </c>
      <c r="T419" t="s">
        <v>2058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>
        <f t="shared" si="28"/>
        <v>47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2059</v>
      </c>
      <c r="T420" t="s">
        <v>2060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>
        <f t="shared" si="28"/>
        <v>27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2055</v>
      </c>
      <c r="T421" t="s">
        <v>2056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>
        <f t="shared" si="28"/>
        <v>68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2057</v>
      </c>
      <c r="T422" t="s">
        <v>2058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64</v>
      </c>
      <c r="G423" t="s">
        <v>14</v>
      </c>
      <c r="H423">
        <v>118</v>
      </c>
      <c r="I423">
        <f t="shared" si="28"/>
        <v>51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2055</v>
      </c>
      <c r="T423" t="s">
        <v>2064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>
        <f t="shared" si="28"/>
        <v>54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2057</v>
      </c>
      <c r="T424" t="s">
        <v>2058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11</v>
      </c>
      <c r="G425" t="s">
        <v>14</v>
      </c>
      <c r="H425">
        <v>162</v>
      </c>
      <c r="I425">
        <f t="shared" si="28"/>
        <v>97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2051</v>
      </c>
      <c r="T425" t="s">
        <v>2052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>
        <f t="shared" si="28"/>
        <v>25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2053</v>
      </c>
      <c r="T426" t="s">
        <v>2063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288</v>
      </c>
      <c r="G427" t="s">
        <v>20</v>
      </c>
      <c r="H427">
        <v>92</v>
      </c>
      <c r="I427">
        <f t="shared" si="28"/>
        <v>84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2072</v>
      </c>
      <c r="T427" t="s">
        <v>2073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573</v>
      </c>
      <c r="G428" t="s">
        <v>20</v>
      </c>
      <c r="H428">
        <v>219</v>
      </c>
      <c r="I428">
        <f t="shared" si="28"/>
        <v>47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2057</v>
      </c>
      <c r="T428" t="s">
        <v>2058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113</v>
      </c>
      <c r="G429" t="s">
        <v>20</v>
      </c>
      <c r="H429">
        <v>2526</v>
      </c>
      <c r="I429">
        <f t="shared" si="28"/>
        <v>78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2057</v>
      </c>
      <c r="T429" t="s">
        <v>2058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>
        <f t="shared" si="28"/>
        <v>63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2059</v>
      </c>
      <c r="T430" t="s">
        <v>2067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91</v>
      </c>
      <c r="G431" t="s">
        <v>74</v>
      </c>
      <c r="H431">
        <v>2138</v>
      </c>
      <c r="I431">
        <f t="shared" si="28"/>
        <v>81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2072</v>
      </c>
      <c r="T431" t="s">
        <v>2073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68</v>
      </c>
      <c r="G432" t="s">
        <v>14</v>
      </c>
      <c r="H432">
        <v>84</v>
      </c>
      <c r="I432">
        <f t="shared" si="28"/>
        <v>65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2057</v>
      </c>
      <c r="T432" t="s">
        <v>2058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>
        <f t="shared" si="28"/>
        <v>104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2057</v>
      </c>
      <c r="T433" t="s">
        <v>2058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83</v>
      </c>
      <c r="G434" t="s">
        <v>14</v>
      </c>
      <c r="H434">
        <v>91</v>
      </c>
      <c r="I434">
        <f t="shared" si="28"/>
        <v>70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2057</v>
      </c>
      <c r="T434" t="s">
        <v>2058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>
        <f t="shared" si="28"/>
        <v>83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2059</v>
      </c>
      <c r="T435" t="s">
        <v>2060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17</v>
      </c>
      <c r="G436" t="s">
        <v>74</v>
      </c>
      <c r="H436">
        <v>10</v>
      </c>
      <c r="I436">
        <f t="shared" si="28"/>
        <v>90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2057</v>
      </c>
      <c r="T436" t="s">
        <v>2058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117</v>
      </c>
      <c r="G437" t="s">
        <v>20</v>
      </c>
      <c r="H437">
        <v>1713</v>
      </c>
      <c r="I437">
        <f t="shared" si="28"/>
        <v>104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2057</v>
      </c>
      <c r="T437" t="s">
        <v>2058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>
        <f t="shared" si="28"/>
        <v>55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2053</v>
      </c>
      <c r="T438" t="s">
        <v>2076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>
        <f t="shared" si="28"/>
        <v>52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2059</v>
      </c>
      <c r="T439" t="s">
        <v>2067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179</v>
      </c>
      <c r="G440" t="s">
        <v>20</v>
      </c>
      <c r="H440">
        <v>247</v>
      </c>
      <c r="I440">
        <f t="shared" si="28"/>
        <v>60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2057</v>
      </c>
      <c r="T440" t="s">
        <v>2058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>
        <f t="shared" si="28"/>
        <v>44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2059</v>
      </c>
      <c r="T441" t="s">
        <v>2081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162</v>
      </c>
      <c r="G442" t="s">
        <v>20</v>
      </c>
      <c r="H442">
        <v>3131</v>
      </c>
      <c r="I442">
        <f t="shared" si="28"/>
        <v>53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2059</v>
      </c>
      <c r="T442" t="s">
        <v>2078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25</v>
      </c>
      <c r="G443" t="s">
        <v>14</v>
      </c>
      <c r="H443">
        <v>32</v>
      </c>
      <c r="I443">
        <f t="shared" si="28"/>
        <v>55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2055</v>
      </c>
      <c r="T443" t="s">
        <v>2064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199</v>
      </c>
      <c r="G444" t="s">
        <v>20</v>
      </c>
      <c r="H444">
        <v>143</v>
      </c>
      <c r="I444">
        <f t="shared" si="28"/>
        <v>75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2057</v>
      </c>
      <c r="T444" t="s">
        <v>2058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35</v>
      </c>
      <c r="G445" t="s">
        <v>74</v>
      </c>
      <c r="H445">
        <v>90</v>
      </c>
      <c r="I445">
        <f t="shared" si="28"/>
        <v>36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2057</v>
      </c>
      <c r="T445" t="s">
        <v>2058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>
        <f t="shared" si="28"/>
        <v>37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2053</v>
      </c>
      <c r="T446" t="s">
        <v>2063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>
        <f t="shared" si="28"/>
        <v>63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2057</v>
      </c>
      <c r="T447" t="s">
        <v>2058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>
        <f t="shared" si="28"/>
        <v>30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2055</v>
      </c>
      <c r="T448" t="s">
        <v>2064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>
        <f t="shared" si="28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2059</v>
      </c>
      <c r="T449" t="s">
        <v>2078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>
        <f t="shared" si="28"/>
        <v>75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2068</v>
      </c>
      <c r="T450" t="s">
        <v>2069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ROUND((E451/D451)*100,0)</f>
        <v>967</v>
      </c>
      <c r="G451" t="s">
        <v>20</v>
      </c>
      <c r="H451">
        <v>86</v>
      </c>
      <c r="I451">
        <f t="shared" si="28"/>
        <v>101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2068</v>
      </c>
      <c r="T451" t="s">
        <v>2069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2059</v>
      </c>
      <c r="T452" t="s">
        <v>2067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123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2053</v>
      </c>
      <c r="T453" t="s">
        <v>2054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>
        <f t="shared" si="28"/>
        <v>98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2059</v>
      </c>
      <c r="T454" t="s">
        <v>2062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2059</v>
      </c>
      <c r="T455" t="s">
        <v>2081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>
        <f t="shared" ref="I456:I519" si="32">ROUND((E456/H456),0)</f>
        <v>45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2059</v>
      </c>
      <c r="T456" t="s">
        <v>2062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>
        <f t="shared" si="32"/>
        <v>37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2057</v>
      </c>
      <c r="T457" t="s">
        <v>2058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>
        <f t="shared" si="32"/>
        <v>95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2053</v>
      </c>
      <c r="T458" t="s">
        <v>2063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27</v>
      </c>
      <c r="G459" t="s">
        <v>14</v>
      </c>
      <c r="H459">
        <v>46</v>
      </c>
      <c r="I459">
        <f t="shared" si="32"/>
        <v>29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2057</v>
      </c>
      <c r="T459" t="s">
        <v>2058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>
        <f t="shared" si="32"/>
        <v>56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2057</v>
      </c>
      <c r="T460" t="s">
        <v>2058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>
        <f t="shared" si="32"/>
        <v>54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2059</v>
      </c>
      <c r="T461" t="s">
        <v>2060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172</v>
      </c>
      <c r="G462" t="s">
        <v>20</v>
      </c>
      <c r="H462">
        <v>50</v>
      </c>
      <c r="I462">
        <f t="shared" si="32"/>
        <v>82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2057</v>
      </c>
      <c r="T462" t="s">
        <v>2058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>
        <f t="shared" si="32"/>
        <v>67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2059</v>
      </c>
      <c r="T463" t="s">
        <v>2062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31</v>
      </c>
      <c r="G464" t="s">
        <v>14</v>
      </c>
      <c r="H464">
        <v>535</v>
      </c>
      <c r="I464">
        <f t="shared" si="32"/>
        <v>108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2068</v>
      </c>
      <c r="T464" t="s">
        <v>2079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>
        <f t="shared" si="32"/>
        <v>69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2059</v>
      </c>
      <c r="T465" t="s">
        <v>2067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>
        <f t="shared" si="32"/>
        <v>39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2057</v>
      </c>
      <c r="T466" t="s">
        <v>2058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188</v>
      </c>
      <c r="G467" t="s">
        <v>20</v>
      </c>
      <c r="H467">
        <v>80</v>
      </c>
      <c r="I467">
        <f t="shared" si="32"/>
        <v>110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2065</v>
      </c>
      <c r="T467" t="s">
        <v>2077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>
        <f t="shared" si="32"/>
        <v>95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2055</v>
      </c>
      <c r="T468" t="s">
        <v>2064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>
        <f t="shared" si="32"/>
        <v>58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2055</v>
      </c>
      <c r="T469" t="s">
        <v>2056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41</v>
      </c>
      <c r="G470" t="s">
        <v>14</v>
      </c>
      <c r="H470">
        <v>16</v>
      </c>
      <c r="I470">
        <f t="shared" si="32"/>
        <v>101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2057</v>
      </c>
      <c r="T470" t="s">
        <v>2058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>
        <f t="shared" si="32"/>
        <v>65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2059</v>
      </c>
      <c r="T471" t="s">
        <v>2062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286</v>
      </c>
      <c r="G472" t="s">
        <v>20</v>
      </c>
      <c r="H472">
        <v>381</v>
      </c>
      <c r="I472">
        <f t="shared" si="32"/>
        <v>27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2055</v>
      </c>
      <c r="T472" t="s">
        <v>2064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>
        <f t="shared" si="32"/>
        <v>51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2051</v>
      </c>
      <c r="T473" t="s">
        <v>2052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>
        <f t="shared" si="32"/>
        <v>105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2053</v>
      </c>
      <c r="T474" t="s">
        <v>2054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>
        <f t="shared" si="32"/>
        <v>84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2053</v>
      </c>
      <c r="T475" t="s">
        <v>2061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>
        <f t="shared" si="32"/>
        <v>103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2059</v>
      </c>
      <c r="T476" t="s">
        <v>2078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114</v>
      </c>
      <c r="G477" t="s">
        <v>20</v>
      </c>
      <c r="H477">
        <v>211</v>
      </c>
      <c r="I477">
        <f t="shared" si="32"/>
        <v>40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2065</v>
      </c>
      <c r="T477" t="s">
        <v>2077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30</v>
      </c>
      <c r="G478" t="s">
        <v>14</v>
      </c>
      <c r="H478">
        <v>1120</v>
      </c>
      <c r="I478">
        <f t="shared" si="32"/>
        <v>51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2065</v>
      </c>
      <c r="T478" t="s">
        <v>2071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>
        <f t="shared" si="32"/>
        <v>41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2059</v>
      </c>
      <c r="T479" t="s">
        <v>2081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>
        <f t="shared" si="32"/>
        <v>59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2055</v>
      </c>
      <c r="T480" t="s">
        <v>2064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513</v>
      </c>
      <c r="G481" t="s">
        <v>20</v>
      </c>
      <c r="H481">
        <v>173</v>
      </c>
      <c r="I481">
        <f t="shared" si="32"/>
        <v>71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2051</v>
      </c>
      <c r="T481" t="s">
        <v>2052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101</v>
      </c>
      <c r="G482" t="s">
        <v>20</v>
      </c>
      <c r="H482">
        <v>87</v>
      </c>
      <c r="I482">
        <f t="shared" si="32"/>
        <v>99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2072</v>
      </c>
      <c r="T482" t="s">
        <v>2073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>
        <f t="shared" si="32"/>
        <v>104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2057</v>
      </c>
      <c r="T483" t="s">
        <v>2058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>
        <f t="shared" si="32"/>
        <v>77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2065</v>
      </c>
      <c r="T484" t="s">
        <v>2071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53</v>
      </c>
      <c r="G485" t="s">
        <v>14</v>
      </c>
      <c r="H485">
        <v>554</v>
      </c>
      <c r="I485">
        <f t="shared" si="32"/>
        <v>87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2057</v>
      </c>
      <c r="T485" t="s">
        <v>2058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>
        <f t="shared" si="32"/>
        <v>49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2051</v>
      </c>
      <c r="T486" t="s">
        <v>2052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31</v>
      </c>
      <c r="G487" t="s">
        <v>14</v>
      </c>
      <c r="H487">
        <v>648</v>
      </c>
      <c r="I487">
        <f t="shared" si="32"/>
        <v>43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2057</v>
      </c>
      <c r="T487" t="s">
        <v>2058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14</v>
      </c>
      <c r="G488" t="s">
        <v>14</v>
      </c>
      <c r="H488">
        <v>21</v>
      </c>
      <c r="I488">
        <f t="shared" si="32"/>
        <v>33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2065</v>
      </c>
      <c r="T488" t="s">
        <v>2077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179</v>
      </c>
      <c r="G489" t="s">
        <v>20</v>
      </c>
      <c r="H489">
        <v>2346</v>
      </c>
      <c r="I489">
        <f t="shared" si="32"/>
        <v>84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2057</v>
      </c>
      <c r="T489" t="s">
        <v>2058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>
        <f t="shared" si="32"/>
        <v>101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2057</v>
      </c>
      <c r="T490" t="s">
        <v>2058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102</v>
      </c>
      <c r="G491" t="s">
        <v>20</v>
      </c>
      <c r="H491">
        <v>85</v>
      </c>
      <c r="I491">
        <f t="shared" si="32"/>
        <v>110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2055</v>
      </c>
      <c r="T491" t="s">
        <v>2064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192</v>
      </c>
      <c r="G492" t="s">
        <v>20</v>
      </c>
      <c r="H492">
        <v>144</v>
      </c>
      <c r="I492">
        <f t="shared" si="32"/>
        <v>32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2082</v>
      </c>
      <c r="T492" t="s">
        <v>2083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>
        <f t="shared" si="32"/>
        <v>71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2051</v>
      </c>
      <c r="T493" t="s">
        <v>2052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24</v>
      </c>
      <c r="G494" t="s">
        <v>74</v>
      </c>
      <c r="H494">
        <v>595</v>
      </c>
      <c r="I494">
        <f t="shared" si="32"/>
        <v>77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2059</v>
      </c>
      <c r="T494" t="s">
        <v>2070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724</v>
      </c>
      <c r="G495" t="s">
        <v>20</v>
      </c>
      <c r="H495">
        <v>64</v>
      </c>
      <c r="I495">
        <f t="shared" si="32"/>
        <v>102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2072</v>
      </c>
      <c r="T495" t="s">
        <v>2073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>
        <f t="shared" si="32"/>
        <v>51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2055</v>
      </c>
      <c r="T496" t="s">
        <v>2064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415</v>
      </c>
      <c r="G497" t="s">
        <v>20</v>
      </c>
      <c r="H497">
        <v>195</v>
      </c>
      <c r="I497">
        <f t="shared" si="32"/>
        <v>68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2057</v>
      </c>
      <c r="T497" t="s">
        <v>2058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1</v>
      </c>
      <c r="G498" t="s">
        <v>14</v>
      </c>
      <c r="H498">
        <v>54</v>
      </c>
      <c r="I498">
        <f t="shared" si="32"/>
        <v>31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2059</v>
      </c>
      <c r="T498" t="s">
        <v>2067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>
        <f t="shared" si="32"/>
        <v>28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2055</v>
      </c>
      <c r="T499" t="s">
        <v>2064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24</v>
      </c>
      <c r="G500" t="s">
        <v>14</v>
      </c>
      <c r="H500">
        <v>579</v>
      </c>
      <c r="I500">
        <f t="shared" si="32"/>
        <v>80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2055</v>
      </c>
      <c r="T500" t="s">
        <v>2056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>
        <f t="shared" si="32"/>
        <v>38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2059</v>
      </c>
      <c r="T501" t="s">
        <v>2060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e">
        <f t="shared" si="32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2057</v>
      </c>
      <c r="T502" t="s">
        <v>2058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>
        <f t="shared" si="32"/>
        <v>60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2059</v>
      </c>
      <c r="T503" t="s">
        <v>2060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530</v>
      </c>
      <c r="G504" t="s">
        <v>20</v>
      </c>
      <c r="H504">
        <v>186</v>
      </c>
      <c r="I504">
        <f t="shared" si="32"/>
        <v>37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2068</v>
      </c>
      <c r="T504" t="s">
        <v>2069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>
        <f t="shared" si="32"/>
        <v>100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2059</v>
      </c>
      <c r="T505" t="s">
        <v>2062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>
        <f t="shared" si="32"/>
        <v>112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2053</v>
      </c>
      <c r="T506" t="s">
        <v>2054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14</v>
      </c>
      <c r="G507" t="s">
        <v>14</v>
      </c>
      <c r="H507">
        <v>347</v>
      </c>
      <c r="I507">
        <f t="shared" si="32"/>
        <v>36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2065</v>
      </c>
      <c r="T507" t="s">
        <v>2074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>
        <f t="shared" si="32"/>
        <v>66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2057</v>
      </c>
      <c r="T508" t="s">
        <v>2058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40</v>
      </c>
      <c r="G509" t="s">
        <v>14</v>
      </c>
      <c r="H509">
        <v>19</v>
      </c>
      <c r="I509">
        <f t="shared" si="32"/>
        <v>44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2055</v>
      </c>
      <c r="T509" t="s">
        <v>2056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>
        <f t="shared" si="32"/>
        <v>53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2057</v>
      </c>
      <c r="T510" t="s">
        <v>2058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71</v>
      </c>
      <c r="G511" t="s">
        <v>14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2057</v>
      </c>
      <c r="T511" t="s">
        <v>2058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>
        <f t="shared" si="32"/>
        <v>71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2059</v>
      </c>
      <c r="T512" t="s">
        <v>2062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>
        <f t="shared" si="32"/>
        <v>98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2057</v>
      </c>
      <c r="T513" t="s">
        <v>2058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>
        <f t="shared" si="32"/>
        <v>53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2068</v>
      </c>
      <c r="T514" t="s">
        <v>2069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ROUND((E515/D515)*100,0)</f>
        <v>39</v>
      </c>
      <c r="G515" t="s">
        <v>74</v>
      </c>
      <c r="H515">
        <v>35</v>
      </c>
      <c r="I515">
        <f t="shared" si="32"/>
        <v>93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2059</v>
      </c>
      <c r="T515" t="s">
        <v>2078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>
        <f t="shared" si="32"/>
        <v>59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2053</v>
      </c>
      <c r="T516" t="s">
        <v>2054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56</v>
      </c>
      <c r="G517" t="s">
        <v>14</v>
      </c>
      <c r="H517">
        <v>133</v>
      </c>
      <c r="I517">
        <f t="shared" si="32"/>
        <v>36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2057</v>
      </c>
      <c r="T517" t="s">
        <v>2058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43</v>
      </c>
      <c r="G518" t="s">
        <v>14</v>
      </c>
      <c r="H518">
        <v>846</v>
      </c>
      <c r="I518">
        <f t="shared" si="32"/>
        <v>63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2065</v>
      </c>
      <c r="T518" t="s">
        <v>2066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>
        <f t="shared" si="32"/>
        <v>85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2051</v>
      </c>
      <c r="T519" t="s">
        <v>2052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>
        <f t="shared" ref="I520:I583" si="36">ROUND((E520/H520),0)</f>
        <v>62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2059</v>
      </c>
      <c r="T520" t="s">
        <v>2067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102</v>
      </c>
      <c r="G521" t="s">
        <v>20</v>
      </c>
      <c r="H521">
        <v>1773</v>
      </c>
      <c r="I521">
        <f t="shared" si="36"/>
        <v>102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2053</v>
      </c>
      <c r="T521" t="s">
        <v>2054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426</v>
      </c>
      <c r="G522" t="s">
        <v>20</v>
      </c>
      <c r="H522">
        <v>32</v>
      </c>
      <c r="I522">
        <f t="shared" si="36"/>
        <v>106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2057</v>
      </c>
      <c r="T522" t="s">
        <v>2058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146</v>
      </c>
      <c r="G523" t="s">
        <v>20</v>
      </c>
      <c r="H523">
        <v>369</v>
      </c>
      <c r="I523">
        <f t="shared" si="36"/>
        <v>30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2059</v>
      </c>
      <c r="T523" t="s">
        <v>2062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>
        <f t="shared" si="36"/>
        <v>86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2059</v>
      </c>
      <c r="T524" t="s">
        <v>2070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>
        <f t="shared" si="36"/>
        <v>71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2059</v>
      </c>
      <c r="T525" t="s">
        <v>2070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84</v>
      </c>
      <c r="G526" t="s">
        <v>14</v>
      </c>
      <c r="H526">
        <v>1979</v>
      </c>
      <c r="I526">
        <f t="shared" si="36"/>
        <v>41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2057</v>
      </c>
      <c r="T526" t="s">
        <v>2058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>
        <f t="shared" si="36"/>
        <v>28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2055</v>
      </c>
      <c r="T527" t="s">
        <v>2064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156</v>
      </c>
      <c r="G528" t="s">
        <v>20</v>
      </c>
      <c r="H528">
        <v>147</v>
      </c>
      <c r="I528">
        <f t="shared" si="36"/>
        <v>88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2057</v>
      </c>
      <c r="T528" t="s">
        <v>2058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100</v>
      </c>
      <c r="G529" t="s">
        <v>14</v>
      </c>
      <c r="H529">
        <v>6080</v>
      </c>
      <c r="I529">
        <f t="shared" si="36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2059</v>
      </c>
      <c r="T529" t="s">
        <v>2067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>
        <f t="shared" si="36"/>
        <v>90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2053</v>
      </c>
      <c r="T530" t="s">
        <v>2063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>
        <f t="shared" si="36"/>
        <v>64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2068</v>
      </c>
      <c r="T531" t="s">
        <v>2069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92</v>
      </c>
      <c r="G532" t="s">
        <v>14</v>
      </c>
      <c r="H532">
        <v>1784</v>
      </c>
      <c r="I532">
        <f t="shared" si="36"/>
        <v>54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2065</v>
      </c>
      <c r="T532" t="s">
        <v>2071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96</v>
      </c>
      <c r="G533" t="s">
        <v>47</v>
      </c>
      <c r="H533">
        <v>3640</v>
      </c>
      <c r="I533">
        <f t="shared" si="36"/>
        <v>49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2068</v>
      </c>
      <c r="T533" t="s">
        <v>2069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503</v>
      </c>
      <c r="G534" t="s">
        <v>20</v>
      </c>
      <c r="H534">
        <v>126</v>
      </c>
      <c r="I534">
        <f t="shared" si="36"/>
        <v>64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2057</v>
      </c>
      <c r="T534" t="s">
        <v>2058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>
        <f t="shared" si="36"/>
        <v>83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2053</v>
      </c>
      <c r="T535" t="s">
        <v>2063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>
        <f t="shared" si="36"/>
        <v>55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2059</v>
      </c>
      <c r="T536" t="s">
        <v>2062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>
        <f t="shared" si="36"/>
        <v>62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2057</v>
      </c>
      <c r="T537" t="s">
        <v>2058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150</v>
      </c>
      <c r="G538" t="s">
        <v>20</v>
      </c>
      <c r="H538">
        <v>140</v>
      </c>
      <c r="I538">
        <f t="shared" si="36"/>
        <v>105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2065</v>
      </c>
      <c r="T538" t="s">
        <v>2071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>
        <f t="shared" si="36"/>
        <v>94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2059</v>
      </c>
      <c r="T539" t="s">
        <v>2060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38</v>
      </c>
      <c r="G540" t="s">
        <v>14</v>
      </c>
      <c r="H540">
        <v>1296</v>
      </c>
      <c r="I540">
        <f t="shared" si="36"/>
        <v>44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2068</v>
      </c>
      <c r="T540" t="s">
        <v>2079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73</v>
      </c>
      <c r="G541" t="s">
        <v>14</v>
      </c>
      <c r="H541">
        <v>77</v>
      </c>
      <c r="I541">
        <f t="shared" si="36"/>
        <v>92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2051</v>
      </c>
      <c r="T541" t="s">
        <v>2052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266</v>
      </c>
      <c r="G542" t="s">
        <v>20</v>
      </c>
      <c r="H542">
        <v>247</v>
      </c>
      <c r="I542">
        <f t="shared" si="36"/>
        <v>57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2072</v>
      </c>
      <c r="T542" t="s">
        <v>2073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>
        <f t="shared" si="36"/>
        <v>109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2068</v>
      </c>
      <c r="T543" t="s">
        <v>2079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3</v>
      </c>
      <c r="G544" t="s">
        <v>14</v>
      </c>
      <c r="H544">
        <v>49</v>
      </c>
      <c r="I544">
        <f t="shared" si="36"/>
        <v>39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2053</v>
      </c>
      <c r="T544" t="s">
        <v>2063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>
        <f t="shared" si="36"/>
        <v>77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2068</v>
      </c>
      <c r="T545" t="s">
        <v>2069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277</v>
      </c>
      <c r="G546" t="s">
        <v>20</v>
      </c>
      <c r="H546">
        <v>84</v>
      </c>
      <c r="I546">
        <f t="shared" si="36"/>
        <v>92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2053</v>
      </c>
      <c r="T546" t="s">
        <v>2054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89</v>
      </c>
      <c r="G547" t="s">
        <v>14</v>
      </c>
      <c r="H547">
        <v>2690</v>
      </c>
      <c r="I547">
        <f t="shared" si="36"/>
        <v>61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2057</v>
      </c>
      <c r="T547" t="s">
        <v>2058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164</v>
      </c>
      <c r="G548" t="s">
        <v>20</v>
      </c>
      <c r="H548">
        <v>88</v>
      </c>
      <c r="I548">
        <f t="shared" si="36"/>
        <v>78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2057</v>
      </c>
      <c r="T548" t="s">
        <v>2058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6"/>
        <v>81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2059</v>
      </c>
      <c r="T549" t="s">
        <v>2062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271</v>
      </c>
      <c r="G550" t="s">
        <v>20</v>
      </c>
      <c r="H550">
        <v>2985</v>
      </c>
      <c r="I550">
        <f t="shared" si="36"/>
        <v>60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2057</v>
      </c>
      <c r="T550" t="s">
        <v>2058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>
        <f t="shared" si="36"/>
        <v>110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2055</v>
      </c>
      <c r="T551" t="s">
        <v>2064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6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2053</v>
      </c>
      <c r="T552" t="s">
        <v>2063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59</v>
      </c>
      <c r="G553" t="s">
        <v>14</v>
      </c>
      <c r="H553">
        <v>2779</v>
      </c>
      <c r="I553">
        <f t="shared" si="36"/>
        <v>38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2055</v>
      </c>
      <c r="T553" t="s">
        <v>2056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99</v>
      </c>
      <c r="G554" t="s">
        <v>14</v>
      </c>
      <c r="H554">
        <v>92</v>
      </c>
      <c r="I554">
        <f t="shared" si="36"/>
        <v>96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2057</v>
      </c>
      <c r="T554" t="s">
        <v>2058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44</v>
      </c>
      <c r="G555" t="s">
        <v>14</v>
      </c>
      <c r="H555">
        <v>1028</v>
      </c>
      <c r="I555">
        <f t="shared" si="36"/>
        <v>73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2053</v>
      </c>
      <c r="T555" t="s">
        <v>2054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152</v>
      </c>
      <c r="G556" t="s">
        <v>20</v>
      </c>
      <c r="H556">
        <v>554</v>
      </c>
      <c r="I556">
        <f t="shared" si="36"/>
        <v>26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2053</v>
      </c>
      <c r="T556" t="s">
        <v>2063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224</v>
      </c>
      <c r="G557" t="s">
        <v>20</v>
      </c>
      <c r="H557">
        <v>135</v>
      </c>
      <c r="I557">
        <f t="shared" si="36"/>
        <v>104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2053</v>
      </c>
      <c r="T557" t="s">
        <v>2054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240</v>
      </c>
      <c r="G558" t="s">
        <v>20</v>
      </c>
      <c r="H558">
        <v>122</v>
      </c>
      <c r="I558">
        <f t="shared" si="36"/>
        <v>102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2065</v>
      </c>
      <c r="T558" t="s">
        <v>2077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>
        <f t="shared" si="36"/>
        <v>54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2059</v>
      </c>
      <c r="T559" t="s">
        <v>2081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>
        <f t="shared" si="36"/>
        <v>63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2057</v>
      </c>
      <c r="T560" t="s">
        <v>2058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101</v>
      </c>
      <c r="G561" t="s">
        <v>20</v>
      </c>
      <c r="H561">
        <v>1022</v>
      </c>
      <c r="I561">
        <f t="shared" si="36"/>
        <v>104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2057</v>
      </c>
      <c r="T561" t="s">
        <v>2058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>
        <f t="shared" si="36"/>
        <v>50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2059</v>
      </c>
      <c r="T562" t="s">
        <v>2067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370</v>
      </c>
      <c r="G563" t="s">
        <v>20</v>
      </c>
      <c r="H563">
        <v>198</v>
      </c>
      <c r="I563">
        <f t="shared" si="36"/>
        <v>56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2057</v>
      </c>
      <c r="T563" t="s">
        <v>2058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13</v>
      </c>
      <c r="G564" t="s">
        <v>14</v>
      </c>
      <c r="H564">
        <v>26</v>
      </c>
      <c r="I564">
        <f t="shared" si="36"/>
        <v>49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2053</v>
      </c>
      <c r="T564" t="s">
        <v>2054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>
        <f t="shared" si="36"/>
        <v>60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2059</v>
      </c>
      <c r="T565" t="s">
        <v>2060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84</v>
      </c>
      <c r="G566" t="s">
        <v>14</v>
      </c>
      <c r="H566">
        <v>1790</v>
      </c>
      <c r="I566">
        <f t="shared" si="36"/>
        <v>79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2057</v>
      </c>
      <c r="T566" t="s">
        <v>2058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205</v>
      </c>
      <c r="G567" t="s">
        <v>20</v>
      </c>
      <c r="H567">
        <v>3596</v>
      </c>
      <c r="I567">
        <f t="shared" si="36"/>
        <v>54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2057</v>
      </c>
      <c r="T567" t="s">
        <v>2058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>
        <f t="shared" si="36"/>
        <v>111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2053</v>
      </c>
      <c r="T568" t="s">
        <v>2061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219</v>
      </c>
      <c r="G569" t="s">
        <v>20</v>
      </c>
      <c r="H569">
        <v>244</v>
      </c>
      <c r="I569">
        <f t="shared" si="36"/>
        <v>61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2053</v>
      </c>
      <c r="T569" t="s">
        <v>2054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>
        <f t="shared" si="36"/>
        <v>26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2057</v>
      </c>
      <c r="T570" t="s">
        <v>2058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>
        <f t="shared" si="36"/>
        <v>81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2059</v>
      </c>
      <c r="T571" t="s">
        <v>2067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306</v>
      </c>
      <c r="G572" t="s">
        <v>20</v>
      </c>
      <c r="H572">
        <v>2725</v>
      </c>
      <c r="I572">
        <f t="shared" si="36"/>
        <v>35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2053</v>
      </c>
      <c r="T572" t="s">
        <v>2054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>
        <f t="shared" si="36"/>
        <v>94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2059</v>
      </c>
      <c r="T573" t="s">
        <v>2070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>
        <f t="shared" si="36"/>
        <v>52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2053</v>
      </c>
      <c r="T574" t="s">
        <v>2054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112</v>
      </c>
      <c r="G575" t="s">
        <v>20</v>
      </c>
      <c r="H575">
        <v>300</v>
      </c>
      <c r="I575">
        <f t="shared" si="36"/>
        <v>25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2082</v>
      </c>
      <c r="T575" t="s">
        <v>2083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>
        <f t="shared" si="36"/>
        <v>69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2051</v>
      </c>
      <c r="T576" t="s">
        <v>2052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63</v>
      </c>
      <c r="G577" t="s">
        <v>14</v>
      </c>
      <c r="H577">
        <v>558</v>
      </c>
      <c r="I577">
        <f t="shared" si="36"/>
        <v>94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2057</v>
      </c>
      <c r="T577" t="s">
        <v>2058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65</v>
      </c>
      <c r="G578" t="s">
        <v>14</v>
      </c>
      <c r="H578">
        <v>64</v>
      </c>
      <c r="I578">
        <f t="shared" si="36"/>
        <v>98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2057</v>
      </c>
      <c r="T578" t="s">
        <v>2058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ROUND((E579/D579)*100,0)</f>
        <v>19</v>
      </c>
      <c r="G579" t="s">
        <v>74</v>
      </c>
      <c r="H579">
        <v>37</v>
      </c>
      <c r="I579">
        <f t="shared" si="36"/>
        <v>42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2053</v>
      </c>
      <c r="T579" t="s">
        <v>2076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17</v>
      </c>
      <c r="G580" t="s">
        <v>14</v>
      </c>
      <c r="H580">
        <v>245</v>
      </c>
      <c r="I580">
        <f t="shared" si="36"/>
        <v>66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2059</v>
      </c>
      <c r="T580" t="s">
        <v>2081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>
        <f t="shared" si="36"/>
        <v>72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2053</v>
      </c>
      <c r="T581" t="s">
        <v>2076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2057</v>
      </c>
      <c r="T582" t="s">
        <v>2058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>
        <f t="shared" si="36"/>
        <v>54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2055</v>
      </c>
      <c r="T583" t="s">
        <v>2056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>
        <f t="shared" ref="I584:I647" si="40">ROUND((E584/H584),0)</f>
        <v>108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2068</v>
      </c>
      <c r="T584" t="s">
        <v>2069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>
        <f t="shared" si="40"/>
        <v>67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2059</v>
      </c>
      <c r="T585" t="s">
        <v>2060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120</v>
      </c>
      <c r="G586" t="s">
        <v>20</v>
      </c>
      <c r="H586">
        <v>1613</v>
      </c>
      <c r="I586">
        <f t="shared" si="40"/>
        <v>64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2055</v>
      </c>
      <c r="T586" t="s">
        <v>2056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147</v>
      </c>
      <c r="G587" t="s">
        <v>20</v>
      </c>
      <c r="H587">
        <v>136</v>
      </c>
      <c r="I587">
        <f t="shared" si="40"/>
        <v>96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2065</v>
      </c>
      <c r="T587" t="s">
        <v>2077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951</v>
      </c>
      <c r="G588" t="s">
        <v>20</v>
      </c>
      <c r="H588">
        <v>130</v>
      </c>
      <c r="I588">
        <f t="shared" si="40"/>
        <v>51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2053</v>
      </c>
      <c r="T588" t="s">
        <v>2054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73</v>
      </c>
      <c r="G589" t="s">
        <v>14</v>
      </c>
      <c r="H589">
        <v>156</v>
      </c>
      <c r="I589">
        <f t="shared" si="40"/>
        <v>44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2051</v>
      </c>
      <c r="T589" t="s">
        <v>2052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>
        <f t="shared" si="40"/>
        <v>91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2057</v>
      </c>
      <c r="T590" t="s">
        <v>2058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65</v>
      </c>
      <c r="G591" t="s">
        <v>14</v>
      </c>
      <c r="H591">
        <v>102</v>
      </c>
      <c r="I591">
        <f t="shared" si="40"/>
        <v>50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2059</v>
      </c>
      <c r="T591" t="s">
        <v>2060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>
        <f t="shared" si="40"/>
        <v>68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2065</v>
      </c>
      <c r="T592" t="s">
        <v>2074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1038</v>
      </c>
      <c r="G593" t="s">
        <v>20</v>
      </c>
      <c r="H593">
        <v>102</v>
      </c>
      <c r="I593">
        <f t="shared" si="40"/>
        <v>61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2068</v>
      </c>
      <c r="T593" t="s">
        <v>2069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13</v>
      </c>
      <c r="G594" t="s">
        <v>14</v>
      </c>
      <c r="H594">
        <v>253</v>
      </c>
      <c r="I594">
        <f t="shared" si="40"/>
        <v>80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2057</v>
      </c>
      <c r="T594" t="s">
        <v>2058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155</v>
      </c>
      <c r="G595" t="s">
        <v>20</v>
      </c>
      <c r="H595">
        <v>4006</v>
      </c>
      <c r="I595">
        <f t="shared" si="40"/>
        <v>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2059</v>
      </c>
      <c r="T595" t="s">
        <v>2067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>
        <f t="shared" si="40"/>
        <v>71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2057</v>
      </c>
      <c r="T596" t="s">
        <v>2058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209</v>
      </c>
      <c r="G597" t="s">
        <v>20</v>
      </c>
      <c r="H597">
        <v>1629</v>
      </c>
      <c r="I597">
        <f t="shared" si="40"/>
        <v>90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2057</v>
      </c>
      <c r="T597" t="s">
        <v>2058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100</v>
      </c>
      <c r="G598" t="s">
        <v>14</v>
      </c>
      <c r="H598">
        <v>183</v>
      </c>
      <c r="I598">
        <f t="shared" si="40"/>
        <v>43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2059</v>
      </c>
      <c r="T598" t="s">
        <v>2062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202</v>
      </c>
      <c r="G599" t="s">
        <v>20</v>
      </c>
      <c r="H599">
        <v>2188</v>
      </c>
      <c r="I599">
        <f t="shared" si="40"/>
        <v>68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2057</v>
      </c>
      <c r="T599" t="s">
        <v>2058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>
        <f t="shared" si="40"/>
        <v>73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2053</v>
      </c>
      <c r="T600" t="s">
        <v>2054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4</v>
      </c>
      <c r="G601" t="s">
        <v>14</v>
      </c>
      <c r="H601">
        <v>82</v>
      </c>
      <c r="I601">
        <f t="shared" si="40"/>
        <v>62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2059</v>
      </c>
      <c r="T601" t="s">
        <v>2060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40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2051</v>
      </c>
      <c r="T602" t="s">
        <v>2052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207</v>
      </c>
      <c r="G603" t="s">
        <v>20</v>
      </c>
      <c r="H603">
        <v>194</v>
      </c>
      <c r="I603">
        <f t="shared" si="40"/>
        <v>67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2055</v>
      </c>
      <c r="T603" t="s">
        <v>2064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>
        <f t="shared" si="40"/>
        <v>80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2057</v>
      </c>
      <c r="T604" t="s">
        <v>2058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120</v>
      </c>
      <c r="G605" t="s">
        <v>20</v>
      </c>
      <c r="H605">
        <v>102</v>
      </c>
      <c r="I605">
        <f t="shared" si="40"/>
        <v>62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2057</v>
      </c>
      <c r="T605" t="s">
        <v>2058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171</v>
      </c>
      <c r="G606" t="s">
        <v>20</v>
      </c>
      <c r="H606">
        <v>2857</v>
      </c>
      <c r="I606">
        <f t="shared" si="40"/>
        <v>53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2057</v>
      </c>
      <c r="T606" t="s">
        <v>2058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>
        <f t="shared" si="40"/>
        <v>58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2065</v>
      </c>
      <c r="T607" t="s">
        <v>2066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>
        <f t="shared" si="40"/>
        <v>40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2053</v>
      </c>
      <c r="T608" t="s">
        <v>2054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>
        <f t="shared" si="40"/>
        <v>81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2051</v>
      </c>
      <c r="T609" t="s">
        <v>2052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284</v>
      </c>
      <c r="G610" t="s">
        <v>20</v>
      </c>
      <c r="H610">
        <v>316</v>
      </c>
      <c r="I610">
        <f t="shared" si="40"/>
        <v>35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2053</v>
      </c>
      <c r="T610" t="s">
        <v>2076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>
        <f t="shared" si="40"/>
        <v>103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2059</v>
      </c>
      <c r="T611" t="s">
        <v>2081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>
        <f t="shared" si="40"/>
        <v>28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2057</v>
      </c>
      <c r="T612" t="s">
        <v>2058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14</v>
      </c>
      <c r="G613" t="s">
        <v>74</v>
      </c>
      <c r="H613">
        <v>15</v>
      </c>
      <c r="I613">
        <f t="shared" si="40"/>
        <v>76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2057</v>
      </c>
      <c r="T613" t="s">
        <v>2058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>
        <f t="shared" si="40"/>
        <v>45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2053</v>
      </c>
      <c r="T614" t="s">
        <v>2061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40"/>
        <v>74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2057</v>
      </c>
      <c r="T615" t="s">
        <v>2058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>
        <f t="shared" si="40"/>
        <v>57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2057</v>
      </c>
      <c r="T616" t="s">
        <v>2058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>
        <f t="shared" si="40"/>
        <v>85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2057</v>
      </c>
      <c r="T617" t="s">
        <v>2058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190</v>
      </c>
      <c r="G618" t="s">
        <v>20</v>
      </c>
      <c r="H618">
        <v>238</v>
      </c>
      <c r="I618">
        <f t="shared" si="40"/>
        <v>51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2053</v>
      </c>
      <c r="T618" t="s">
        <v>2063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250</v>
      </c>
      <c r="G619" t="s">
        <v>20</v>
      </c>
      <c r="H619">
        <v>55</v>
      </c>
      <c r="I619">
        <f t="shared" si="40"/>
        <v>64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2057</v>
      </c>
      <c r="T619" t="s">
        <v>2058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49</v>
      </c>
      <c r="G620" t="s">
        <v>14</v>
      </c>
      <c r="H620">
        <v>1198</v>
      </c>
      <c r="I620">
        <f t="shared" si="40"/>
        <v>81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2065</v>
      </c>
      <c r="T620" t="s">
        <v>2066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>
        <f t="shared" si="40"/>
        <v>86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2057</v>
      </c>
      <c r="T621" t="s">
        <v>2058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>
        <f t="shared" si="40"/>
        <v>90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2072</v>
      </c>
      <c r="T622" t="s">
        <v>2073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620</v>
      </c>
      <c r="G623" t="s">
        <v>20</v>
      </c>
      <c r="H623">
        <v>2144</v>
      </c>
      <c r="I623">
        <f t="shared" si="40"/>
        <v>74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2057</v>
      </c>
      <c r="T623" t="s">
        <v>2058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>
        <f t="shared" si="40"/>
        <v>92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2053</v>
      </c>
      <c r="T624" t="s">
        <v>2063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160</v>
      </c>
      <c r="G625" t="s">
        <v>20</v>
      </c>
      <c r="H625">
        <v>2693</v>
      </c>
      <c r="I625">
        <f t="shared" si="40"/>
        <v>56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2057</v>
      </c>
      <c r="T625" t="s">
        <v>2058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>
        <f t="shared" si="40"/>
        <v>33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2072</v>
      </c>
      <c r="T626" t="s">
        <v>2073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>
        <f t="shared" si="40"/>
        <v>94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2057</v>
      </c>
      <c r="T627" t="s">
        <v>2058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>
        <f t="shared" si="40"/>
        <v>70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2057</v>
      </c>
      <c r="T628" t="s">
        <v>2058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>
        <f t="shared" si="40"/>
        <v>72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2051</v>
      </c>
      <c r="T629" t="s">
        <v>2052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152</v>
      </c>
      <c r="G630" t="s">
        <v>20</v>
      </c>
      <c r="H630">
        <v>96</v>
      </c>
      <c r="I630">
        <f t="shared" si="40"/>
        <v>30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2053</v>
      </c>
      <c r="T630" t="s">
        <v>2063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65</v>
      </c>
      <c r="G631" t="s">
        <v>14</v>
      </c>
      <c r="H631">
        <v>750</v>
      </c>
      <c r="I631">
        <f t="shared" si="40"/>
        <v>74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2057</v>
      </c>
      <c r="T631" t="s">
        <v>2058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63</v>
      </c>
      <c r="G632" t="s">
        <v>74</v>
      </c>
      <c r="H632">
        <v>87</v>
      </c>
      <c r="I632">
        <f t="shared" si="40"/>
        <v>69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2057</v>
      </c>
      <c r="T632" t="s">
        <v>2058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>
        <f t="shared" si="40"/>
        <v>60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2057</v>
      </c>
      <c r="T633" t="s">
        <v>2058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43</v>
      </c>
      <c r="G634" t="s">
        <v>47</v>
      </c>
      <c r="H634">
        <v>278</v>
      </c>
      <c r="I634">
        <f t="shared" si="40"/>
        <v>111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2057</v>
      </c>
      <c r="T634" t="s">
        <v>2058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>
        <f t="shared" si="40"/>
        <v>53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2059</v>
      </c>
      <c r="T635" t="s">
        <v>2067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79</v>
      </c>
      <c r="G636" t="s">
        <v>74</v>
      </c>
      <c r="H636">
        <v>1658</v>
      </c>
      <c r="I636">
        <f t="shared" si="40"/>
        <v>56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2059</v>
      </c>
      <c r="T636" t="s">
        <v>2078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>
        <f t="shared" si="40"/>
        <v>70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2059</v>
      </c>
      <c r="T637" t="s">
        <v>2078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65</v>
      </c>
      <c r="G638" t="s">
        <v>14</v>
      </c>
      <c r="H638">
        <v>2604</v>
      </c>
      <c r="I638">
        <f t="shared" si="40"/>
        <v>49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2059</v>
      </c>
      <c r="T638" t="s">
        <v>2067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>
        <f t="shared" si="40"/>
        <v>104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2057</v>
      </c>
      <c r="T639" t="s">
        <v>2058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>
        <f t="shared" si="40"/>
        <v>99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2057</v>
      </c>
      <c r="T640" t="s">
        <v>2058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>
        <f t="shared" si="40"/>
        <v>107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2059</v>
      </c>
      <c r="T641" t="s">
        <v>2062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17</v>
      </c>
      <c r="G642" t="s">
        <v>14</v>
      </c>
      <c r="H642">
        <v>257</v>
      </c>
      <c r="I642">
        <f t="shared" si="40"/>
        <v>77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2057</v>
      </c>
      <c r="T642" t="s">
        <v>2058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ROUND((E643/D643)*100,0)</f>
        <v>120</v>
      </c>
      <c r="G643" t="s">
        <v>20</v>
      </c>
      <c r="H643">
        <v>194</v>
      </c>
      <c r="I643">
        <f t="shared" si="40"/>
        <v>58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2057</v>
      </c>
      <c r="T643" t="s">
        <v>2058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>
        <f t="shared" si="40"/>
        <v>104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2055</v>
      </c>
      <c r="T644" t="s">
        <v>2064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>
        <f t="shared" si="40"/>
        <v>88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2057</v>
      </c>
      <c r="T645" t="s">
        <v>2058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2057</v>
      </c>
      <c r="T646" t="s">
        <v>2058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2053</v>
      </c>
      <c r="T647" t="s">
        <v>2054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89</v>
      </c>
      <c r="G648" t="s">
        <v>14</v>
      </c>
      <c r="H648">
        <v>2915</v>
      </c>
      <c r="I648">
        <f t="shared" ref="I648:I711" si="44">ROUND((E648/H648),0)</f>
        <v>30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2068</v>
      </c>
      <c r="T648" t="s">
        <v>2069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>
        <f t="shared" si="44"/>
        <v>104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2065</v>
      </c>
      <c r="T649" t="s">
        <v>2077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>
        <f t="shared" si="44"/>
        <v>86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2051</v>
      </c>
      <c r="T650" t="s">
        <v>2052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>
        <f t="shared" si="44"/>
        <v>98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2057</v>
      </c>
      <c r="T651" t="s">
        <v>2058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4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2053</v>
      </c>
      <c r="T652" t="s">
        <v>2076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>
        <f t="shared" si="44"/>
        <v>45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2059</v>
      </c>
      <c r="T653" t="s">
        <v>2070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127</v>
      </c>
      <c r="G654" t="s">
        <v>20</v>
      </c>
      <c r="H654">
        <v>409</v>
      </c>
      <c r="I654">
        <f t="shared" si="44"/>
        <v>31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2055</v>
      </c>
      <c r="T654" t="s">
        <v>2056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2339</v>
      </c>
      <c r="G655" t="s">
        <v>20</v>
      </c>
      <c r="H655">
        <v>234</v>
      </c>
      <c r="I655">
        <f t="shared" si="44"/>
        <v>60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2055</v>
      </c>
      <c r="T655" t="s">
        <v>2056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>
        <f t="shared" si="44"/>
        <v>59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2053</v>
      </c>
      <c r="T656" t="s">
        <v>2075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>
        <f t="shared" si="44"/>
        <v>50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2072</v>
      </c>
      <c r="T657" t="s">
        <v>2073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>
        <f t="shared" si="44"/>
        <v>99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2051</v>
      </c>
      <c r="T658" t="s">
        <v>2052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>
        <f t="shared" si="44"/>
        <v>59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2059</v>
      </c>
      <c r="T659" t="s">
        <v>2081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>
        <f t="shared" si="44"/>
        <v>81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2053</v>
      </c>
      <c r="T660" t="s">
        <v>2054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>
        <f t="shared" si="44"/>
        <v>76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2059</v>
      </c>
      <c r="T661" t="s">
        <v>2060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82</v>
      </c>
      <c r="G662" t="s">
        <v>14</v>
      </c>
      <c r="H662">
        <v>77</v>
      </c>
      <c r="I662">
        <f t="shared" si="44"/>
        <v>97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2057</v>
      </c>
      <c r="T662" t="s">
        <v>2058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>
        <f t="shared" si="44"/>
        <v>77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2053</v>
      </c>
      <c r="T663" t="s">
        <v>2076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98</v>
      </c>
      <c r="G664" t="s">
        <v>14</v>
      </c>
      <c r="H664">
        <v>131</v>
      </c>
      <c r="I664">
        <f t="shared" si="44"/>
        <v>68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2057</v>
      </c>
      <c r="T664" t="s">
        <v>2058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>
        <f t="shared" si="44"/>
        <v>89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2057</v>
      </c>
      <c r="T665" t="s">
        <v>2058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>
        <f t="shared" si="44"/>
        <v>25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2053</v>
      </c>
      <c r="T666" t="s">
        <v>2076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240</v>
      </c>
      <c r="G667" t="s">
        <v>20</v>
      </c>
      <c r="H667">
        <v>272</v>
      </c>
      <c r="I667">
        <f t="shared" si="44"/>
        <v>45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2059</v>
      </c>
      <c r="T667" t="s">
        <v>2060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>
        <f t="shared" si="44"/>
        <v>79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2057</v>
      </c>
      <c r="T668" t="s">
        <v>2058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>
        <f t="shared" si="44"/>
        <v>29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2082</v>
      </c>
      <c r="T669" t="s">
        <v>2083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>
        <f t="shared" si="44"/>
        <v>74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2057</v>
      </c>
      <c r="T670" t="s">
        <v>2058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359</v>
      </c>
      <c r="G671" t="s">
        <v>20</v>
      </c>
      <c r="H671">
        <v>1621</v>
      </c>
      <c r="I671">
        <f t="shared" si="44"/>
        <v>108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2057</v>
      </c>
      <c r="T671" t="s">
        <v>2058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469</v>
      </c>
      <c r="G672" t="s">
        <v>20</v>
      </c>
      <c r="H672">
        <v>1101</v>
      </c>
      <c r="I672">
        <f t="shared" si="44"/>
        <v>69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2053</v>
      </c>
      <c r="T672" t="s">
        <v>2063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>
        <f t="shared" si="44"/>
        <v>111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2057</v>
      </c>
      <c r="T673" t="s">
        <v>2058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56</v>
      </c>
      <c r="G674" t="s">
        <v>14</v>
      </c>
      <c r="H674">
        <v>4428</v>
      </c>
      <c r="I674">
        <f t="shared" si="44"/>
        <v>25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2057</v>
      </c>
      <c r="T674" t="s">
        <v>2058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44</v>
      </c>
      <c r="G675" t="s">
        <v>14</v>
      </c>
      <c r="H675">
        <v>58</v>
      </c>
      <c r="I675">
        <f t="shared" si="44"/>
        <v>42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2053</v>
      </c>
      <c r="T675" t="s">
        <v>2063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34</v>
      </c>
      <c r="G676" t="s">
        <v>74</v>
      </c>
      <c r="H676">
        <v>1218</v>
      </c>
      <c r="I676">
        <f t="shared" si="44"/>
        <v>47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2072</v>
      </c>
      <c r="T676" t="s">
        <v>2073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123</v>
      </c>
      <c r="G677" t="s">
        <v>20</v>
      </c>
      <c r="H677">
        <v>331</v>
      </c>
      <c r="I677">
        <f t="shared" si="44"/>
        <v>36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2082</v>
      </c>
      <c r="T677" t="s">
        <v>2083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190</v>
      </c>
      <c r="G678" t="s">
        <v>20</v>
      </c>
      <c r="H678">
        <v>1170</v>
      </c>
      <c r="I678">
        <f t="shared" si="44"/>
        <v>101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2072</v>
      </c>
      <c r="T678" t="s">
        <v>2073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84</v>
      </c>
      <c r="G679" t="s">
        <v>14</v>
      </c>
      <c r="H679">
        <v>111</v>
      </c>
      <c r="I679">
        <f t="shared" si="44"/>
        <v>40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2065</v>
      </c>
      <c r="T679" t="s">
        <v>2071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18</v>
      </c>
      <c r="G680" t="s">
        <v>74</v>
      </c>
      <c r="H680">
        <v>215</v>
      </c>
      <c r="I680">
        <f t="shared" si="44"/>
        <v>83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2059</v>
      </c>
      <c r="T680" t="s">
        <v>2062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1037</v>
      </c>
      <c r="G681" t="s">
        <v>20</v>
      </c>
      <c r="H681">
        <v>363</v>
      </c>
      <c r="I681">
        <f t="shared" si="44"/>
        <v>40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2051</v>
      </c>
      <c r="T681" t="s">
        <v>2052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>
        <f t="shared" si="44"/>
        <v>48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2068</v>
      </c>
      <c r="T682" t="s">
        <v>2079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>
        <f t="shared" si="44"/>
        <v>96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2057</v>
      </c>
      <c r="T683" t="s">
        <v>2058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>
        <f t="shared" si="44"/>
        <v>79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2057</v>
      </c>
      <c r="T684" t="s">
        <v>2058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>
        <f t="shared" si="44"/>
        <v>56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2057</v>
      </c>
      <c r="T685" t="s">
        <v>2058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543</v>
      </c>
      <c r="G686" t="s">
        <v>20</v>
      </c>
      <c r="H686">
        <v>110</v>
      </c>
      <c r="I686">
        <f t="shared" si="44"/>
        <v>69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2065</v>
      </c>
      <c r="T686" t="s">
        <v>2066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68</v>
      </c>
      <c r="G687" t="s">
        <v>14</v>
      </c>
      <c r="H687">
        <v>926</v>
      </c>
      <c r="I687">
        <f t="shared" si="44"/>
        <v>102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2057</v>
      </c>
      <c r="T687" t="s">
        <v>2058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192</v>
      </c>
      <c r="G688" t="s">
        <v>20</v>
      </c>
      <c r="H688">
        <v>134</v>
      </c>
      <c r="I688">
        <f t="shared" si="44"/>
        <v>107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2055</v>
      </c>
      <c r="T688" t="s">
        <v>2064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4"/>
        <v>52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2057</v>
      </c>
      <c r="T689" t="s">
        <v>2058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>
        <f t="shared" si="44"/>
        <v>71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2059</v>
      </c>
      <c r="T690" t="s">
        <v>2078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101</v>
      </c>
      <c r="G691" t="s">
        <v>20</v>
      </c>
      <c r="H691">
        <v>69</v>
      </c>
      <c r="I691">
        <f t="shared" si="44"/>
        <v>106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2055</v>
      </c>
      <c r="T691" t="s">
        <v>2056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227</v>
      </c>
      <c r="G692" t="s">
        <v>20</v>
      </c>
      <c r="H692">
        <v>190</v>
      </c>
      <c r="I692">
        <f t="shared" si="44"/>
        <v>43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2059</v>
      </c>
      <c r="T692" t="s">
        <v>2060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>
        <f t="shared" si="44"/>
        <v>30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2059</v>
      </c>
      <c r="T693" t="s">
        <v>2060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91</v>
      </c>
      <c r="G694" t="s">
        <v>14</v>
      </c>
      <c r="H694">
        <v>77</v>
      </c>
      <c r="I694">
        <f t="shared" si="44"/>
        <v>71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2053</v>
      </c>
      <c r="T694" t="s">
        <v>2054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64</v>
      </c>
      <c r="G695" t="s">
        <v>14</v>
      </c>
      <c r="H695">
        <v>1748</v>
      </c>
      <c r="I695">
        <f t="shared" si="44"/>
        <v>66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2057</v>
      </c>
      <c r="T695" t="s">
        <v>2058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>
        <f t="shared" si="44"/>
        <v>97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2057</v>
      </c>
      <c r="T696" t="s">
        <v>2058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134</v>
      </c>
      <c r="G697" t="s">
        <v>20</v>
      </c>
      <c r="H697">
        <v>196</v>
      </c>
      <c r="I697">
        <f t="shared" si="44"/>
        <v>63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2053</v>
      </c>
      <c r="T697" t="s">
        <v>2054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>
        <f t="shared" si="44"/>
        <v>109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2057</v>
      </c>
      <c r="T698" t="s">
        <v>2058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153</v>
      </c>
      <c r="G699" t="s">
        <v>20</v>
      </c>
      <c r="H699">
        <v>7295</v>
      </c>
      <c r="I699">
        <f t="shared" si="44"/>
        <v>27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2053</v>
      </c>
      <c r="T699" t="s">
        <v>2061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447</v>
      </c>
      <c r="G700" t="s">
        <v>20</v>
      </c>
      <c r="H700">
        <v>2893</v>
      </c>
      <c r="I700">
        <f t="shared" si="44"/>
        <v>65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2055</v>
      </c>
      <c r="T700" t="s">
        <v>2064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>
        <f t="shared" si="44"/>
        <v>112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2059</v>
      </c>
      <c r="T701" t="s">
        <v>2062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2055</v>
      </c>
      <c r="T702" t="s">
        <v>2064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>
        <f t="shared" si="44"/>
        <v>111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2057</v>
      </c>
      <c r="T703" t="s">
        <v>2058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>
        <f t="shared" si="44"/>
        <v>57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2055</v>
      </c>
      <c r="T704" t="s">
        <v>2064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312</v>
      </c>
      <c r="G705" t="s">
        <v>20</v>
      </c>
      <c r="H705">
        <v>2038</v>
      </c>
      <c r="I705">
        <f t="shared" si="44"/>
        <v>97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2065</v>
      </c>
      <c r="T705" t="s">
        <v>2077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123</v>
      </c>
      <c r="G706" t="s">
        <v>20</v>
      </c>
      <c r="H706">
        <v>116</v>
      </c>
      <c r="I706">
        <f t="shared" si="44"/>
        <v>92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2059</v>
      </c>
      <c r="T706" t="s">
        <v>2067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ROUND((E707/D707)*100,0)</f>
        <v>99</v>
      </c>
      <c r="G707" t="s">
        <v>14</v>
      </c>
      <c r="H707">
        <v>2025</v>
      </c>
      <c r="I707">
        <f t="shared" si="44"/>
        <v>83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2065</v>
      </c>
      <c r="T707" t="s">
        <v>2066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128</v>
      </c>
      <c r="G708" t="s">
        <v>20</v>
      </c>
      <c r="H708">
        <v>1345</v>
      </c>
      <c r="I708">
        <f t="shared" si="44"/>
        <v>103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2055</v>
      </c>
      <c r="T708" t="s">
        <v>2056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159</v>
      </c>
      <c r="G709" t="s">
        <v>20</v>
      </c>
      <c r="H709">
        <v>168</v>
      </c>
      <c r="I709">
        <f t="shared" si="44"/>
        <v>69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2059</v>
      </c>
      <c r="T709" t="s">
        <v>2062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>
        <f t="shared" si="44"/>
        <v>88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2057</v>
      </c>
      <c r="T710" t="s">
        <v>2058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>
        <f t="shared" si="44"/>
        <v>75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2057</v>
      </c>
      <c r="T711" t="s">
        <v>2058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148</v>
      </c>
      <c r="G712" t="s">
        <v>20</v>
      </c>
      <c r="H712">
        <v>125</v>
      </c>
      <c r="I712">
        <f t="shared" ref="I712:I775" si="48">ROUND((E712/H712),0)</f>
        <v>51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2057</v>
      </c>
      <c r="T712" t="s">
        <v>2058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>
        <f t="shared" si="48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2057</v>
      </c>
      <c r="T713" t="s">
        <v>2058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1841</v>
      </c>
      <c r="G714" t="s">
        <v>20</v>
      </c>
      <c r="H714">
        <v>202</v>
      </c>
      <c r="I714">
        <f t="shared" si="48"/>
        <v>73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2057</v>
      </c>
      <c r="T714" t="s">
        <v>2058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162</v>
      </c>
      <c r="G715" t="s">
        <v>20</v>
      </c>
      <c r="H715">
        <v>103</v>
      </c>
      <c r="I715">
        <f t="shared" si="48"/>
        <v>108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2065</v>
      </c>
      <c r="T715" t="s">
        <v>2074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473</v>
      </c>
      <c r="G716" t="s">
        <v>20</v>
      </c>
      <c r="H716">
        <v>1785</v>
      </c>
      <c r="I716">
        <f t="shared" si="48"/>
        <v>102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2053</v>
      </c>
      <c r="T716" t="s">
        <v>2054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>
        <f t="shared" si="48"/>
        <v>44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2068</v>
      </c>
      <c r="T717" t="s">
        <v>2079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518</v>
      </c>
      <c r="G718" t="s">
        <v>20</v>
      </c>
      <c r="H718">
        <v>157</v>
      </c>
      <c r="I718">
        <f t="shared" si="48"/>
        <v>66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2057</v>
      </c>
      <c r="T718" t="s">
        <v>2058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248</v>
      </c>
      <c r="G719" t="s">
        <v>20</v>
      </c>
      <c r="H719">
        <v>555</v>
      </c>
      <c r="I719">
        <f t="shared" si="48"/>
        <v>25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2059</v>
      </c>
      <c r="T719" t="s">
        <v>2060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>
        <f t="shared" si="48"/>
        <v>28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2055</v>
      </c>
      <c r="T720" t="s">
        <v>2064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8"/>
        <v>86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2065</v>
      </c>
      <c r="T721" t="s">
        <v>2071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>
        <f t="shared" si="48"/>
        <v>85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2057</v>
      </c>
      <c r="T722" t="s">
        <v>2058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>
        <f t="shared" si="48"/>
        <v>90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2053</v>
      </c>
      <c r="T723" t="s">
        <v>2054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157</v>
      </c>
      <c r="G724" t="s">
        <v>20</v>
      </c>
      <c r="H724">
        <v>3036</v>
      </c>
      <c r="I724">
        <f t="shared" si="48"/>
        <v>25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2059</v>
      </c>
      <c r="T724" t="s">
        <v>2060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>
        <f t="shared" si="48"/>
        <v>92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2057</v>
      </c>
      <c r="T725" t="s">
        <v>2058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>
        <f t="shared" si="48"/>
        <v>93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2057</v>
      </c>
      <c r="T726" t="s">
        <v>2058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>
        <f t="shared" si="48"/>
        <v>61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2068</v>
      </c>
      <c r="T727" t="s">
        <v>2079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89</v>
      </c>
      <c r="G728" t="s">
        <v>74</v>
      </c>
      <c r="H728">
        <v>524</v>
      </c>
      <c r="I728">
        <f t="shared" si="48"/>
        <v>92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2057</v>
      </c>
      <c r="T728" t="s">
        <v>2058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8"/>
        <v>81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2055</v>
      </c>
      <c r="T729" t="s">
        <v>2056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18</v>
      </c>
      <c r="G730" t="s">
        <v>14</v>
      </c>
      <c r="H730">
        <v>10</v>
      </c>
      <c r="I730">
        <f t="shared" si="48"/>
        <v>74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2057</v>
      </c>
      <c r="T730" t="s">
        <v>2058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186</v>
      </c>
      <c r="G731" t="s">
        <v>20</v>
      </c>
      <c r="H731">
        <v>122</v>
      </c>
      <c r="I731">
        <f t="shared" si="48"/>
        <v>85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2059</v>
      </c>
      <c r="T731" t="s">
        <v>2062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413</v>
      </c>
      <c r="G732" t="s">
        <v>20</v>
      </c>
      <c r="H732">
        <v>1071</v>
      </c>
      <c r="I732">
        <f t="shared" si="48"/>
        <v>111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2055</v>
      </c>
      <c r="T732" t="s">
        <v>2064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>
        <f t="shared" si="48"/>
        <v>33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2055</v>
      </c>
      <c r="T733" t="s">
        <v>2056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92</v>
      </c>
      <c r="G734" t="s">
        <v>14</v>
      </c>
      <c r="H734">
        <v>1121</v>
      </c>
      <c r="I734">
        <f t="shared" si="48"/>
        <v>96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2053</v>
      </c>
      <c r="T734" t="s">
        <v>2054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>
        <f t="shared" si="48"/>
        <v>85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2053</v>
      </c>
      <c r="T735" t="s">
        <v>2075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>
        <f t="shared" si="48"/>
        <v>25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2057</v>
      </c>
      <c r="T736" t="s">
        <v>2058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>
        <f t="shared" si="48"/>
        <v>66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2072</v>
      </c>
      <c r="T737" t="s">
        <v>2073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33</v>
      </c>
      <c r="G738" t="s">
        <v>74</v>
      </c>
      <c r="H738">
        <v>29</v>
      </c>
      <c r="I738">
        <f t="shared" si="48"/>
        <v>87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2065</v>
      </c>
      <c r="T738" t="s">
        <v>2066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136</v>
      </c>
      <c r="G739" t="s">
        <v>20</v>
      </c>
      <c r="H739">
        <v>180</v>
      </c>
      <c r="I739">
        <f t="shared" si="48"/>
        <v>28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2053</v>
      </c>
      <c r="T739" t="s">
        <v>2063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>
        <f t="shared" si="48"/>
        <v>104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2057</v>
      </c>
      <c r="T740" t="s">
        <v>2058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8"/>
        <v>32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2053</v>
      </c>
      <c r="T741" t="s">
        <v>2063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>
        <f t="shared" si="48"/>
        <v>100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2057</v>
      </c>
      <c r="T742" t="s">
        <v>2058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>
        <f t="shared" si="48"/>
        <v>109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2057</v>
      </c>
      <c r="T743" t="s">
        <v>2058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>
        <f t="shared" si="48"/>
        <v>111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2053</v>
      </c>
      <c r="T744" t="s">
        <v>2061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13</v>
      </c>
      <c r="G745" t="s">
        <v>14</v>
      </c>
      <c r="H745">
        <v>17</v>
      </c>
      <c r="I745">
        <f t="shared" si="48"/>
        <v>30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2057</v>
      </c>
      <c r="T745" t="s">
        <v>2058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8"/>
        <v>102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2057</v>
      </c>
      <c r="T746" t="s">
        <v>2058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>
        <f t="shared" si="48"/>
        <v>62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2055</v>
      </c>
      <c r="T747" t="s">
        <v>2064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213</v>
      </c>
      <c r="G748" t="s">
        <v>20</v>
      </c>
      <c r="H748">
        <v>3388</v>
      </c>
      <c r="I748">
        <f t="shared" si="48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2055</v>
      </c>
      <c r="T748" t="s">
        <v>2056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229</v>
      </c>
      <c r="G749" t="s">
        <v>20</v>
      </c>
      <c r="H749">
        <v>280</v>
      </c>
      <c r="I749">
        <f t="shared" si="48"/>
        <v>40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2057</v>
      </c>
      <c r="T749" t="s">
        <v>2058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35</v>
      </c>
      <c r="G750" t="s">
        <v>74</v>
      </c>
      <c r="H750">
        <v>614</v>
      </c>
      <c r="I750">
        <f t="shared" si="48"/>
        <v>111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2059</v>
      </c>
      <c r="T750" t="s">
        <v>2067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>
        <f t="shared" si="48"/>
        <v>37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2055</v>
      </c>
      <c r="T751" t="s">
        <v>2064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8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2053</v>
      </c>
      <c r="T752" t="s">
        <v>2061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>
        <f t="shared" si="48"/>
        <v>31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2065</v>
      </c>
      <c r="T753" t="s">
        <v>2066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>
        <f t="shared" si="48"/>
        <v>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2057</v>
      </c>
      <c r="T754" t="s">
        <v>2058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257</v>
      </c>
      <c r="G755" t="s">
        <v>20</v>
      </c>
      <c r="H755">
        <v>137</v>
      </c>
      <c r="I755">
        <f t="shared" si="48"/>
        <v>88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2072</v>
      </c>
      <c r="T755" t="s">
        <v>2073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>
        <f t="shared" si="48"/>
        <v>37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2057</v>
      </c>
      <c r="T756" t="s">
        <v>2058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167</v>
      </c>
      <c r="G757" t="s">
        <v>20</v>
      </c>
      <c r="H757">
        <v>288</v>
      </c>
      <c r="I757">
        <f t="shared" si="48"/>
        <v>26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2057</v>
      </c>
      <c r="T757" t="s">
        <v>2058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>
        <f t="shared" si="48"/>
        <v>68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2057</v>
      </c>
      <c r="T758" t="s">
        <v>2058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407</v>
      </c>
      <c r="G759" t="s">
        <v>20</v>
      </c>
      <c r="H759">
        <v>114</v>
      </c>
      <c r="I759">
        <f t="shared" si="48"/>
        <v>50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2059</v>
      </c>
      <c r="T759" t="s">
        <v>2062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>
        <f t="shared" si="48"/>
        <v>110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2053</v>
      </c>
      <c r="T760" t="s">
        <v>2054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>
        <f t="shared" si="48"/>
        <v>90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2053</v>
      </c>
      <c r="T761" t="s">
        <v>2061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>
        <f t="shared" si="48"/>
        <v>79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2068</v>
      </c>
      <c r="T762" t="s">
        <v>2069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>
        <f t="shared" si="48"/>
        <v>87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2053</v>
      </c>
      <c r="T763" t="s">
        <v>2054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>
        <f t="shared" si="48"/>
        <v>62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2053</v>
      </c>
      <c r="T764" t="s">
        <v>2076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>
        <f t="shared" si="48"/>
        <v>27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2057</v>
      </c>
      <c r="T765" t="s">
        <v>2058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>
        <f t="shared" si="48"/>
        <v>54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2053</v>
      </c>
      <c r="T766" t="s">
        <v>2054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>
        <f t="shared" si="48"/>
        <v>41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2053</v>
      </c>
      <c r="T767" t="s">
        <v>2063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>
        <f t="shared" si="48"/>
        <v>55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2059</v>
      </c>
      <c r="T768" t="s">
        <v>2081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57</v>
      </c>
      <c r="G769" t="s">
        <v>14</v>
      </c>
      <c r="H769">
        <v>513</v>
      </c>
      <c r="I769">
        <f t="shared" si="48"/>
        <v>108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2065</v>
      </c>
      <c r="T769" t="s">
        <v>2077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>
        <f t="shared" si="48"/>
        <v>74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2057</v>
      </c>
      <c r="T770" t="s">
        <v>2058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ROUND((E771/D771)*100,0)</f>
        <v>87</v>
      </c>
      <c r="G771" t="s">
        <v>14</v>
      </c>
      <c r="H771">
        <v>3410</v>
      </c>
      <c r="I771">
        <f t="shared" si="48"/>
        <v>32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2068</v>
      </c>
      <c r="T771" t="s">
        <v>2069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>
        <f t="shared" si="48"/>
        <v>54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2057</v>
      </c>
      <c r="T772" t="s">
        <v>2058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48"/>
        <v>107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2057</v>
      </c>
      <c r="T773" t="s">
        <v>2058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2053</v>
      </c>
      <c r="T774" t="s">
        <v>2063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2057</v>
      </c>
      <c r="T775" t="s">
        <v>2058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136</v>
      </c>
      <c r="G776" t="s">
        <v>20</v>
      </c>
      <c r="H776">
        <v>78</v>
      </c>
      <c r="I776">
        <f t="shared" ref="I776:I839" si="52">ROUND((E776/H776),0)</f>
        <v>87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2055</v>
      </c>
      <c r="T776" t="s">
        <v>2056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>
        <f t="shared" si="52"/>
        <v>97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2053</v>
      </c>
      <c r="T777" t="s">
        <v>2054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66</v>
      </c>
      <c r="G778" t="s">
        <v>14</v>
      </c>
      <c r="H778">
        <v>2201</v>
      </c>
      <c r="I778">
        <f t="shared" si="52"/>
        <v>33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2057</v>
      </c>
      <c r="T778" t="s">
        <v>2058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>
        <f t="shared" si="52"/>
        <v>68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2057</v>
      </c>
      <c r="T779" t="s">
        <v>2058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788</v>
      </c>
      <c r="G780" t="s">
        <v>20</v>
      </c>
      <c r="H780">
        <v>174</v>
      </c>
      <c r="I780">
        <f t="shared" si="52"/>
        <v>59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2059</v>
      </c>
      <c r="T780" t="s">
        <v>2067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>
        <f t="shared" si="52"/>
        <v>105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2057</v>
      </c>
      <c r="T781" t="s">
        <v>2058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>
        <f t="shared" si="52"/>
        <v>33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2059</v>
      </c>
      <c r="T782" t="s">
        <v>2062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51</v>
      </c>
      <c r="G783" t="s">
        <v>74</v>
      </c>
      <c r="H783">
        <v>56</v>
      </c>
      <c r="I783">
        <f t="shared" si="52"/>
        <v>79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2057</v>
      </c>
      <c r="T783" t="s">
        <v>2058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>
        <f t="shared" si="52"/>
        <v>68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2059</v>
      </c>
      <c r="T784" t="s">
        <v>2067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>
        <f t="shared" si="52"/>
        <v>76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2053</v>
      </c>
      <c r="T785" t="s">
        <v>2054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>
        <f t="shared" si="52"/>
        <v>31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2055</v>
      </c>
      <c r="T786" t="s">
        <v>2056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>
        <f t="shared" si="52"/>
        <v>102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2059</v>
      </c>
      <c r="T787" t="s">
        <v>2067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730</v>
      </c>
      <c r="G788" t="s">
        <v>20</v>
      </c>
      <c r="H788">
        <v>207</v>
      </c>
      <c r="I788">
        <f t="shared" si="52"/>
        <v>53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2053</v>
      </c>
      <c r="T788" t="s">
        <v>2076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100</v>
      </c>
      <c r="G789" t="s">
        <v>14</v>
      </c>
      <c r="H789">
        <v>859</v>
      </c>
      <c r="I789">
        <f t="shared" si="52"/>
        <v>71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2053</v>
      </c>
      <c r="T789" t="s">
        <v>2054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>
        <f t="shared" si="52"/>
        <v>102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2059</v>
      </c>
      <c r="T790" t="s">
        <v>2067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>
        <f t="shared" si="52"/>
        <v>74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2057</v>
      </c>
      <c r="T791" t="s">
        <v>2058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31</v>
      </c>
      <c r="G792" t="s">
        <v>74</v>
      </c>
      <c r="H792">
        <v>1113</v>
      </c>
      <c r="I792">
        <f t="shared" si="52"/>
        <v>51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2057</v>
      </c>
      <c r="T792" t="s">
        <v>2058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26</v>
      </c>
      <c r="G793" t="s">
        <v>14</v>
      </c>
      <c r="H793">
        <v>6</v>
      </c>
      <c r="I793">
        <f t="shared" si="52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2051</v>
      </c>
      <c r="T793" t="s">
        <v>2052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52"/>
        <v>97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2057</v>
      </c>
      <c r="T794" t="s">
        <v>2058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1186</v>
      </c>
      <c r="G795" t="s">
        <v>20</v>
      </c>
      <c r="H795">
        <v>181</v>
      </c>
      <c r="I795">
        <f t="shared" si="52"/>
        <v>72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2065</v>
      </c>
      <c r="T795" t="s">
        <v>2066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>
        <f t="shared" si="52"/>
        <v>75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2053</v>
      </c>
      <c r="T796" t="s">
        <v>2054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>
        <f t="shared" si="52"/>
        <v>33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2059</v>
      </c>
      <c r="T797" t="s">
        <v>2062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55</v>
      </c>
      <c r="G798" t="s">
        <v>14</v>
      </c>
      <c r="H798">
        <v>78</v>
      </c>
      <c r="I798">
        <f t="shared" si="52"/>
        <v>55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2068</v>
      </c>
      <c r="T798" t="s">
        <v>2079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110</v>
      </c>
      <c r="G799" t="s">
        <v>20</v>
      </c>
      <c r="H799">
        <v>185</v>
      </c>
      <c r="I799">
        <f t="shared" si="52"/>
        <v>45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2055</v>
      </c>
      <c r="T799" t="s">
        <v>2056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>
        <f t="shared" si="52"/>
        <v>53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2057</v>
      </c>
      <c r="T800" t="s">
        <v>2058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>
        <f t="shared" si="52"/>
        <v>60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2057</v>
      </c>
      <c r="T801" t="s">
        <v>2058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52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2053</v>
      </c>
      <c r="T802" t="s">
        <v>2054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203</v>
      </c>
      <c r="G803" t="s">
        <v>20</v>
      </c>
      <c r="H803">
        <v>106</v>
      </c>
      <c r="I803">
        <f t="shared" si="52"/>
        <v>44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2072</v>
      </c>
      <c r="T803" t="s">
        <v>2073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>
        <f t="shared" si="52"/>
        <v>86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2072</v>
      </c>
      <c r="T804" t="s">
        <v>2073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52"/>
        <v>28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2057</v>
      </c>
      <c r="T805" t="s">
        <v>2058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269</v>
      </c>
      <c r="G806" t="s">
        <v>20</v>
      </c>
      <c r="H806">
        <v>218</v>
      </c>
      <c r="I806">
        <f t="shared" si="52"/>
        <v>32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2053</v>
      </c>
      <c r="T806" t="s">
        <v>2054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51</v>
      </c>
      <c r="G807" t="s">
        <v>14</v>
      </c>
      <c r="H807">
        <v>67</v>
      </c>
      <c r="I807">
        <f t="shared" si="52"/>
        <v>74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2059</v>
      </c>
      <c r="T807" t="s">
        <v>2060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>
        <f t="shared" si="52"/>
        <v>109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2059</v>
      </c>
      <c r="T808" t="s">
        <v>2062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52"/>
        <v>43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2057</v>
      </c>
      <c r="T809" t="s">
        <v>2058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>
        <f t="shared" si="52"/>
        <v>83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2051</v>
      </c>
      <c r="T810" t="s">
        <v>2052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63</v>
      </c>
      <c r="G811" t="s">
        <v>14</v>
      </c>
      <c r="H811">
        <v>2108</v>
      </c>
      <c r="I811">
        <f t="shared" si="52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2059</v>
      </c>
      <c r="T811" t="s">
        <v>2060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>
        <f t="shared" si="52"/>
        <v>56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2057</v>
      </c>
      <c r="T812" t="s">
        <v>2058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>
        <f t="shared" si="52"/>
        <v>105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2068</v>
      </c>
      <c r="T813" t="s">
        <v>2069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226</v>
      </c>
      <c r="G814" t="s">
        <v>20</v>
      </c>
      <c r="H814">
        <v>2805</v>
      </c>
      <c r="I814">
        <f t="shared" si="52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2065</v>
      </c>
      <c r="T814" t="s">
        <v>2066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>
        <f t="shared" si="52"/>
        <v>113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2068</v>
      </c>
      <c r="T815" t="s">
        <v>2069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>
        <f t="shared" si="52"/>
        <v>82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2053</v>
      </c>
      <c r="T816" t="s">
        <v>2054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>
        <f t="shared" si="52"/>
        <v>64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2053</v>
      </c>
      <c r="T817" t="s">
        <v>2054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>
        <f t="shared" si="52"/>
        <v>106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2057</v>
      </c>
      <c r="T818" t="s">
        <v>2058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369</v>
      </c>
      <c r="G819" t="s">
        <v>20</v>
      </c>
      <c r="H819">
        <v>2489</v>
      </c>
      <c r="I819">
        <f t="shared" si="52"/>
        <v>76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2065</v>
      </c>
      <c r="T819" t="s">
        <v>2066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1095</v>
      </c>
      <c r="G820" t="s">
        <v>20</v>
      </c>
      <c r="H820">
        <v>69</v>
      </c>
      <c r="I820">
        <f t="shared" si="52"/>
        <v>111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2057</v>
      </c>
      <c r="T820" t="s">
        <v>2058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51</v>
      </c>
      <c r="G821" t="s">
        <v>14</v>
      </c>
      <c r="H821">
        <v>47</v>
      </c>
      <c r="I821">
        <f t="shared" si="52"/>
        <v>96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2068</v>
      </c>
      <c r="T821" t="s">
        <v>2069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801</v>
      </c>
      <c r="G822" t="s">
        <v>20</v>
      </c>
      <c r="H822">
        <v>279</v>
      </c>
      <c r="I822">
        <f t="shared" si="52"/>
        <v>43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2053</v>
      </c>
      <c r="T822" t="s">
        <v>2054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>
        <f t="shared" si="52"/>
        <v>68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2059</v>
      </c>
      <c r="T823" t="s">
        <v>2060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350</v>
      </c>
      <c r="G824" t="s">
        <v>20</v>
      </c>
      <c r="H824">
        <v>2100</v>
      </c>
      <c r="I824">
        <f t="shared" si="52"/>
        <v>90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2053</v>
      </c>
      <c r="T824" t="s">
        <v>2054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>
        <f t="shared" si="52"/>
        <v>58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2053</v>
      </c>
      <c r="T825" t="s">
        <v>2054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>
        <f t="shared" si="52"/>
        <v>84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2065</v>
      </c>
      <c r="T826" t="s">
        <v>2066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388</v>
      </c>
      <c r="G827" t="s">
        <v>20</v>
      </c>
      <c r="H827">
        <v>157</v>
      </c>
      <c r="I827">
        <f t="shared" si="52"/>
        <v>89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2059</v>
      </c>
      <c r="T827" t="s">
        <v>2070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>
        <f t="shared" si="52"/>
        <v>66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2057</v>
      </c>
      <c r="T828" t="s">
        <v>2058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267</v>
      </c>
      <c r="G829" t="s">
        <v>20</v>
      </c>
      <c r="H829">
        <v>82</v>
      </c>
      <c r="I829">
        <f t="shared" si="52"/>
        <v>75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2059</v>
      </c>
      <c r="T829" t="s">
        <v>2062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2"/>
        <v>70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2057</v>
      </c>
      <c r="T830" t="s">
        <v>2058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>
        <f t="shared" si="52"/>
        <v>32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2057</v>
      </c>
      <c r="T831" t="s">
        <v>2058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>
        <f t="shared" si="52"/>
        <v>65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2057</v>
      </c>
      <c r="T832" t="s">
        <v>2058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109</v>
      </c>
      <c r="G833" t="s">
        <v>20</v>
      </c>
      <c r="H833">
        <v>4233</v>
      </c>
      <c r="I833">
        <f t="shared" si="52"/>
        <v>25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2072</v>
      </c>
      <c r="T833" t="s">
        <v>2073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>
        <f t="shared" si="52"/>
        <v>105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2065</v>
      </c>
      <c r="T834" t="s">
        <v>2077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ROUND((E835/D835)*100,0)</f>
        <v>158</v>
      </c>
      <c r="G835" t="s">
        <v>20</v>
      </c>
      <c r="H835">
        <v>165</v>
      </c>
      <c r="I835">
        <f t="shared" si="52"/>
        <v>65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2065</v>
      </c>
      <c r="T835" t="s">
        <v>2077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>
        <f t="shared" si="52"/>
        <v>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2057</v>
      </c>
      <c r="T836" t="s">
        <v>2058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2055</v>
      </c>
      <c r="T837" t="s">
        <v>2056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2"/>
        <v>65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2053</v>
      </c>
      <c r="T838" t="s">
        <v>2063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>
        <f t="shared" si="52"/>
        <v>84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2053</v>
      </c>
      <c r="T839" t="s">
        <v>2076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139</v>
      </c>
      <c r="G840" t="s">
        <v>20</v>
      </c>
      <c r="H840">
        <v>261</v>
      </c>
      <c r="I840">
        <f t="shared" ref="I840:I903" si="56">ROUND((E840/H840),0)</f>
        <v>34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2057</v>
      </c>
      <c r="T840" t="s">
        <v>2058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>
        <f t="shared" si="56"/>
        <v>93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2059</v>
      </c>
      <c r="T841" t="s">
        <v>2060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>
        <f t="shared" si="56"/>
        <v>33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2057</v>
      </c>
      <c r="T842" t="s">
        <v>2058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143</v>
      </c>
      <c r="G843" t="s">
        <v>20</v>
      </c>
      <c r="H843">
        <v>155</v>
      </c>
      <c r="I843">
        <f t="shared" si="56"/>
        <v>84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2055</v>
      </c>
      <c r="T843" t="s">
        <v>2056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>
        <f t="shared" si="56"/>
        <v>64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2055</v>
      </c>
      <c r="T844" t="s">
        <v>2064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31</v>
      </c>
      <c r="G845" t="s">
        <v>14</v>
      </c>
      <c r="H845">
        <v>33</v>
      </c>
      <c r="I845">
        <f t="shared" si="56"/>
        <v>82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2072</v>
      </c>
      <c r="T845" t="s">
        <v>2073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>
        <f t="shared" si="56"/>
        <v>93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2059</v>
      </c>
      <c r="T846" t="s">
        <v>2060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198</v>
      </c>
      <c r="G847" t="s">
        <v>20</v>
      </c>
      <c r="H847">
        <v>1354</v>
      </c>
      <c r="I847">
        <f t="shared" si="56"/>
        <v>102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2055</v>
      </c>
      <c r="T847" t="s">
        <v>2056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509</v>
      </c>
      <c r="G848" t="s">
        <v>20</v>
      </c>
      <c r="H848">
        <v>48</v>
      </c>
      <c r="I848">
        <f t="shared" si="56"/>
        <v>106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2055</v>
      </c>
      <c r="T848" t="s">
        <v>2056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238</v>
      </c>
      <c r="G849" t="s">
        <v>20</v>
      </c>
      <c r="H849">
        <v>110</v>
      </c>
      <c r="I849">
        <f t="shared" si="56"/>
        <v>102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2051</v>
      </c>
      <c r="T849" t="s">
        <v>2052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>
        <f t="shared" si="56"/>
        <v>63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2059</v>
      </c>
      <c r="T850" t="s">
        <v>2062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>
        <f t="shared" si="56"/>
        <v>29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2053</v>
      </c>
      <c r="T851" t="s">
        <v>2063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6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2053</v>
      </c>
      <c r="T852" t="s">
        <v>2054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208</v>
      </c>
      <c r="G853" t="s">
        <v>20</v>
      </c>
      <c r="H853">
        <v>160</v>
      </c>
      <c r="I853">
        <f t="shared" si="56"/>
        <v>78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2053</v>
      </c>
      <c r="T853" t="s">
        <v>2061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>
        <f t="shared" si="56"/>
        <v>81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2068</v>
      </c>
      <c r="T854" t="s">
        <v>2069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>
        <f t="shared" si="56"/>
        <v>76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2053</v>
      </c>
      <c r="T855" t="s">
        <v>2063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114</v>
      </c>
      <c r="G856" t="s">
        <v>20</v>
      </c>
      <c r="H856">
        <v>2662</v>
      </c>
      <c r="I856">
        <f t="shared" si="56"/>
        <v>73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2065</v>
      </c>
      <c r="T856" t="s">
        <v>2071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>
        <f t="shared" si="56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2057</v>
      </c>
      <c r="T857" t="s">
        <v>2058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357</v>
      </c>
      <c r="G858" t="s">
        <v>20</v>
      </c>
      <c r="H858">
        <v>158</v>
      </c>
      <c r="I858">
        <f t="shared" si="56"/>
        <v>54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2051</v>
      </c>
      <c r="T858" t="s">
        <v>2052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140</v>
      </c>
      <c r="G859" t="s">
        <v>20</v>
      </c>
      <c r="H859">
        <v>225</v>
      </c>
      <c r="I859">
        <f t="shared" si="56"/>
        <v>33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2059</v>
      </c>
      <c r="T859" t="s">
        <v>2070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>
        <f t="shared" si="56"/>
        <v>79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2051</v>
      </c>
      <c r="T860" t="s">
        <v>2052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36</v>
      </c>
      <c r="G861" t="s">
        <v>14</v>
      </c>
      <c r="H861">
        <v>63</v>
      </c>
      <c r="I861">
        <f t="shared" si="56"/>
        <v>41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2057</v>
      </c>
      <c r="T861" t="s">
        <v>2058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252</v>
      </c>
      <c r="G862" t="s">
        <v>20</v>
      </c>
      <c r="H862">
        <v>65</v>
      </c>
      <c r="I862">
        <f t="shared" si="56"/>
        <v>77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2055</v>
      </c>
      <c r="T862" t="s">
        <v>2064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106</v>
      </c>
      <c r="G863" t="s">
        <v>20</v>
      </c>
      <c r="H863">
        <v>163</v>
      </c>
      <c r="I863">
        <f t="shared" si="56"/>
        <v>57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2057</v>
      </c>
      <c r="T863" t="s">
        <v>2058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>
        <f t="shared" si="56"/>
        <v>77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2057</v>
      </c>
      <c r="T864" t="s">
        <v>2058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387</v>
      </c>
      <c r="G865" t="s">
        <v>20</v>
      </c>
      <c r="H865">
        <v>217</v>
      </c>
      <c r="I865">
        <f t="shared" si="56"/>
        <v>25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2059</v>
      </c>
      <c r="T865" t="s">
        <v>2078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>
        <f t="shared" si="56"/>
        <v>97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2059</v>
      </c>
      <c r="T866" t="s">
        <v>2070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186</v>
      </c>
      <c r="G867" t="s">
        <v>20</v>
      </c>
      <c r="H867">
        <v>3272</v>
      </c>
      <c r="I867">
        <f t="shared" si="56"/>
        <v>46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2057</v>
      </c>
      <c r="T867" t="s">
        <v>2058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>
        <f t="shared" si="56"/>
        <v>88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2072</v>
      </c>
      <c r="T868" t="s">
        <v>2073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>
        <f t="shared" si="56"/>
        <v>26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2051</v>
      </c>
      <c r="T869" t="s">
        <v>2052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185</v>
      </c>
      <c r="G870" t="s">
        <v>20</v>
      </c>
      <c r="H870">
        <v>126</v>
      </c>
      <c r="I870">
        <f t="shared" si="56"/>
        <v>103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2057</v>
      </c>
      <c r="T870" t="s">
        <v>2058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24</v>
      </c>
      <c r="G871" t="s">
        <v>14</v>
      </c>
      <c r="H871">
        <v>526</v>
      </c>
      <c r="I871">
        <f t="shared" si="56"/>
        <v>73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2059</v>
      </c>
      <c r="T871" t="s">
        <v>2062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90</v>
      </c>
      <c r="G872" t="s">
        <v>14</v>
      </c>
      <c r="H872">
        <v>121</v>
      </c>
      <c r="I872">
        <f t="shared" si="56"/>
        <v>57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2057</v>
      </c>
      <c r="T872" t="s">
        <v>2058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273</v>
      </c>
      <c r="G873" t="s">
        <v>20</v>
      </c>
      <c r="H873">
        <v>2320</v>
      </c>
      <c r="I873">
        <f t="shared" si="56"/>
        <v>84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2057</v>
      </c>
      <c r="T873" t="s">
        <v>2058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>
        <f t="shared" si="56"/>
        <v>99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2059</v>
      </c>
      <c r="T874" t="s">
        <v>2081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>
        <f t="shared" si="56"/>
        <v>42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2072</v>
      </c>
      <c r="T875" t="s">
        <v>2073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347</v>
      </c>
      <c r="G876" t="s">
        <v>20</v>
      </c>
      <c r="H876">
        <v>4358</v>
      </c>
      <c r="I876">
        <f t="shared" si="56"/>
        <v>32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2072</v>
      </c>
      <c r="T876" t="s">
        <v>2073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>
        <f t="shared" si="56"/>
        <v>82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2053</v>
      </c>
      <c r="T877" t="s">
        <v>2054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>
        <f t="shared" si="56"/>
        <v>37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2072</v>
      </c>
      <c r="T878" t="s">
        <v>2073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>
        <f t="shared" si="56"/>
        <v>103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2051</v>
      </c>
      <c r="T879" t="s">
        <v>2052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>
        <f t="shared" si="56"/>
        <v>84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2053</v>
      </c>
      <c r="T880" t="s">
        <v>2075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544</v>
      </c>
      <c r="G881" t="s">
        <v>20</v>
      </c>
      <c r="H881">
        <v>53</v>
      </c>
      <c r="I881">
        <f t="shared" si="56"/>
        <v>103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2065</v>
      </c>
      <c r="T881" t="s">
        <v>2066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229</v>
      </c>
      <c r="G882" t="s">
        <v>20</v>
      </c>
      <c r="H882">
        <v>2414</v>
      </c>
      <c r="I882">
        <f t="shared" si="56"/>
        <v>80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2053</v>
      </c>
      <c r="T882" t="s">
        <v>2061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39</v>
      </c>
      <c r="G883" t="s">
        <v>14</v>
      </c>
      <c r="H883">
        <v>452</v>
      </c>
      <c r="I883">
        <f t="shared" si="56"/>
        <v>70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2057</v>
      </c>
      <c r="T883" t="s">
        <v>2058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6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2057</v>
      </c>
      <c r="T884" t="s">
        <v>2058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238</v>
      </c>
      <c r="G885" t="s">
        <v>20</v>
      </c>
      <c r="H885">
        <v>193</v>
      </c>
      <c r="I885">
        <f t="shared" si="56"/>
        <v>42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2059</v>
      </c>
      <c r="T885" t="s">
        <v>2070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>
        <f t="shared" si="56"/>
        <v>58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2057</v>
      </c>
      <c r="T886" t="s">
        <v>2058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>
        <f t="shared" si="56"/>
        <v>41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2057</v>
      </c>
      <c r="T887" t="s">
        <v>2058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85</v>
      </c>
      <c r="G888" t="s">
        <v>14</v>
      </c>
      <c r="H888">
        <v>1825</v>
      </c>
      <c r="I888">
        <f t="shared" si="56"/>
        <v>70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2053</v>
      </c>
      <c r="T888" t="s">
        <v>2063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>
        <f t="shared" si="56"/>
        <v>74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2057</v>
      </c>
      <c r="T889" t="s">
        <v>2058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210</v>
      </c>
      <c r="G890" t="s">
        <v>20</v>
      </c>
      <c r="H890">
        <v>290</v>
      </c>
      <c r="I890">
        <f t="shared" si="56"/>
        <v>42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2057</v>
      </c>
      <c r="T890" t="s">
        <v>2058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170</v>
      </c>
      <c r="G891" t="s">
        <v>20</v>
      </c>
      <c r="H891">
        <v>122</v>
      </c>
      <c r="I891">
        <f t="shared" si="56"/>
        <v>78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2053</v>
      </c>
      <c r="T891" t="s">
        <v>2061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116</v>
      </c>
      <c r="G892" t="s">
        <v>20</v>
      </c>
      <c r="H892">
        <v>1470</v>
      </c>
      <c r="I892">
        <f t="shared" si="56"/>
        <v>106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2053</v>
      </c>
      <c r="T892" t="s">
        <v>2063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259</v>
      </c>
      <c r="G893" t="s">
        <v>20</v>
      </c>
      <c r="H893">
        <v>165</v>
      </c>
      <c r="I893">
        <f t="shared" si="56"/>
        <v>47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2059</v>
      </c>
      <c r="T893" t="s">
        <v>2060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231</v>
      </c>
      <c r="G894" t="s">
        <v>20</v>
      </c>
      <c r="H894">
        <v>182</v>
      </c>
      <c r="I894">
        <f t="shared" si="56"/>
        <v>76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2065</v>
      </c>
      <c r="T894" t="s">
        <v>2077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>
        <f t="shared" si="56"/>
        <v>54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2059</v>
      </c>
      <c r="T895" t="s">
        <v>2060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189</v>
      </c>
      <c r="G896" t="s">
        <v>20</v>
      </c>
      <c r="H896">
        <v>56</v>
      </c>
      <c r="I896">
        <f t="shared" si="56"/>
        <v>57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2059</v>
      </c>
      <c r="T896" t="s">
        <v>2078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7</v>
      </c>
      <c r="G897" t="s">
        <v>14</v>
      </c>
      <c r="H897">
        <v>107</v>
      </c>
      <c r="I897">
        <f t="shared" si="56"/>
        <v>104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2057</v>
      </c>
      <c r="T897" t="s">
        <v>2058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>
        <f t="shared" si="56"/>
        <v>105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2051</v>
      </c>
      <c r="T898" t="s">
        <v>2052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ROUND((E899/D899)*100,0)</f>
        <v>28</v>
      </c>
      <c r="G899" t="s">
        <v>14</v>
      </c>
      <c r="H899">
        <v>27</v>
      </c>
      <c r="I899">
        <f t="shared" si="56"/>
        <v>90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2057</v>
      </c>
      <c r="T899" t="s">
        <v>2058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si="56"/>
        <v>77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2059</v>
      </c>
      <c r="T900" t="s">
        <v>2060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6"/>
        <v>103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2053</v>
      </c>
      <c r="T901" t="s">
        <v>2076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2055</v>
      </c>
      <c r="T902" t="s">
        <v>2056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6"/>
        <v>55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2053</v>
      </c>
      <c r="T903" t="s">
        <v>2054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>
        <f t="shared" ref="I904:I967" si="60">ROUND((E904/H904),0)</f>
        <v>32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2055</v>
      </c>
      <c r="T904" t="s">
        <v>2056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2</v>
      </c>
      <c r="G905" t="s">
        <v>47</v>
      </c>
      <c r="H905">
        <v>14</v>
      </c>
      <c r="I905">
        <f t="shared" si="60"/>
        <v>51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2065</v>
      </c>
      <c r="T905" t="s">
        <v>2066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>
        <f t="shared" si="60"/>
        <v>50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2065</v>
      </c>
      <c r="T906" t="s">
        <v>2074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164</v>
      </c>
      <c r="G907" t="s">
        <v>20</v>
      </c>
      <c r="H907">
        <v>236</v>
      </c>
      <c r="I907">
        <f t="shared" si="60"/>
        <v>55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2057</v>
      </c>
      <c r="T907" t="s">
        <v>2058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163</v>
      </c>
      <c r="G908" t="s">
        <v>20</v>
      </c>
      <c r="H908">
        <v>191</v>
      </c>
      <c r="I908">
        <f t="shared" si="60"/>
        <v>47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2059</v>
      </c>
      <c r="T908" t="s">
        <v>2060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>
        <f t="shared" si="60"/>
        <v>45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2057</v>
      </c>
      <c r="T909" t="s">
        <v>2058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>
        <f t="shared" si="60"/>
        <v>31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2068</v>
      </c>
      <c r="T910" t="s">
        <v>2069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479</v>
      </c>
      <c r="G911" t="s">
        <v>20</v>
      </c>
      <c r="H911">
        <v>80</v>
      </c>
      <c r="I911">
        <f t="shared" si="60"/>
        <v>108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2057</v>
      </c>
      <c r="T911" t="s">
        <v>2058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20</v>
      </c>
      <c r="G912" t="s">
        <v>74</v>
      </c>
      <c r="H912">
        <v>296</v>
      </c>
      <c r="I912">
        <f t="shared" si="60"/>
        <v>102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2057</v>
      </c>
      <c r="T912" t="s">
        <v>2058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199</v>
      </c>
      <c r="G913" t="s">
        <v>20</v>
      </c>
      <c r="H913">
        <v>462</v>
      </c>
      <c r="I913">
        <f t="shared" si="60"/>
        <v>25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2055</v>
      </c>
      <c r="T913" t="s">
        <v>2056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60"/>
        <v>80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2059</v>
      </c>
      <c r="T914" t="s">
        <v>2062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51</v>
      </c>
      <c r="G915" t="s">
        <v>14</v>
      </c>
      <c r="H915">
        <v>523</v>
      </c>
      <c r="I915">
        <f t="shared" si="60"/>
        <v>68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2059</v>
      </c>
      <c r="T915" t="s">
        <v>2062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>
        <f t="shared" si="60"/>
        <v>26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2057</v>
      </c>
      <c r="T916" t="s">
        <v>2058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156</v>
      </c>
      <c r="G917" t="s">
        <v>20</v>
      </c>
      <c r="H917">
        <v>1866</v>
      </c>
      <c r="I917">
        <f t="shared" si="60"/>
        <v>105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2059</v>
      </c>
      <c r="T917" t="s">
        <v>2078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>
        <f t="shared" si="60"/>
        <v>26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2072</v>
      </c>
      <c r="T918" t="s">
        <v>2073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>
        <f t="shared" si="60"/>
        <v>78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2059</v>
      </c>
      <c r="T919" t="s">
        <v>2070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>
        <f t="shared" si="60"/>
        <v>58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2065</v>
      </c>
      <c r="T920" t="s">
        <v>2074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59</v>
      </c>
      <c r="G921" t="s">
        <v>14</v>
      </c>
      <c r="H921">
        <v>225</v>
      </c>
      <c r="I921">
        <f t="shared" si="60"/>
        <v>93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2057</v>
      </c>
      <c r="T921" t="s">
        <v>2058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183</v>
      </c>
      <c r="G922" t="s">
        <v>20</v>
      </c>
      <c r="H922">
        <v>255</v>
      </c>
      <c r="I922">
        <f t="shared" si="60"/>
        <v>38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2059</v>
      </c>
      <c r="T922" t="s">
        <v>2067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1</v>
      </c>
      <c r="G923" t="s">
        <v>14</v>
      </c>
      <c r="H923">
        <v>38</v>
      </c>
      <c r="I923">
        <f t="shared" si="60"/>
        <v>32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2055</v>
      </c>
      <c r="T923" t="s">
        <v>2056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176</v>
      </c>
      <c r="G924" t="s">
        <v>20</v>
      </c>
      <c r="H924">
        <v>2261</v>
      </c>
      <c r="I924">
        <f t="shared" si="60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2053</v>
      </c>
      <c r="T924" t="s">
        <v>2080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238</v>
      </c>
      <c r="G925" t="s">
        <v>20</v>
      </c>
      <c r="H925">
        <v>40</v>
      </c>
      <c r="I925">
        <f t="shared" si="60"/>
        <v>101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2057</v>
      </c>
      <c r="T925" t="s">
        <v>2058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>
        <f t="shared" si="60"/>
        <v>84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2057</v>
      </c>
      <c r="T926" t="s">
        <v>2058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>
        <f t="shared" si="60"/>
        <v>103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2057</v>
      </c>
      <c r="T927" t="s">
        <v>2058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>
        <f t="shared" si="60"/>
        <v>105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2051</v>
      </c>
      <c r="T928" t="s">
        <v>2052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46</v>
      </c>
      <c r="G929" t="s">
        <v>14</v>
      </c>
      <c r="H929">
        <v>37</v>
      </c>
      <c r="I929">
        <f t="shared" si="60"/>
        <v>89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2057</v>
      </c>
      <c r="T929" t="s">
        <v>2058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>
        <f t="shared" si="60"/>
        <v>52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2055</v>
      </c>
      <c r="T930" t="s">
        <v>2056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>
        <f t="shared" si="60"/>
        <v>65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2057</v>
      </c>
      <c r="T931" t="s">
        <v>2058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>
        <f t="shared" si="60"/>
        <v>46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2057</v>
      </c>
      <c r="T932" t="s">
        <v>2058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73</v>
      </c>
      <c r="G933" t="s">
        <v>14</v>
      </c>
      <c r="H933">
        <v>112</v>
      </c>
      <c r="I933">
        <f t="shared" si="60"/>
        <v>51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2057</v>
      </c>
      <c r="T933" t="s">
        <v>2058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>
        <f t="shared" si="60"/>
        <v>34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2053</v>
      </c>
      <c r="T934" t="s">
        <v>2054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240</v>
      </c>
      <c r="G935" t="s">
        <v>20</v>
      </c>
      <c r="H935">
        <v>1902</v>
      </c>
      <c r="I935">
        <f t="shared" si="60"/>
        <v>92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2057</v>
      </c>
      <c r="T935" t="s">
        <v>2058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182</v>
      </c>
      <c r="G936" t="s">
        <v>20</v>
      </c>
      <c r="H936">
        <v>105</v>
      </c>
      <c r="I936">
        <f t="shared" si="60"/>
        <v>107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2057</v>
      </c>
      <c r="T936" t="s">
        <v>2058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>
        <f t="shared" si="60"/>
        <v>76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2057</v>
      </c>
      <c r="T937" t="s">
        <v>2058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2</v>
      </c>
      <c r="G938" t="s">
        <v>14</v>
      </c>
      <c r="H938">
        <v>21</v>
      </c>
      <c r="I938">
        <f t="shared" si="60"/>
        <v>80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2057</v>
      </c>
      <c r="T938" t="s">
        <v>2058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50</v>
      </c>
      <c r="G939" t="s">
        <v>74</v>
      </c>
      <c r="H939">
        <v>976</v>
      </c>
      <c r="I939">
        <f t="shared" si="60"/>
        <v>87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2059</v>
      </c>
      <c r="T939" t="s">
        <v>2060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110</v>
      </c>
      <c r="G940" t="s">
        <v>20</v>
      </c>
      <c r="H940">
        <v>96</v>
      </c>
      <c r="I940">
        <f t="shared" si="60"/>
        <v>105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2065</v>
      </c>
      <c r="T940" t="s">
        <v>2071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>
        <f t="shared" si="60"/>
        <v>57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2068</v>
      </c>
      <c r="T941" t="s">
        <v>2069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>
        <f t="shared" si="60"/>
        <v>93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2055</v>
      </c>
      <c r="T942" t="s">
        <v>2056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>
        <f t="shared" si="60"/>
        <v>72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2057</v>
      </c>
      <c r="T943" t="s">
        <v>2058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65</v>
      </c>
      <c r="G944" t="s">
        <v>14</v>
      </c>
      <c r="H944">
        <v>67</v>
      </c>
      <c r="I944">
        <f t="shared" si="60"/>
        <v>93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2057</v>
      </c>
      <c r="T944" t="s">
        <v>2058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160</v>
      </c>
      <c r="G945" t="s">
        <v>20</v>
      </c>
      <c r="H945">
        <v>114</v>
      </c>
      <c r="I945">
        <f t="shared" si="60"/>
        <v>105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2051</v>
      </c>
      <c r="T945" t="s">
        <v>2052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>
        <f t="shared" si="60"/>
        <v>31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2072</v>
      </c>
      <c r="T946" t="s">
        <v>2073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>
        <f t="shared" si="60"/>
        <v>33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2072</v>
      </c>
      <c r="T947" t="s">
        <v>2073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10</v>
      </c>
      <c r="G948" t="s">
        <v>14</v>
      </c>
      <c r="H948">
        <v>181</v>
      </c>
      <c r="I948">
        <f t="shared" si="60"/>
        <v>84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2057</v>
      </c>
      <c r="T948" t="s">
        <v>2058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27</v>
      </c>
      <c r="G949" t="s">
        <v>14</v>
      </c>
      <c r="H949">
        <v>13</v>
      </c>
      <c r="I949">
        <f t="shared" si="60"/>
        <v>74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2057</v>
      </c>
      <c r="T949" t="s">
        <v>2058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63</v>
      </c>
      <c r="G950" t="s">
        <v>74</v>
      </c>
      <c r="H950">
        <v>160</v>
      </c>
      <c r="I950">
        <f t="shared" si="60"/>
        <v>37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2059</v>
      </c>
      <c r="T950" t="s">
        <v>2060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>
        <f t="shared" si="60"/>
        <v>47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2055</v>
      </c>
      <c r="T951" t="s">
        <v>2056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60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2057</v>
      </c>
      <c r="T952" t="s">
        <v>2058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1097</v>
      </c>
      <c r="G953" t="s">
        <v>20</v>
      </c>
      <c r="H953">
        <v>1559</v>
      </c>
      <c r="I953">
        <f t="shared" si="60"/>
        <v>102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2053</v>
      </c>
      <c r="T953" t="s">
        <v>2054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>
        <f t="shared" si="60"/>
        <v>45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2059</v>
      </c>
      <c r="T954" t="s">
        <v>2060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60"/>
        <v>94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2059</v>
      </c>
      <c r="T955" t="s">
        <v>2081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>
        <f t="shared" si="60"/>
        <v>101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2055</v>
      </c>
      <c r="T956" t="s">
        <v>2056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60"/>
        <v>97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2057</v>
      </c>
      <c r="T957" t="s">
        <v>2058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>
        <f t="shared" si="60"/>
        <v>43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2059</v>
      </c>
      <c r="T958" t="s">
        <v>2081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127</v>
      </c>
      <c r="G959" t="s">
        <v>20</v>
      </c>
      <c r="H959">
        <v>131</v>
      </c>
      <c r="I959">
        <f t="shared" si="60"/>
        <v>95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2057</v>
      </c>
      <c r="T959" t="s">
        <v>2058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735</v>
      </c>
      <c r="G960" t="s">
        <v>20</v>
      </c>
      <c r="H960">
        <v>112</v>
      </c>
      <c r="I960">
        <f t="shared" si="60"/>
        <v>72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2059</v>
      </c>
      <c r="T960" t="s">
        <v>2067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5</v>
      </c>
      <c r="G961" t="s">
        <v>14</v>
      </c>
      <c r="H961">
        <v>130</v>
      </c>
      <c r="I961">
        <f t="shared" si="60"/>
        <v>51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2065</v>
      </c>
      <c r="T961" t="s">
        <v>2077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>
        <f t="shared" si="60"/>
        <v>85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2055</v>
      </c>
      <c r="T962" t="s">
        <v>2056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ROUND((E963/D963)*100,0)</f>
        <v>119</v>
      </c>
      <c r="G963" t="s">
        <v>20</v>
      </c>
      <c r="H963">
        <v>155</v>
      </c>
      <c r="I963">
        <f t="shared" si="60"/>
        <v>44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2065</v>
      </c>
      <c r="T963" t="s">
        <v>2077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si="60"/>
        <v>40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2051</v>
      </c>
      <c r="T964" t="s">
        <v>2052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>
        <f t="shared" si="60"/>
        <v>44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2072</v>
      </c>
      <c r="T965" t="s">
        <v>2073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>
        <f t="shared" si="60"/>
        <v>85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2057</v>
      </c>
      <c r="T966" t="s">
        <v>2058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0"/>
        <v>41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2053</v>
      </c>
      <c r="T967" t="s">
        <v>2054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>
        <f t="shared" ref="I968:I1001" si="64">ROUND((E968/H968),0)</f>
        <v>55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2057</v>
      </c>
      <c r="T968" t="s">
        <v>2058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>
        <f t="shared" si="64"/>
        <v>77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2053</v>
      </c>
      <c r="T969" t="s">
        <v>2080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>
        <f t="shared" si="64"/>
        <v>71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2051</v>
      </c>
      <c r="T970" t="s">
        <v>2052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>
        <f t="shared" si="64"/>
        <v>92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2057</v>
      </c>
      <c r="T971" t="s">
        <v>2058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61</v>
      </c>
      <c r="G972" t="s">
        <v>14</v>
      </c>
      <c r="H972">
        <v>594</v>
      </c>
      <c r="I972">
        <f t="shared" si="64"/>
        <v>97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2057</v>
      </c>
      <c r="T972" t="s">
        <v>2058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28</v>
      </c>
      <c r="G973" t="s">
        <v>14</v>
      </c>
      <c r="H973">
        <v>24</v>
      </c>
      <c r="I973">
        <f t="shared" si="64"/>
        <v>59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2059</v>
      </c>
      <c r="T973" t="s">
        <v>2078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>
        <f t="shared" si="64"/>
        <v>58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2055</v>
      </c>
      <c r="T974" t="s">
        <v>2056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22</v>
      </c>
      <c r="G975" t="s">
        <v>14</v>
      </c>
      <c r="H975">
        <v>252</v>
      </c>
      <c r="I975">
        <f t="shared" si="64"/>
        <v>104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2057</v>
      </c>
      <c r="T975" t="s">
        <v>2058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374</v>
      </c>
      <c r="G976" t="s">
        <v>20</v>
      </c>
      <c r="H976">
        <v>32</v>
      </c>
      <c r="I976">
        <f t="shared" si="64"/>
        <v>93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2053</v>
      </c>
      <c r="T976" t="s">
        <v>2063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155</v>
      </c>
      <c r="G977" t="s">
        <v>20</v>
      </c>
      <c r="H977">
        <v>135</v>
      </c>
      <c r="I977">
        <f t="shared" si="64"/>
        <v>62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2057</v>
      </c>
      <c r="T977" t="s">
        <v>2058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>
        <f t="shared" si="64"/>
        <v>92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2057</v>
      </c>
      <c r="T978" t="s">
        <v>2058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74</v>
      </c>
      <c r="G979" t="s">
        <v>14</v>
      </c>
      <c r="H979">
        <v>67</v>
      </c>
      <c r="I979">
        <f t="shared" si="64"/>
        <v>77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2051</v>
      </c>
      <c r="T979" t="s">
        <v>2052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>
        <f t="shared" si="64"/>
        <v>94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2068</v>
      </c>
      <c r="T980" t="s">
        <v>2069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>
        <f t="shared" si="64"/>
        <v>85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2057</v>
      </c>
      <c r="T981" t="s">
        <v>2058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>
        <f t="shared" si="64"/>
        <v>106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2065</v>
      </c>
      <c r="T982" t="s">
        <v>2066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>
        <f t="shared" si="64"/>
        <v>37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2055</v>
      </c>
      <c r="T983" t="s">
        <v>2056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85</v>
      </c>
      <c r="G984" t="s">
        <v>14</v>
      </c>
      <c r="H984">
        <v>75</v>
      </c>
      <c r="I984">
        <f t="shared" si="64"/>
        <v>82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2059</v>
      </c>
      <c r="T984" t="s">
        <v>2060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146</v>
      </c>
      <c r="G985" t="s">
        <v>20</v>
      </c>
      <c r="H985">
        <v>2326</v>
      </c>
      <c r="I985">
        <f t="shared" si="64"/>
        <v>81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2059</v>
      </c>
      <c r="T985" t="s">
        <v>2060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>
        <f t="shared" si="64"/>
        <v>26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2057</v>
      </c>
      <c r="T986" t="s">
        <v>2058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>
        <f t="shared" si="64"/>
        <v>26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2053</v>
      </c>
      <c r="T987" t="s">
        <v>2054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>
        <f t="shared" si="64"/>
        <v>34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2053</v>
      </c>
      <c r="T988" t="s">
        <v>2054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217</v>
      </c>
      <c r="G989" t="s">
        <v>20</v>
      </c>
      <c r="H989">
        <v>480</v>
      </c>
      <c r="I989">
        <f t="shared" si="64"/>
        <v>28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2059</v>
      </c>
      <c r="T989" t="s">
        <v>2060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>
        <f t="shared" si="64"/>
        <v>77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2065</v>
      </c>
      <c r="T990" t="s">
        <v>2074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500</v>
      </c>
      <c r="G991" t="s">
        <v>20</v>
      </c>
      <c r="H991">
        <v>226</v>
      </c>
      <c r="I991">
        <f t="shared" si="64"/>
        <v>53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2065</v>
      </c>
      <c r="T991" t="s">
        <v>2077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88</v>
      </c>
      <c r="G992" t="s">
        <v>14</v>
      </c>
      <c r="H992">
        <v>64</v>
      </c>
      <c r="I992">
        <f t="shared" si="64"/>
        <v>107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2059</v>
      </c>
      <c r="T992" t="s">
        <v>2062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>
        <f t="shared" si="64"/>
        <v>46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2053</v>
      </c>
      <c r="T993" t="s">
        <v>2054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427</v>
      </c>
      <c r="G994" t="s">
        <v>20</v>
      </c>
      <c r="H994">
        <v>132</v>
      </c>
      <c r="I994">
        <f t="shared" si="64"/>
        <v>100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2059</v>
      </c>
      <c r="T994" t="s">
        <v>2062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78</v>
      </c>
      <c r="G995" t="s">
        <v>74</v>
      </c>
      <c r="H995">
        <v>75</v>
      </c>
      <c r="I995">
        <f t="shared" si="64"/>
        <v>101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2072</v>
      </c>
      <c r="T995" t="s">
        <v>2073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>
        <f t="shared" si="64"/>
        <v>88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2065</v>
      </c>
      <c r="T996" t="s">
        <v>2077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>
        <f t="shared" si="64"/>
        <v>75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2051</v>
      </c>
      <c r="T997" t="s">
        <v>2052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73</v>
      </c>
      <c r="G998" t="s">
        <v>14</v>
      </c>
      <c r="H998">
        <v>112</v>
      </c>
      <c r="I998">
        <f t="shared" si="64"/>
        <v>43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2057</v>
      </c>
      <c r="T998" t="s">
        <v>2058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61</v>
      </c>
      <c r="G999" t="s">
        <v>74</v>
      </c>
      <c r="H999">
        <v>139</v>
      </c>
      <c r="I999">
        <f t="shared" si="64"/>
        <v>33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2057</v>
      </c>
      <c r="T999" t="s">
        <v>2058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57</v>
      </c>
      <c r="G1000" t="s">
        <v>14</v>
      </c>
      <c r="H1000">
        <v>374</v>
      </c>
      <c r="I1000">
        <f t="shared" si="64"/>
        <v>101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2053</v>
      </c>
      <c r="T1000" t="s">
        <v>2063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57</v>
      </c>
      <c r="G1001" t="s">
        <v>74</v>
      </c>
      <c r="H1001">
        <v>1122</v>
      </c>
      <c r="I1001">
        <f t="shared" si="64"/>
        <v>56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2051</v>
      </c>
      <c r="T1001" t="s">
        <v>2052</v>
      </c>
    </row>
  </sheetData>
  <autoFilter ref="A1:T1001" xr:uid="{3EC7BDF3-055D-104A-A904-BF0201317E8C}"/>
  <conditionalFormatting sqref="G1:G1048576">
    <cfRule type="containsText" dxfId="27" priority="2" operator="containsText" text="live">
      <formula>NOT(ISERROR(SEARCH("live",G1)))</formula>
    </cfRule>
    <cfRule type="containsText" dxfId="26" priority="3" stopIfTrue="1" operator="containsText" text="canceled">
      <formula>NOT(ISERROR(SEARCH("canceled",G1)))</formula>
    </cfRule>
    <cfRule type="containsText" dxfId="25" priority="4" stopIfTrue="1" operator="containsText" text="failed">
      <formula>NOT(ISERROR(SEARCH("failed",G1)))</formula>
    </cfRule>
    <cfRule type="containsText" dxfId="24" priority="5" stopIfTrue="1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D188-FE53-5C4D-9038-B393C142C213}">
  <dimension ref="A1:F27"/>
  <sheetViews>
    <sheetView zoomScaleNormal="100" workbookViewId="0">
      <selection activeCell="M30" sqref="M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2089</v>
      </c>
    </row>
    <row r="3" spans="1:6" x14ac:dyDescent="0.2">
      <c r="A3" s="5" t="s">
        <v>2088</v>
      </c>
      <c r="B3" s="5" t="s">
        <v>2090</v>
      </c>
    </row>
    <row r="4" spans="1:6" x14ac:dyDescent="0.2">
      <c r="A4" s="5" t="s">
        <v>2086</v>
      </c>
      <c r="B4" t="s">
        <v>74</v>
      </c>
      <c r="C4" t="s">
        <v>14</v>
      </c>
      <c r="D4" t="s">
        <v>47</v>
      </c>
      <c r="E4" t="s">
        <v>20</v>
      </c>
      <c r="F4" t="s">
        <v>2087</v>
      </c>
    </row>
    <row r="5" spans="1:6" x14ac:dyDescent="0.2">
      <c r="A5" s="6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2051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2068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2082</v>
      </c>
      <c r="E8">
        <v>4</v>
      </c>
      <c r="F8">
        <v>4</v>
      </c>
    </row>
    <row r="9" spans="1:6" x14ac:dyDescent="0.2">
      <c r="A9" s="6" t="s">
        <v>2053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2072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2055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2057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2087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">
      <c r="A16" s="43" t="s">
        <v>2137</v>
      </c>
      <c r="B16" s="35"/>
      <c r="C16" s="35" t="s">
        <v>2121</v>
      </c>
      <c r="D16" s="35"/>
      <c r="E16" s="35" t="s">
        <v>2122</v>
      </c>
    </row>
    <row r="17" spans="1:5" x14ac:dyDescent="0.2">
      <c r="A17" s="43" t="s">
        <v>2059</v>
      </c>
      <c r="B17" s="35"/>
      <c r="C17" s="37">
        <f>C5/F5</f>
        <v>0.33707865168539325</v>
      </c>
      <c r="D17" s="35"/>
      <c r="E17" s="37">
        <f>E5/F5</f>
        <v>0.5730337078651685</v>
      </c>
    </row>
    <row r="18" spans="1:5" x14ac:dyDescent="0.2">
      <c r="A18" s="43" t="s">
        <v>2051</v>
      </c>
      <c r="B18" s="35"/>
      <c r="C18" s="37">
        <f t="shared" ref="C18:C25" si="0">C6/F6</f>
        <v>0.43478260869565216</v>
      </c>
      <c r="D18" s="35"/>
      <c r="E18" s="37">
        <f t="shared" ref="E18:E25" si="1">E6/F6</f>
        <v>0.47826086956521741</v>
      </c>
    </row>
    <row r="19" spans="1:5" x14ac:dyDescent="0.2">
      <c r="A19" s="43" t="s">
        <v>2068</v>
      </c>
      <c r="B19" s="35"/>
      <c r="C19" s="37">
        <f t="shared" si="0"/>
        <v>0.47916666666666669</v>
      </c>
      <c r="D19" s="35"/>
      <c r="E19" s="37">
        <f t="shared" si="1"/>
        <v>0.4375</v>
      </c>
    </row>
    <row r="20" spans="1:5" x14ac:dyDescent="0.2">
      <c r="A20" s="43" t="s">
        <v>2082</v>
      </c>
      <c r="B20" s="35"/>
      <c r="C20" s="37">
        <f t="shared" si="0"/>
        <v>0</v>
      </c>
      <c r="D20" s="35"/>
      <c r="E20" s="37">
        <f t="shared" si="1"/>
        <v>1</v>
      </c>
    </row>
    <row r="21" spans="1:5" x14ac:dyDescent="0.2">
      <c r="A21" s="43" t="s">
        <v>2053</v>
      </c>
      <c r="B21" s="35"/>
      <c r="C21" s="37">
        <f t="shared" si="0"/>
        <v>0.37714285714285717</v>
      </c>
      <c r="D21" s="35"/>
      <c r="E21" s="37">
        <f t="shared" si="1"/>
        <v>0.56571428571428573</v>
      </c>
    </row>
    <row r="22" spans="1:5" x14ac:dyDescent="0.2">
      <c r="A22" s="43" t="s">
        <v>2072</v>
      </c>
      <c r="B22" s="35"/>
      <c r="C22" s="37">
        <f t="shared" si="0"/>
        <v>0.26190476190476192</v>
      </c>
      <c r="D22" s="35"/>
      <c r="E22" s="37">
        <f t="shared" si="1"/>
        <v>0.61904761904761907</v>
      </c>
    </row>
    <row r="23" spans="1:5" x14ac:dyDescent="0.2">
      <c r="A23" s="43" t="s">
        <v>2065</v>
      </c>
      <c r="B23" s="35"/>
      <c r="C23" s="37">
        <f t="shared" si="0"/>
        <v>0.35820895522388058</v>
      </c>
      <c r="D23" s="35"/>
      <c r="E23" s="37">
        <f t="shared" si="1"/>
        <v>0.59701492537313428</v>
      </c>
    </row>
    <row r="24" spans="1:5" x14ac:dyDescent="0.2">
      <c r="A24" s="43" t="s">
        <v>2055</v>
      </c>
      <c r="B24" s="35"/>
      <c r="C24" s="37">
        <f t="shared" si="0"/>
        <v>0.29166666666666669</v>
      </c>
      <c r="D24" s="35"/>
      <c r="E24" s="37">
        <f t="shared" si="1"/>
        <v>0.66666666666666663</v>
      </c>
    </row>
    <row r="25" spans="1:5" x14ac:dyDescent="0.2">
      <c r="A25" s="43" t="s">
        <v>2057</v>
      </c>
      <c r="B25" s="35"/>
      <c r="C25" s="37">
        <f t="shared" si="0"/>
        <v>0.38372093023255816</v>
      </c>
      <c r="D25" s="35"/>
      <c r="E25" s="37">
        <f t="shared" si="1"/>
        <v>0.54360465116279066</v>
      </c>
    </row>
    <row r="26" spans="1:5" x14ac:dyDescent="0.2">
      <c r="A26" s="35"/>
      <c r="B26" s="35"/>
      <c r="C26" s="37"/>
      <c r="D26" s="35"/>
      <c r="E26" s="37"/>
    </row>
    <row r="27" spans="1:5" x14ac:dyDescent="0.2">
      <c r="A27" s="35" t="s">
        <v>2123</v>
      </c>
      <c r="B27" s="35"/>
      <c r="C27" s="37">
        <f>AVERAGE(C17:C25)</f>
        <v>0.3248524553576041</v>
      </c>
      <c r="D27" s="35"/>
      <c r="E27" s="37">
        <f>AVERAGE(E17:E25)</f>
        <v>0.60898252504387584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8A0F-DB76-2847-9543-C0C7FF56B725}">
  <dimension ref="A1:F58"/>
  <sheetViews>
    <sheetView zoomScaleNormal="100" workbookViewId="0">
      <selection activeCell="G51" sqref="G5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2089</v>
      </c>
    </row>
    <row r="2" spans="1:6" x14ac:dyDescent="0.2">
      <c r="A2" s="5" t="s">
        <v>2084</v>
      </c>
      <c r="B2" t="s">
        <v>2089</v>
      </c>
    </row>
    <row r="4" spans="1:6" x14ac:dyDescent="0.2">
      <c r="A4" s="5" t="s">
        <v>2088</v>
      </c>
      <c r="B4" s="5" t="s">
        <v>2090</v>
      </c>
    </row>
    <row r="5" spans="1:6" x14ac:dyDescent="0.2">
      <c r="A5" s="5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2087</v>
      </c>
    </row>
    <row r="6" spans="1:6" x14ac:dyDescent="0.2">
      <c r="A6" s="6" t="s">
        <v>2067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2083</v>
      </c>
      <c r="E7">
        <v>4</v>
      </c>
      <c r="F7">
        <v>4</v>
      </c>
    </row>
    <row r="8" spans="1:6" x14ac:dyDescent="0.2">
      <c r="A8" s="6" t="s">
        <v>2060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2062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2061</v>
      </c>
      <c r="C10">
        <v>8</v>
      </c>
      <c r="E10">
        <v>10</v>
      </c>
      <c r="F10">
        <v>18</v>
      </c>
    </row>
    <row r="11" spans="1:6" x14ac:dyDescent="0.2">
      <c r="A11" s="6" t="s">
        <v>2071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2063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2076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2075</v>
      </c>
      <c r="C15">
        <v>3</v>
      </c>
      <c r="E15">
        <v>4</v>
      </c>
      <c r="F15">
        <v>7</v>
      </c>
    </row>
    <row r="16" spans="1:6" x14ac:dyDescent="0.2">
      <c r="A16" s="6" t="s">
        <v>2079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2066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2073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2074</v>
      </c>
      <c r="C20">
        <v>4</v>
      </c>
      <c r="E20">
        <v>4</v>
      </c>
      <c r="F20">
        <v>8</v>
      </c>
    </row>
    <row r="21" spans="1:6" x14ac:dyDescent="0.2">
      <c r="A21" s="6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2081</v>
      </c>
      <c r="C22">
        <v>9</v>
      </c>
      <c r="E22">
        <v>5</v>
      </c>
      <c r="F22">
        <v>14</v>
      </c>
    </row>
    <row r="23" spans="1:6" x14ac:dyDescent="0.2">
      <c r="A23" s="6" t="s">
        <v>2070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2078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2077</v>
      </c>
      <c r="C25">
        <v>7</v>
      </c>
      <c r="E25">
        <v>14</v>
      </c>
      <c r="F25">
        <v>21</v>
      </c>
    </row>
    <row r="26" spans="1:6" x14ac:dyDescent="0.2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2056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2080</v>
      </c>
      <c r="E29">
        <v>3</v>
      </c>
      <c r="F29">
        <v>3</v>
      </c>
    </row>
    <row r="30" spans="1:6" x14ac:dyDescent="0.2">
      <c r="A30" s="6" t="s">
        <v>2087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 x14ac:dyDescent="0.2">
      <c r="A32" s="43" t="s">
        <v>2138</v>
      </c>
      <c r="B32" s="35"/>
      <c r="C32" s="35" t="s">
        <v>2121</v>
      </c>
      <c r="D32" s="35"/>
      <c r="E32" s="35" t="s">
        <v>2122</v>
      </c>
    </row>
    <row r="33" spans="1:5" x14ac:dyDescent="0.2">
      <c r="A33" s="43" t="s">
        <v>2067</v>
      </c>
      <c r="B33" s="35"/>
      <c r="C33" s="37">
        <f>C6/F6</f>
        <v>0.29411764705882354</v>
      </c>
      <c r="D33" s="35"/>
      <c r="E33" s="37">
        <f>E6/F6</f>
        <v>0.61764705882352944</v>
      </c>
    </row>
    <row r="34" spans="1:5" x14ac:dyDescent="0.2">
      <c r="A34" s="43" t="s">
        <v>2083</v>
      </c>
      <c r="B34" s="35"/>
      <c r="C34" s="37">
        <f t="shared" ref="C34:C55" si="0">C7/F7</f>
        <v>0</v>
      </c>
      <c r="D34" s="35"/>
      <c r="E34" s="37">
        <f t="shared" ref="E34:E56" si="1">E7/F7</f>
        <v>1</v>
      </c>
    </row>
    <row r="35" spans="1:5" x14ac:dyDescent="0.2">
      <c r="A35" s="43" t="s">
        <v>2060</v>
      </c>
      <c r="B35" s="35"/>
      <c r="C35" s="37">
        <f t="shared" si="0"/>
        <v>0.35</v>
      </c>
      <c r="D35" s="35"/>
      <c r="E35" s="37">
        <f t="shared" si="1"/>
        <v>0.56666666666666665</v>
      </c>
    </row>
    <row r="36" spans="1:5" x14ac:dyDescent="0.2">
      <c r="A36" s="43" t="s">
        <v>2062</v>
      </c>
      <c r="B36" s="35"/>
      <c r="C36" s="37">
        <f t="shared" si="0"/>
        <v>0.32432432432432434</v>
      </c>
      <c r="D36" s="35"/>
      <c r="E36" s="37">
        <f t="shared" si="1"/>
        <v>0.59459459459459463</v>
      </c>
    </row>
    <row r="37" spans="1:5" x14ac:dyDescent="0.2">
      <c r="A37" s="43" t="s">
        <v>2061</v>
      </c>
      <c r="B37" s="35"/>
      <c r="C37" s="37">
        <f t="shared" si="0"/>
        <v>0.44444444444444442</v>
      </c>
      <c r="D37" s="35"/>
      <c r="E37" s="37">
        <f t="shared" si="1"/>
        <v>0.55555555555555558</v>
      </c>
    </row>
    <row r="38" spans="1:5" x14ac:dyDescent="0.2">
      <c r="A38" s="43" t="s">
        <v>2071</v>
      </c>
      <c r="B38" s="35"/>
      <c r="C38" s="37">
        <f t="shared" si="0"/>
        <v>0.41176470588235292</v>
      </c>
      <c r="D38" s="35"/>
      <c r="E38" s="37">
        <f t="shared" si="1"/>
        <v>0.52941176470588236</v>
      </c>
    </row>
    <row r="39" spans="1:5" x14ac:dyDescent="0.2">
      <c r="A39" s="43" t="s">
        <v>2052</v>
      </c>
      <c r="B39" s="35"/>
      <c r="C39" s="37">
        <f t="shared" si="0"/>
        <v>0.43478260869565216</v>
      </c>
      <c r="D39" s="35"/>
      <c r="E39" s="37">
        <f t="shared" si="1"/>
        <v>0.47826086956521741</v>
      </c>
    </row>
    <row r="40" spans="1:5" x14ac:dyDescent="0.2">
      <c r="A40" s="43" t="s">
        <v>2063</v>
      </c>
      <c r="B40" s="35"/>
      <c r="C40" s="37">
        <f t="shared" si="0"/>
        <v>0.42222222222222222</v>
      </c>
      <c r="D40" s="35"/>
      <c r="E40" s="37">
        <f t="shared" si="1"/>
        <v>0.51111111111111107</v>
      </c>
    </row>
    <row r="41" spans="1:5" x14ac:dyDescent="0.2">
      <c r="A41" s="43" t="s">
        <v>2076</v>
      </c>
      <c r="B41" s="35"/>
      <c r="C41" s="37">
        <f t="shared" si="0"/>
        <v>0.35294117647058826</v>
      </c>
      <c r="D41" s="35"/>
      <c r="E41" s="37">
        <f t="shared" si="1"/>
        <v>0.58823529411764708</v>
      </c>
    </row>
    <row r="42" spans="1:5" x14ac:dyDescent="0.2">
      <c r="A42" s="43" t="s">
        <v>2075</v>
      </c>
      <c r="B42" s="35"/>
      <c r="C42" s="37">
        <f t="shared" si="0"/>
        <v>0.42857142857142855</v>
      </c>
      <c r="D42" s="35"/>
      <c r="E42" s="37">
        <f t="shared" si="1"/>
        <v>0.5714285714285714</v>
      </c>
    </row>
    <row r="43" spans="1:5" x14ac:dyDescent="0.2">
      <c r="A43" s="43" t="s">
        <v>2079</v>
      </c>
      <c r="B43" s="35"/>
      <c r="C43" s="37">
        <f t="shared" si="0"/>
        <v>0.61538461538461542</v>
      </c>
      <c r="D43" s="35"/>
      <c r="E43" s="37">
        <f t="shared" si="1"/>
        <v>0.30769230769230771</v>
      </c>
    </row>
    <row r="44" spans="1:5" x14ac:dyDescent="0.2">
      <c r="A44" s="43" t="s">
        <v>2066</v>
      </c>
      <c r="B44" s="35"/>
      <c r="C44" s="37">
        <f t="shared" si="0"/>
        <v>0.2857142857142857</v>
      </c>
      <c r="D44" s="35"/>
      <c r="E44" s="37">
        <f t="shared" si="1"/>
        <v>0.61904761904761907</v>
      </c>
    </row>
    <row r="45" spans="1:5" x14ac:dyDescent="0.2">
      <c r="A45" s="43" t="s">
        <v>2073</v>
      </c>
      <c r="B45" s="35"/>
      <c r="C45" s="37">
        <f t="shared" si="0"/>
        <v>0.26190476190476192</v>
      </c>
      <c r="D45" s="35"/>
      <c r="E45" s="37">
        <f t="shared" si="1"/>
        <v>0.61904761904761907</v>
      </c>
    </row>
    <row r="46" spans="1:5" x14ac:dyDescent="0.2">
      <c r="A46" s="43" t="s">
        <v>2058</v>
      </c>
      <c r="B46" s="35"/>
      <c r="C46" s="37">
        <f t="shared" si="0"/>
        <v>0.38372093023255816</v>
      </c>
      <c r="D46" s="35"/>
      <c r="E46" s="37">
        <f t="shared" si="1"/>
        <v>0.54360465116279066</v>
      </c>
    </row>
    <row r="47" spans="1:5" x14ac:dyDescent="0.2">
      <c r="A47" s="43" t="s">
        <v>2074</v>
      </c>
      <c r="B47" s="35"/>
      <c r="C47" s="37">
        <f t="shared" si="0"/>
        <v>0.5</v>
      </c>
      <c r="D47" s="35"/>
      <c r="E47" s="37">
        <f t="shared" si="1"/>
        <v>0.5</v>
      </c>
    </row>
    <row r="48" spans="1:5" x14ac:dyDescent="0.2">
      <c r="A48" s="43" t="s">
        <v>2054</v>
      </c>
      <c r="B48" s="35"/>
      <c r="C48" s="37">
        <f t="shared" si="0"/>
        <v>0.35294117647058826</v>
      </c>
      <c r="D48" s="35"/>
      <c r="E48" s="37">
        <f t="shared" si="1"/>
        <v>0.57647058823529407</v>
      </c>
    </row>
    <row r="49" spans="1:5" x14ac:dyDescent="0.2">
      <c r="A49" s="43" t="s">
        <v>2081</v>
      </c>
      <c r="B49" s="35"/>
      <c r="C49" s="37">
        <f t="shared" si="0"/>
        <v>0.6428571428571429</v>
      </c>
      <c r="D49" s="35"/>
      <c r="E49" s="37">
        <f t="shared" si="1"/>
        <v>0.35714285714285715</v>
      </c>
    </row>
    <row r="50" spans="1:5" x14ac:dyDescent="0.2">
      <c r="A50" s="43" t="s">
        <v>2070</v>
      </c>
      <c r="B50" s="35"/>
      <c r="C50" s="37">
        <f t="shared" si="0"/>
        <v>0.3125</v>
      </c>
      <c r="D50" s="35"/>
      <c r="E50" s="37">
        <f t="shared" si="1"/>
        <v>0.5625</v>
      </c>
    </row>
    <row r="51" spans="1:5" x14ac:dyDescent="0.2">
      <c r="A51" s="43" t="s">
        <v>2078</v>
      </c>
      <c r="B51" s="35"/>
      <c r="C51" s="37">
        <f t="shared" si="0"/>
        <v>0.17647058823529413</v>
      </c>
      <c r="D51" s="35"/>
      <c r="E51" s="37">
        <f t="shared" si="1"/>
        <v>0.6470588235294118</v>
      </c>
    </row>
    <row r="52" spans="1:5" x14ac:dyDescent="0.2">
      <c r="A52" s="43" t="s">
        <v>2077</v>
      </c>
      <c r="B52" s="35"/>
      <c r="C52" s="37">
        <f t="shared" si="0"/>
        <v>0.33333333333333331</v>
      </c>
      <c r="D52" s="35"/>
      <c r="E52" s="37">
        <f t="shared" si="1"/>
        <v>0.66666666666666663</v>
      </c>
    </row>
    <row r="53" spans="1:5" x14ac:dyDescent="0.2">
      <c r="A53" s="43" t="s">
        <v>2069</v>
      </c>
      <c r="B53" s="35"/>
      <c r="C53" s="37">
        <f t="shared" si="0"/>
        <v>0.42857142857142855</v>
      </c>
      <c r="D53" s="35"/>
      <c r="E53" s="37">
        <f t="shared" si="1"/>
        <v>0.48571428571428571</v>
      </c>
    </row>
    <row r="54" spans="1:5" x14ac:dyDescent="0.2">
      <c r="A54" s="43" t="s">
        <v>2064</v>
      </c>
      <c r="B54" s="35"/>
      <c r="C54" s="37">
        <f t="shared" si="0"/>
        <v>0.35555555555555557</v>
      </c>
      <c r="D54" s="35"/>
      <c r="E54" s="37">
        <f t="shared" si="1"/>
        <v>0.62222222222222223</v>
      </c>
    </row>
    <row r="55" spans="1:5" x14ac:dyDescent="0.2">
      <c r="A55" s="43" t="s">
        <v>2056</v>
      </c>
      <c r="B55" s="35"/>
      <c r="C55" s="37">
        <f t="shared" si="0"/>
        <v>0.23529411764705882</v>
      </c>
      <c r="D55" s="35"/>
      <c r="E55" s="37">
        <f t="shared" si="1"/>
        <v>0.70588235294117652</v>
      </c>
    </row>
    <row r="56" spans="1:5" x14ac:dyDescent="0.2">
      <c r="A56" s="43" t="s">
        <v>2080</v>
      </c>
      <c r="B56" s="35"/>
      <c r="C56" s="37"/>
      <c r="D56" s="35"/>
      <c r="E56" s="37">
        <f t="shared" si="1"/>
        <v>1</v>
      </c>
    </row>
    <row r="57" spans="1:5" x14ac:dyDescent="0.2">
      <c r="A57" s="35"/>
      <c r="B57" s="35"/>
      <c r="C57" s="37"/>
      <c r="D57" s="35"/>
      <c r="E57" s="37"/>
    </row>
    <row r="58" spans="1:5" x14ac:dyDescent="0.2">
      <c r="A58" s="35" t="s">
        <v>2123</v>
      </c>
      <c r="B58" s="35"/>
      <c r="C58" s="37">
        <f>AVERAGE(C33:C56)</f>
        <v>0.36293115189462866</v>
      </c>
      <c r="D58" s="35"/>
      <c r="E58" s="37">
        <f>AVERAGE(E33:E56)</f>
        <v>0.59274839499879273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FB74-D12E-8049-ADB9-FAF4D542E745}">
  <dimension ref="A1:E18"/>
  <sheetViews>
    <sheetView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2084</v>
      </c>
      <c r="B1" t="s">
        <v>2089</v>
      </c>
    </row>
    <row r="2" spans="1:5" x14ac:dyDescent="0.2">
      <c r="A2" s="5" t="s">
        <v>2105</v>
      </c>
      <c r="B2" t="s">
        <v>2089</v>
      </c>
    </row>
    <row r="4" spans="1:5" x14ac:dyDescent="0.2">
      <c r="A4" s="5" t="s">
        <v>2088</v>
      </c>
      <c r="B4" s="5" t="s">
        <v>2090</v>
      </c>
    </row>
    <row r="5" spans="1:5" x14ac:dyDescent="0.2">
      <c r="A5" s="5" t="s">
        <v>2086</v>
      </c>
      <c r="B5" t="s">
        <v>74</v>
      </c>
      <c r="C5" t="s">
        <v>14</v>
      </c>
      <c r="D5" t="s">
        <v>20</v>
      </c>
      <c r="E5" t="s">
        <v>2087</v>
      </c>
    </row>
    <row r="6" spans="1:5" x14ac:dyDescent="0.2">
      <c r="A6" s="10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2087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30B5-2996-6D49-A6B0-740DAB379B9A}">
  <dimension ref="A1:H13"/>
  <sheetViews>
    <sheetView zoomScale="108" zoomScaleNormal="108" workbookViewId="0">
      <selection activeCell="J15" sqref="J15"/>
    </sheetView>
  </sheetViews>
  <sheetFormatPr baseColWidth="10" defaultRowHeight="16" x14ac:dyDescent="0.2"/>
  <cols>
    <col min="1" max="1" width="26.5" customWidth="1"/>
    <col min="2" max="2" width="17.33203125" customWidth="1"/>
    <col min="3" max="3" width="15" customWidth="1"/>
    <col min="4" max="4" width="17.33203125" customWidth="1"/>
    <col min="5" max="5" width="13" customWidth="1"/>
    <col min="6" max="6" width="19.5" style="11" customWidth="1"/>
    <col min="7" max="7" width="16" style="11" customWidth="1"/>
    <col min="8" max="8" width="19" style="12" customWidth="1"/>
  </cols>
  <sheetData>
    <row r="1" spans="1:8" s="13" customFormat="1" x14ac:dyDescent="0.2">
      <c r="A1" s="31" t="s">
        <v>2029</v>
      </c>
      <c r="B1" s="31" t="s">
        <v>2030</v>
      </c>
      <c r="C1" s="31" t="s">
        <v>2031</v>
      </c>
      <c r="D1" s="31" t="s">
        <v>2032</v>
      </c>
      <c r="E1" s="31" t="s">
        <v>2033</v>
      </c>
      <c r="F1" s="32" t="s">
        <v>2034</v>
      </c>
      <c r="G1" s="32" t="s">
        <v>2035</v>
      </c>
      <c r="H1" s="33" t="s">
        <v>2036</v>
      </c>
    </row>
    <row r="2" spans="1:8" x14ac:dyDescent="0.2">
      <c r="A2" s="34" t="s">
        <v>2037</v>
      </c>
      <c r="B2" s="35">
        <f>COUNTIFS(outcomes,"=successful",goal,"&lt;1000")</f>
        <v>30</v>
      </c>
      <c r="C2" s="35">
        <f>COUNTIFS(outcomes,"=failed",goal,"&lt;1000")</f>
        <v>20</v>
      </c>
      <c r="D2" s="35">
        <f>COUNTIFS(outcomes,"=canceled",goal,"&lt;1000")</f>
        <v>1</v>
      </c>
      <c r="E2" s="35">
        <f>SUM(B2:D2)</f>
        <v>51</v>
      </c>
      <c r="F2" s="36">
        <f>B2/E2</f>
        <v>0.58823529411764708</v>
      </c>
      <c r="G2" s="36">
        <f>C2/E2</f>
        <v>0.39215686274509803</v>
      </c>
      <c r="H2" s="37">
        <f>D2/E2</f>
        <v>1.9607843137254902E-2</v>
      </c>
    </row>
    <row r="3" spans="1:8" x14ac:dyDescent="0.2">
      <c r="A3" s="34" t="s">
        <v>2038</v>
      </c>
      <c r="B3" s="35">
        <f>COUNTIFS(outcomes,"=successful",goal,"&gt;=1000",goal,"&lt;5000")</f>
        <v>191</v>
      </c>
      <c r="C3" s="35">
        <f>COUNTIFS(outcomes,"=failed",goal,"&gt;=1000",goal,"&lt;5000")</f>
        <v>38</v>
      </c>
      <c r="D3" s="35">
        <f>COUNTIFS(outcomes,"=canceled",goal,"&gt;=1000",goal,"&lt;5000")</f>
        <v>2</v>
      </c>
      <c r="E3" s="35">
        <f t="shared" ref="E3:E13" si="0">SUM(B3:D3)</f>
        <v>231</v>
      </c>
      <c r="F3" s="36">
        <f t="shared" ref="F3:F13" si="1">B3/E3</f>
        <v>0.82683982683982682</v>
      </c>
      <c r="G3" s="36">
        <f t="shared" ref="G3:G13" si="2">C3/E3</f>
        <v>0.16450216450216451</v>
      </c>
      <c r="H3" s="37">
        <f t="shared" ref="H3:H13" si="3">D3/E3</f>
        <v>8.658008658008658E-3</v>
      </c>
    </row>
    <row r="4" spans="1:8" x14ac:dyDescent="0.2">
      <c r="A4" s="34" t="s">
        <v>2039</v>
      </c>
      <c r="B4" s="35">
        <f>COUNTIFS(outcomes,"=successful",goal,"&gt;=5000",goal,"&lt;10000")</f>
        <v>164</v>
      </c>
      <c r="C4" s="35">
        <f>COUNTIFS(outcomes,"=failed",goal,"&gt;=5000",goal,"&lt;10000")</f>
        <v>126</v>
      </c>
      <c r="D4" s="35">
        <f>COUNTIFS(outcomes,"=canceled",goal,"&gt;=5000",goal,"&lt;10000")</f>
        <v>25</v>
      </c>
      <c r="E4" s="35">
        <f t="shared" si="0"/>
        <v>315</v>
      </c>
      <c r="F4" s="36">
        <f t="shared" si="1"/>
        <v>0.52063492063492067</v>
      </c>
      <c r="G4" s="36">
        <f t="shared" si="2"/>
        <v>0.4</v>
      </c>
      <c r="H4" s="37">
        <f t="shared" si="3"/>
        <v>7.9365079365079361E-2</v>
      </c>
    </row>
    <row r="5" spans="1:8" x14ac:dyDescent="0.2">
      <c r="A5" s="34" t="s">
        <v>2040</v>
      </c>
      <c r="B5" s="35">
        <f>COUNTIFS(outcomes,"=successful",goal,"&gt;=10000",goal,"&lt;15000")</f>
        <v>4</v>
      </c>
      <c r="C5" s="35">
        <f>COUNTIFS(outcomes,"=failed",goal,"&gt;=10000",goal,"&lt;15000")</f>
        <v>5</v>
      </c>
      <c r="D5" s="35">
        <f>COUNTIFS(outcomes,"=canceled",goal,"&gt;=10000",goal,"&lt;15000")</f>
        <v>0</v>
      </c>
      <c r="E5" s="35">
        <f t="shared" si="0"/>
        <v>9</v>
      </c>
      <c r="F5" s="36">
        <f t="shared" si="1"/>
        <v>0.44444444444444442</v>
      </c>
      <c r="G5" s="36">
        <f t="shared" si="2"/>
        <v>0.55555555555555558</v>
      </c>
      <c r="H5" s="37">
        <f t="shared" si="3"/>
        <v>0</v>
      </c>
    </row>
    <row r="6" spans="1:8" x14ac:dyDescent="0.2">
      <c r="A6" s="34" t="s">
        <v>2041</v>
      </c>
      <c r="B6" s="35">
        <f>COUNTIFS(outcomes,"=successful",goal,"&gt;=15000",goal,"&lt;20000")</f>
        <v>10</v>
      </c>
      <c r="C6" s="35">
        <f>COUNTIFS(outcomes,"=failed",goal,"&gt;=15000",goal,"&lt;20000")</f>
        <v>0</v>
      </c>
      <c r="D6" s="35">
        <f>COUNTIFS(outcomes,"=canceled",goal,"&gt;=15000",goal,"&lt;20000")</f>
        <v>0</v>
      </c>
      <c r="E6" s="35">
        <f t="shared" si="0"/>
        <v>10</v>
      </c>
      <c r="F6" s="36">
        <f t="shared" si="1"/>
        <v>1</v>
      </c>
      <c r="G6" s="36">
        <f t="shared" si="2"/>
        <v>0</v>
      </c>
      <c r="H6" s="37">
        <f t="shared" si="3"/>
        <v>0</v>
      </c>
    </row>
    <row r="7" spans="1:8" x14ac:dyDescent="0.2">
      <c r="A7" s="34" t="s">
        <v>2042</v>
      </c>
      <c r="B7" s="35">
        <f>COUNTIFS(outcomes,"=successful",goal,"&gt;=20000",goal,"&lt;25000")</f>
        <v>7</v>
      </c>
      <c r="C7" s="35">
        <f>COUNTIFS(outcomes,"=failed",goal,"&gt;=20000",goal,"&lt;25000")</f>
        <v>0</v>
      </c>
      <c r="D7" s="35">
        <f>COUNTIFS(outcomes,"=canceled",goal,"&gt;=20000",goal,"&lt;25000")</f>
        <v>0</v>
      </c>
      <c r="E7" s="35">
        <f t="shared" si="0"/>
        <v>7</v>
      </c>
      <c r="F7" s="36">
        <f t="shared" si="1"/>
        <v>1</v>
      </c>
      <c r="G7" s="36">
        <f t="shared" si="2"/>
        <v>0</v>
      </c>
      <c r="H7" s="37">
        <f t="shared" si="3"/>
        <v>0</v>
      </c>
    </row>
    <row r="8" spans="1:8" x14ac:dyDescent="0.2">
      <c r="A8" s="34" t="s">
        <v>2043</v>
      </c>
      <c r="B8" s="35">
        <f>COUNTIFS(outcomes,"=successful",goal,"&gt;=25000",goal,"&lt;30000")</f>
        <v>11</v>
      </c>
      <c r="C8" s="35">
        <f>COUNTIFS(outcomes,"=failed",goal,"&gt;=25000",goal,"&lt;30000")</f>
        <v>3</v>
      </c>
      <c r="D8" s="35">
        <f>COUNTIFS(outcomes,"=canceled",goal,"&gt;=25000",goal,"&lt;30000")</f>
        <v>0</v>
      </c>
      <c r="E8" s="35">
        <f t="shared" si="0"/>
        <v>14</v>
      </c>
      <c r="F8" s="36">
        <f t="shared" si="1"/>
        <v>0.7857142857142857</v>
      </c>
      <c r="G8" s="36">
        <f t="shared" si="2"/>
        <v>0.21428571428571427</v>
      </c>
      <c r="H8" s="37">
        <f t="shared" si="3"/>
        <v>0</v>
      </c>
    </row>
    <row r="9" spans="1:8" x14ac:dyDescent="0.2">
      <c r="A9" s="34" t="s">
        <v>2044</v>
      </c>
      <c r="B9" s="35">
        <f>COUNTIFS(outcomes,"=successful",goal,"&gt;=30000",goal,"&lt;35000")</f>
        <v>7</v>
      </c>
      <c r="C9" s="35">
        <f>COUNTIFS(outcomes,"=failed",goal,"&gt;=30000",goal,"&lt;35000")</f>
        <v>0</v>
      </c>
      <c r="D9" s="35">
        <f>COUNTIFS(outcomes,"=canceled",goal,"&gt;=30000",goal,"&lt;35000")</f>
        <v>0</v>
      </c>
      <c r="E9" s="35">
        <f t="shared" si="0"/>
        <v>7</v>
      </c>
      <c r="F9" s="36">
        <f t="shared" si="1"/>
        <v>1</v>
      </c>
      <c r="G9" s="36">
        <f t="shared" si="2"/>
        <v>0</v>
      </c>
      <c r="H9" s="37">
        <f t="shared" si="3"/>
        <v>0</v>
      </c>
    </row>
    <row r="10" spans="1:8" x14ac:dyDescent="0.2">
      <c r="A10" s="34" t="s">
        <v>2045</v>
      </c>
      <c r="B10" s="35">
        <f>COUNTIFS(outcomes,"=successful",goal,"&gt;=35000",goal,"&lt;40000")</f>
        <v>8</v>
      </c>
      <c r="C10" s="35">
        <f>COUNTIFS(outcomes,"=failed",goal,"&gt;=35000",goal,"&lt;40000")</f>
        <v>3</v>
      </c>
      <c r="D10" s="35">
        <f>COUNTIFS(outcomes,"=canceled",goal,"&gt;=35000",goal,"&lt;40000")</f>
        <v>1</v>
      </c>
      <c r="E10" s="35">
        <f t="shared" si="0"/>
        <v>12</v>
      </c>
      <c r="F10" s="36">
        <f t="shared" si="1"/>
        <v>0.66666666666666663</v>
      </c>
      <c r="G10" s="36">
        <f t="shared" si="2"/>
        <v>0.25</v>
      </c>
      <c r="H10" s="37">
        <f t="shared" si="3"/>
        <v>8.3333333333333329E-2</v>
      </c>
    </row>
    <row r="11" spans="1:8" x14ac:dyDescent="0.2">
      <c r="A11" s="34" t="s">
        <v>2046</v>
      </c>
      <c r="B11" s="35">
        <f>COUNTIFS(outcomes,"=successful",goal,"&gt;=40000",goal,"&lt;45000")</f>
        <v>11</v>
      </c>
      <c r="C11" s="35">
        <f>COUNTIFS(outcomes,"=failed",goal,"&gt;=40000",goal,"&lt;45000")</f>
        <v>3</v>
      </c>
      <c r="D11" s="35">
        <f>COUNTIFS(outcomes,"=canceled",goal,"&gt;=40000",goal,"&lt;45000")</f>
        <v>0</v>
      </c>
      <c r="E11" s="35">
        <f t="shared" si="0"/>
        <v>14</v>
      </c>
      <c r="F11" s="36">
        <f t="shared" si="1"/>
        <v>0.7857142857142857</v>
      </c>
      <c r="G11" s="36">
        <f t="shared" si="2"/>
        <v>0.21428571428571427</v>
      </c>
      <c r="H11" s="37">
        <f t="shared" si="3"/>
        <v>0</v>
      </c>
    </row>
    <row r="12" spans="1:8" x14ac:dyDescent="0.2">
      <c r="A12" s="34" t="s">
        <v>2047</v>
      </c>
      <c r="B12" s="35">
        <f>COUNTIFS(outcomes,"=successful",goal,"&gt;=45000",goal,"&lt;50000")</f>
        <v>8</v>
      </c>
      <c r="C12" s="35">
        <f>COUNTIFS(outcomes,"=failed",goal,"&gt;=45000",goal,"&lt;50000")</f>
        <v>3</v>
      </c>
      <c r="D12" s="35">
        <f>COUNTIFS(outcomes,"=canceled",goal,"&gt;=45000",goal,"&lt;50000")</f>
        <v>0</v>
      </c>
      <c r="E12" s="35">
        <f t="shared" si="0"/>
        <v>11</v>
      </c>
      <c r="F12" s="36">
        <f t="shared" si="1"/>
        <v>0.72727272727272729</v>
      </c>
      <c r="G12" s="36">
        <f t="shared" si="2"/>
        <v>0.27272727272727271</v>
      </c>
      <c r="H12" s="37">
        <f t="shared" si="3"/>
        <v>0</v>
      </c>
    </row>
    <row r="13" spans="1:8" x14ac:dyDescent="0.2">
      <c r="A13" s="34" t="s">
        <v>2048</v>
      </c>
      <c r="B13" s="35">
        <f>COUNTIFS(outcomes,"=successful",goal,"&gt;=50000")</f>
        <v>114</v>
      </c>
      <c r="C13" s="35">
        <f>COUNTIFS(outcomes,"=failed",goal,"&gt;=50000")</f>
        <v>163</v>
      </c>
      <c r="D13" s="35">
        <f>COUNTIFS(outcomes,"=canceled",goal,"&gt;=50000")</f>
        <v>28</v>
      </c>
      <c r="E13" s="35">
        <f t="shared" si="0"/>
        <v>305</v>
      </c>
      <c r="F13" s="36">
        <f t="shared" si="1"/>
        <v>0.3737704918032787</v>
      </c>
      <c r="G13" s="36">
        <f t="shared" si="2"/>
        <v>0.53442622950819674</v>
      </c>
      <c r="H13" s="3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AA62-756E-AF43-AFF8-95F6492E565A}">
  <dimension ref="A1:P566"/>
  <sheetViews>
    <sheetView zoomScaleNormal="100" workbookViewId="0">
      <selection activeCell="M17" sqref="M17"/>
    </sheetView>
  </sheetViews>
  <sheetFormatPr baseColWidth="10" defaultRowHeight="16" x14ac:dyDescent="0.2"/>
  <cols>
    <col min="2" max="2" width="13" bestFit="1" customWidth="1"/>
    <col min="3" max="3" width="13" customWidth="1"/>
    <col min="5" max="5" width="13" bestFit="1" customWidth="1"/>
    <col min="7" max="7" width="17.33203125" customWidth="1"/>
    <col min="8" max="8" width="16.5" customWidth="1"/>
    <col min="10" max="10" width="17.1640625" customWidth="1"/>
    <col min="11" max="11" width="22" bestFit="1" customWidth="1"/>
    <col min="13" max="13" width="13" bestFit="1" customWidth="1"/>
    <col min="14" max="14" width="22" bestFit="1" customWidth="1"/>
  </cols>
  <sheetData>
    <row r="1" spans="1:16" s="13" customFormat="1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L1" s="15"/>
      <c r="M1"/>
      <c r="N1"/>
      <c r="O1"/>
    </row>
    <row r="2" spans="1:16" x14ac:dyDescent="0.2">
      <c r="A2" t="s">
        <v>20</v>
      </c>
      <c r="B2">
        <v>158</v>
      </c>
      <c r="D2" t="s">
        <v>14</v>
      </c>
      <c r="E2">
        <v>0</v>
      </c>
      <c r="H2" s="16"/>
      <c r="K2" s="16"/>
    </row>
    <row r="3" spans="1:16" x14ac:dyDescent="0.2">
      <c r="A3" t="s">
        <v>20</v>
      </c>
      <c r="B3">
        <v>1425</v>
      </c>
      <c r="D3" t="s">
        <v>14</v>
      </c>
      <c r="E3">
        <v>24</v>
      </c>
      <c r="H3" s="16"/>
      <c r="K3" s="16"/>
    </row>
    <row r="4" spans="1:16" x14ac:dyDescent="0.2">
      <c r="A4" t="s">
        <v>20</v>
      </c>
      <c r="B4">
        <v>174</v>
      </c>
      <c r="D4" t="s">
        <v>14</v>
      </c>
      <c r="E4">
        <v>53</v>
      </c>
      <c r="H4" s="16"/>
      <c r="K4" s="16"/>
    </row>
    <row r="5" spans="1:16" x14ac:dyDescent="0.2">
      <c r="A5" t="s">
        <v>20</v>
      </c>
      <c r="B5">
        <v>227</v>
      </c>
      <c r="D5" t="s">
        <v>14</v>
      </c>
      <c r="E5">
        <v>18</v>
      </c>
      <c r="H5" s="16"/>
      <c r="J5" s="14"/>
      <c r="K5" s="16"/>
    </row>
    <row r="6" spans="1:16" x14ac:dyDescent="0.2">
      <c r="A6" t="s">
        <v>20</v>
      </c>
      <c r="B6">
        <v>220</v>
      </c>
      <c r="D6" t="s">
        <v>14</v>
      </c>
      <c r="E6">
        <v>44</v>
      </c>
      <c r="H6" s="16"/>
      <c r="K6" s="16"/>
    </row>
    <row r="7" spans="1:16" x14ac:dyDescent="0.2">
      <c r="A7" t="s">
        <v>20</v>
      </c>
      <c r="B7">
        <v>98</v>
      </c>
      <c r="D7" t="s">
        <v>14</v>
      </c>
      <c r="E7">
        <v>27</v>
      </c>
      <c r="H7" s="16"/>
      <c r="K7" s="16"/>
    </row>
    <row r="8" spans="1:16" x14ac:dyDescent="0.2">
      <c r="A8" t="s">
        <v>20</v>
      </c>
      <c r="B8">
        <v>100</v>
      </c>
      <c r="D8" t="s">
        <v>14</v>
      </c>
      <c r="E8">
        <v>55</v>
      </c>
    </row>
    <row r="9" spans="1:16" ht="17" thickBot="1" x14ac:dyDescent="0.25">
      <c r="A9" t="s">
        <v>20</v>
      </c>
      <c r="B9">
        <v>1249</v>
      </c>
      <c r="D9" t="s">
        <v>14</v>
      </c>
      <c r="E9">
        <v>200</v>
      </c>
    </row>
    <row r="10" spans="1:16" x14ac:dyDescent="0.2">
      <c r="A10" t="s">
        <v>20</v>
      </c>
      <c r="B10">
        <v>1396</v>
      </c>
      <c r="D10" t="s">
        <v>14</v>
      </c>
      <c r="E10">
        <v>452</v>
      </c>
      <c r="G10" s="38" t="s">
        <v>2113</v>
      </c>
      <c r="H10" s="39" t="s">
        <v>2106</v>
      </c>
      <c r="I10" s="13"/>
      <c r="J10" s="41" t="s">
        <v>2114</v>
      </c>
      <c r="K10" s="39" t="s">
        <v>2106</v>
      </c>
      <c r="N10" s="24" t="s">
        <v>2125</v>
      </c>
      <c r="O10" s="25"/>
      <c r="P10" s="21"/>
    </row>
    <row r="11" spans="1:16" ht="17" thickBot="1" x14ac:dyDescent="0.25">
      <c r="A11" t="s">
        <v>20</v>
      </c>
      <c r="B11">
        <v>890</v>
      </c>
      <c r="D11" t="s">
        <v>14</v>
      </c>
      <c r="E11">
        <v>674</v>
      </c>
      <c r="G11" s="35" t="s">
        <v>2109</v>
      </c>
      <c r="H11" s="40">
        <f>AVERAGE(B2:B566)</f>
        <v>851.14690265486729</v>
      </c>
      <c r="J11" s="35" t="s">
        <v>2109</v>
      </c>
      <c r="K11" s="40">
        <f>AVERAGE(E2:E365)</f>
        <v>585.61538461538464</v>
      </c>
      <c r="N11" s="19"/>
      <c r="O11" s="26"/>
      <c r="P11" s="22"/>
    </row>
    <row r="12" spans="1:16" x14ac:dyDescent="0.2">
      <c r="A12" t="s">
        <v>20</v>
      </c>
      <c r="B12">
        <v>142</v>
      </c>
      <c r="D12" t="s">
        <v>14</v>
      </c>
      <c r="E12">
        <v>558</v>
      </c>
      <c r="G12" s="35" t="s">
        <v>2110</v>
      </c>
      <c r="H12" s="40">
        <f>MEDIAN(B2:B566)</f>
        <v>201</v>
      </c>
      <c r="J12" s="35" t="s">
        <v>2110</v>
      </c>
      <c r="K12" s="40">
        <f>MEDIAN(E2:E365)</f>
        <v>114.5</v>
      </c>
      <c r="N12" s="27"/>
      <c r="O12" s="18" t="s">
        <v>2126</v>
      </c>
      <c r="P12" s="28" t="s">
        <v>2127</v>
      </c>
    </row>
    <row r="13" spans="1:16" x14ac:dyDescent="0.2">
      <c r="A13" t="s">
        <v>20</v>
      </c>
      <c r="B13">
        <v>2673</v>
      </c>
      <c r="D13" t="s">
        <v>14</v>
      </c>
      <c r="E13">
        <v>15</v>
      </c>
      <c r="G13" s="35" t="s">
        <v>2111</v>
      </c>
      <c r="H13" s="40">
        <f>MIN(B2:B566)</f>
        <v>16</v>
      </c>
      <c r="J13" s="35" t="s">
        <v>2111</v>
      </c>
      <c r="K13" s="40">
        <f>MIN(E2:E365)</f>
        <v>0</v>
      </c>
      <c r="N13" s="19" t="s">
        <v>2109</v>
      </c>
      <c r="O13" s="26">
        <v>851.14690265486729</v>
      </c>
      <c r="P13" s="22">
        <v>585.61538461538464</v>
      </c>
    </row>
    <row r="14" spans="1:16" x14ac:dyDescent="0.2">
      <c r="A14" t="s">
        <v>20</v>
      </c>
      <c r="B14">
        <v>163</v>
      </c>
      <c r="D14" t="s">
        <v>14</v>
      </c>
      <c r="E14">
        <v>2307</v>
      </c>
      <c r="G14" s="35" t="s">
        <v>2112</v>
      </c>
      <c r="H14" s="40">
        <f>MAX(B2:B566)</f>
        <v>7295</v>
      </c>
      <c r="J14" s="42" t="s">
        <v>2112</v>
      </c>
      <c r="K14" s="40">
        <f>MAX(E2:E365)</f>
        <v>6080</v>
      </c>
      <c r="N14" s="19" t="s">
        <v>2107</v>
      </c>
      <c r="O14" s="26">
        <v>1606216.5936295739</v>
      </c>
      <c r="P14" s="22">
        <v>924113.45496927318</v>
      </c>
    </row>
    <row r="15" spans="1:16" x14ac:dyDescent="0.2">
      <c r="A15" t="s">
        <v>20</v>
      </c>
      <c r="B15">
        <v>2220</v>
      </c>
      <c r="D15" t="s">
        <v>14</v>
      </c>
      <c r="E15">
        <v>88</v>
      </c>
      <c r="G15" s="35" t="s">
        <v>2107</v>
      </c>
      <c r="H15" s="40">
        <f>_xlfn.VAR.P(B2:B566)</f>
        <v>1603373.7324019109</v>
      </c>
      <c r="J15" s="35" t="s">
        <v>2107</v>
      </c>
      <c r="K15" s="40">
        <f>_xlfn.VAR.P(E2:E365)</f>
        <v>921574.68174133555</v>
      </c>
      <c r="N15" s="19" t="s">
        <v>2128</v>
      </c>
      <c r="O15" s="26">
        <v>565</v>
      </c>
      <c r="P15" s="22">
        <v>364</v>
      </c>
    </row>
    <row r="16" spans="1:16" x14ac:dyDescent="0.2">
      <c r="A16" t="s">
        <v>20</v>
      </c>
      <c r="B16">
        <v>1606</v>
      </c>
      <c r="D16" t="s">
        <v>14</v>
      </c>
      <c r="E16">
        <v>48</v>
      </c>
      <c r="G16" s="35" t="s">
        <v>2108</v>
      </c>
      <c r="H16" s="40">
        <f>STDEV(B2:B566)</f>
        <v>1267.366006183523</v>
      </c>
      <c r="J16" s="35" t="s">
        <v>2108</v>
      </c>
      <c r="K16" s="40">
        <f>STDEV(E2:E365)</f>
        <v>961.30819978260524</v>
      </c>
      <c r="N16" s="19" t="s">
        <v>2129</v>
      </c>
      <c r="O16" s="26">
        <v>0</v>
      </c>
      <c r="P16" s="22"/>
    </row>
    <row r="17" spans="1:16" x14ac:dyDescent="0.2">
      <c r="A17" t="s">
        <v>20</v>
      </c>
      <c r="B17">
        <v>129</v>
      </c>
      <c r="D17" t="s">
        <v>14</v>
      </c>
      <c r="E17">
        <v>1</v>
      </c>
      <c r="N17" s="19" t="s">
        <v>2130</v>
      </c>
      <c r="O17" s="26">
        <v>903</v>
      </c>
      <c r="P17" s="22"/>
    </row>
    <row r="18" spans="1:16" x14ac:dyDescent="0.2">
      <c r="A18" t="s">
        <v>20</v>
      </c>
      <c r="B18">
        <v>226</v>
      </c>
      <c r="D18" t="s">
        <v>14</v>
      </c>
      <c r="E18">
        <v>1467</v>
      </c>
      <c r="G18" s="38" t="s">
        <v>2113</v>
      </c>
      <c r="H18" s="39" t="s">
        <v>2106</v>
      </c>
      <c r="J18" s="41" t="s">
        <v>2114</v>
      </c>
      <c r="K18" s="39" t="s">
        <v>2106</v>
      </c>
      <c r="N18" s="19" t="s">
        <v>2131</v>
      </c>
      <c r="O18" s="26">
        <v>3.6195866747125036</v>
      </c>
      <c r="P18" s="22"/>
    </row>
    <row r="19" spans="1:16" x14ac:dyDescent="0.2">
      <c r="A19" t="s">
        <v>20</v>
      </c>
      <c r="B19">
        <v>5419</v>
      </c>
      <c r="D19" t="s">
        <v>14</v>
      </c>
      <c r="E19">
        <v>75</v>
      </c>
      <c r="G19" s="35" t="s">
        <v>2115</v>
      </c>
      <c r="H19" s="35">
        <f>_xlfn.QUARTILE.EXC($B$2:$B$566,1)</f>
        <v>127.5</v>
      </c>
      <c r="J19" s="35" t="s">
        <v>2115</v>
      </c>
      <c r="K19" s="35">
        <f>_xlfn.QUARTILE.EXC($E$2:$E$365,1)</f>
        <v>38</v>
      </c>
      <c r="N19" s="19" t="s">
        <v>2132</v>
      </c>
      <c r="O19" s="26">
        <v>1.5573859164963512E-4</v>
      </c>
      <c r="P19" s="22"/>
    </row>
    <row r="20" spans="1:16" x14ac:dyDescent="0.2">
      <c r="A20" t="s">
        <v>20</v>
      </c>
      <c r="B20">
        <v>165</v>
      </c>
      <c r="D20" t="s">
        <v>14</v>
      </c>
      <c r="E20">
        <v>120</v>
      </c>
      <c r="G20" s="35" t="s">
        <v>2116</v>
      </c>
      <c r="H20" s="40">
        <f>MEDIAN(B:B)</f>
        <v>201</v>
      </c>
      <c r="J20" s="35" t="s">
        <v>2116</v>
      </c>
      <c r="K20" s="40">
        <f>MEDIAN(E:E)</f>
        <v>114.5</v>
      </c>
      <c r="N20" s="19" t="s">
        <v>2133</v>
      </c>
      <c r="O20" s="26">
        <v>1.6465428219841056</v>
      </c>
      <c r="P20" s="22"/>
    </row>
    <row r="21" spans="1:16" x14ac:dyDescent="0.2">
      <c r="A21" t="s">
        <v>20</v>
      </c>
      <c r="B21">
        <v>1965</v>
      </c>
      <c r="D21" t="s">
        <v>14</v>
      </c>
      <c r="E21">
        <v>2253</v>
      </c>
      <c r="G21" s="35" t="s">
        <v>2117</v>
      </c>
      <c r="H21" s="35">
        <f>_xlfn.QUARTILE.EXC($B$2:$B$566,3)</f>
        <v>1288.5</v>
      </c>
      <c r="J21" s="35" t="s">
        <v>2117</v>
      </c>
      <c r="K21" s="35">
        <f>_xlfn.QUARTILE.EXC($E$2:$E$365,3)</f>
        <v>789.5</v>
      </c>
      <c r="N21" s="19" t="s">
        <v>2134</v>
      </c>
      <c r="O21" s="26">
        <v>3.1147718329927024E-4</v>
      </c>
      <c r="P21" s="22"/>
    </row>
    <row r="22" spans="1:16" ht="17" thickBot="1" x14ac:dyDescent="0.25">
      <c r="A22" t="s">
        <v>20</v>
      </c>
      <c r="B22">
        <v>16</v>
      </c>
      <c r="D22" t="s">
        <v>14</v>
      </c>
      <c r="E22">
        <v>5</v>
      </c>
      <c r="G22" s="35" t="s">
        <v>2118</v>
      </c>
      <c r="H22" s="35">
        <f>H21-H19</f>
        <v>1161</v>
      </c>
      <c r="J22" s="35" t="s">
        <v>2118</v>
      </c>
      <c r="K22" s="35">
        <f>K21-K19</f>
        <v>751.5</v>
      </c>
      <c r="N22" s="20" t="s">
        <v>2135</v>
      </c>
      <c r="O22" s="17">
        <v>1.9625945493877901</v>
      </c>
      <c r="P22" s="23"/>
    </row>
    <row r="23" spans="1:16" ht="17" thickBot="1" x14ac:dyDescent="0.25">
      <c r="A23" t="s">
        <v>20</v>
      </c>
      <c r="B23">
        <v>107</v>
      </c>
      <c r="D23" t="s">
        <v>14</v>
      </c>
      <c r="E23">
        <v>38</v>
      </c>
      <c r="G23" s="35" t="s">
        <v>2136</v>
      </c>
      <c r="H23" s="40">
        <f>H14-H13</f>
        <v>7279</v>
      </c>
      <c r="J23" s="35" t="s">
        <v>2136</v>
      </c>
      <c r="K23" s="40">
        <f>K14-K13</f>
        <v>6080</v>
      </c>
    </row>
    <row r="24" spans="1:16" ht="17" thickBot="1" x14ac:dyDescent="0.25">
      <c r="A24" t="s">
        <v>20</v>
      </c>
      <c r="B24">
        <v>134</v>
      </c>
      <c r="D24" t="s">
        <v>14</v>
      </c>
      <c r="E24">
        <v>12</v>
      </c>
      <c r="G24" s="35" t="s">
        <v>2119</v>
      </c>
      <c r="H24" s="35">
        <f>H19-(1.5*H22)</f>
        <v>-1614</v>
      </c>
      <c r="J24" s="35" t="s">
        <v>2119</v>
      </c>
      <c r="K24" s="35">
        <f>K19-(1.5*K22)</f>
        <v>-1089.25</v>
      </c>
      <c r="N24" s="29" t="s">
        <v>2124</v>
      </c>
      <c r="O24" s="30">
        <f>_xlfn.T.TEST(B2:B566,E2:E365,1,3)</f>
        <v>1.5574179282313382E-4</v>
      </c>
    </row>
    <row r="25" spans="1:16" x14ac:dyDescent="0.2">
      <c r="A25" t="s">
        <v>20</v>
      </c>
      <c r="B25">
        <v>198</v>
      </c>
      <c r="D25" t="s">
        <v>14</v>
      </c>
      <c r="E25">
        <v>1684</v>
      </c>
      <c r="G25" s="35" t="s">
        <v>2120</v>
      </c>
      <c r="H25" s="35">
        <f>H21+(1.5*H22)</f>
        <v>3030</v>
      </c>
      <c r="J25" s="35" t="s">
        <v>2120</v>
      </c>
      <c r="K25" s="35">
        <f>K21+(1.5*K22)</f>
        <v>1916.75</v>
      </c>
    </row>
    <row r="26" spans="1:16" x14ac:dyDescent="0.2">
      <c r="A26" t="s">
        <v>20</v>
      </c>
      <c r="B26">
        <v>111</v>
      </c>
      <c r="D26" t="s">
        <v>14</v>
      </c>
      <c r="E26">
        <v>56</v>
      </c>
    </row>
    <row r="27" spans="1:16" x14ac:dyDescent="0.2">
      <c r="A27" t="s">
        <v>20</v>
      </c>
      <c r="B27">
        <v>222</v>
      </c>
      <c r="D27" t="s">
        <v>14</v>
      </c>
      <c r="E27">
        <v>838</v>
      </c>
    </row>
    <row r="28" spans="1:16" x14ac:dyDescent="0.2">
      <c r="A28" t="s">
        <v>20</v>
      </c>
      <c r="B28">
        <v>6212</v>
      </c>
      <c r="D28" t="s">
        <v>14</v>
      </c>
      <c r="E28">
        <v>1000</v>
      </c>
    </row>
    <row r="29" spans="1:16" x14ac:dyDescent="0.2">
      <c r="A29" t="s">
        <v>20</v>
      </c>
      <c r="B29">
        <v>98</v>
      </c>
      <c r="D29" t="s">
        <v>14</v>
      </c>
      <c r="E29">
        <v>1482</v>
      </c>
    </row>
    <row r="30" spans="1:16" x14ac:dyDescent="0.2">
      <c r="A30" t="s">
        <v>20</v>
      </c>
      <c r="B30">
        <v>92</v>
      </c>
      <c r="D30" t="s">
        <v>14</v>
      </c>
      <c r="E30">
        <v>106</v>
      </c>
    </row>
    <row r="31" spans="1:16" x14ac:dyDescent="0.2">
      <c r="A31" t="s">
        <v>20</v>
      </c>
      <c r="B31">
        <v>149</v>
      </c>
      <c r="D31" t="s">
        <v>14</v>
      </c>
      <c r="E31">
        <v>679</v>
      </c>
    </row>
    <row r="32" spans="1:16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M1 M20:M1001">
    <cfRule type="containsText" dxfId="23" priority="29" operator="containsText" text="live">
      <formula>NOT(ISERROR(SEARCH("live",M1)))</formula>
    </cfRule>
    <cfRule type="containsText" dxfId="22" priority="30" stopIfTrue="1" operator="containsText" text="canceled">
      <formula>NOT(ISERROR(SEARCH("canceled",M1)))</formula>
    </cfRule>
    <cfRule type="containsText" dxfId="21" priority="31" stopIfTrue="1" operator="containsText" text="failed">
      <formula>NOT(ISERROR(SEARCH("failed",M1)))</formula>
    </cfRule>
    <cfRule type="containsText" dxfId="20" priority="32" stopIfTrue="1" operator="containsText" text="successful">
      <formula>NOT(ISERROR(SEARCH("successful",M1)))</formula>
    </cfRule>
  </conditionalFormatting>
  <conditionalFormatting sqref="A1 A567:A1048576">
    <cfRule type="containsText" dxfId="19" priority="25" operator="containsText" text="live">
      <formula>NOT(ISERROR(SEARCH("live",A1)))</formula>
    </cfRule>
    <cfRule type="containsText" dxfId="18" priority="26" stopIfTrue="1" operator="containsText" text="canceled">
      <formula>NOT(ISERROR(SEARCH("canceled",A1)))</formula>
    </cfRule>
    <cfRule type="containsText" dxfId="17" priority="27" stopIfTrue="1" operator="containsText" text="failed">
      <formula>NOT(ISERROR(SEARCH("failed",A1)))</formula>
    </cfRule>
    <cfRule type="containsText" dxfId="16" priority="28" stopIfTrue="1" operator="containsText" text="successful">
      <formula>NOT(ISERROR(SEARCH("successful",A1)))</formula>
    </cfRule>
  </conditionalFormatting>
  <conditionalFormatting sqref="A2:A566">
    <cfRule type="containsText" dxfId="15" priority="21" operator="containsText" text="live">
      <formula>NOT(ISERROR(SEARCH("live",A2)))</formula>
    </cfRule>
    <cfRule type="containsText" dxfId="14" priority="22" stopIfTrue="1" operator="containsText" text="canceled">
      <formula>NOT(ISERROR(SEARCH("canceled",A2)))</formula>
    </cfRule>
    <cfRule type="containsText" dxfId="13" priority="23" stopIfTrue="1" operator="containsText" text="failed">
      <formula>NOT(ISERROR(SEARCH("failed",A2)))</formula>
    </cfRule>
    <cfRule type="containsText" dxfId="12" priority="24" stopIfTrue="1" operator="containsText" text="successful">
      <formula>NOT(ISERROR(SEARCH("successful",A2)))</formula>
    </cfRule>
  </conditionalFormatting>
  <conditionalFormatting sqref="D366:D1048576">
    <cfRule type="containsText" dxfId="11" priority="17" operator="containsText" text="live">
      <formula>NOT(ISERROR(SEARCH("live",D366)))</formula>
    </cfRule>
    <cfRule type="containsText" dxfId="10" priority="18" stopIfTrue="1" operator="containsText" text="canceled">
      <formula>NOT(ISERROR(SEARCH("canceled",D366)))</formula>
    </cfRule>
    <cfRule type="containsText" dxfId="9" priority="19" stopIfTrue="1" operator="containsText" text="failed">
      <formula>NOT(ISERROR(SEARCH("failed",D366)))</formula>
    </cfRule>
    <cfRule type="containsText" dxfId="8" priority="20" stopIfTrue="1" operator="containsText" text="successful">
      <formula>NOT(ISERROR(SEARCH("successful",D366)))</formula>
    </cfRule>
  </conditionalFormatting>
  <conditionalFormatting sqref="D2:D365">
    <cfRule type="containsText" dxfId="7" priority="5" operator="containsText" text="live">
      <formula>NOT(ISERROR(SEARCH("live",D2)))</formula>
    </cfRule>
    <cfRule type="containsText" dxfId="6" priority="6" stopIfTrue="1" operator="containsText" text="canceled">
      <formula>NOT(ISERROR(SEARCH("canceled",D2)))</formula>
    </cfRule>
    <cfRule type="containsText" dxfId="5" priority="7" stopIfTrue="1" operator="containsText" text="failed">
      <formula>NOT(ISERROR(SEARCH("failed",D2)))</formula>
    </cfRule>
    <cfRule type="containsText" dxfId="4" priority="8" stopIfTrue="1" operator="containsText" text="successful">
      <formula>NOT(ISERROR(SEARCH("successful",D2)))</formula>
    </cfRule>
  </conditionalFormatting>
  <conditionalFormatting sqref="D1">
    <cfRule type="containsText" dxfId="3" priority="1" operator="containsText" text="live">
      <formula>NOT(ISERROR(SEARCH("live",D1)))</formula>
    </cfRule>
    <cfRule type="containsText" dxfId="2" priority="2" stopIfTrue="1" operator="containsText" text="canceled">
      <formula>NOT(ISERROR(SEARCH("canceled",D1)))</formula>
    </cfRule>
    <cfRule type="containsText" dxfId="1" priority="3" stopIfTrue="1" operator="containsText" text="failed">
      <formula>NOT(ISERROR(SEARCH("failed",D1)))</formula>
    </cfRule>
    <cfRule type="containsText" dxfId="0" priority="4" stopIfTrue="1" operator="containsText" text="successful">
      <formula>NOT(ISERROR(SEARCH("successful",D1)))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Working-Crowdfunding</vt:lpstr>
      <vt:lpstr>Parent category analysis</vt:lpstr>
      <vt:lpstr>Sub-category analysis</vt:lpstr>
      <vt:lpstr>Outcome analysis</vt:lpstr>
      <vt:lpstr>Crowdfunding Goal Analysis</vt:lpstr>
      <vt:lpstr>Statistical Analysis</vt:lpstr>
      <vt:lpstr>Crowdfunding</vt:lpstr>
      <vt:lpstr>CrowdfundingBook</vt:lpstr>
      <vt:lpstr>goal</vt:lpstr>
      <vt:lpstr>outcome</vt:lpstr>
      <vt:lpstr>outcome_backers_count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Ronald Lam</cp:lastModifiedBy>
  <dcterms:created xsi:type="dcterms:W3CDTF">2021-09-29T18:52:28Z</dcterms:created>
  <dcterms:modified xsi:type="dcterms:W3CDTF">2022-12-30T16:16:57Z</dcterms:modified>
</cp:coreProperties>
</file>