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F:\git\genetic-react\frontend\src\"/>
    </mc:Choice>
  </mc:AlternateContent>
  <xr:revisionPtr revIDLastSave="0" documentId="13_ncr:1_{278D356D-B71C-4D9F-BA44-263DAC532E06}" xr6:coauthVersionLast="44" xr6:coauthVersionMax="44" xr10:uidLastSave="{00000000-0000-0000-0000-000000000000}"/>
  <bookViews>
    <workbookView xWindow="-23148" yWindow="-108" windowWidth="23256" windowHeight="12576" activeTab="3" xr2:uid="{00000000-000D-0000-FFFF-FFFF00000000}"/>
  </bookViews>
  <sheets>
    <sheet name="Form Yanıtları 1" sheetId="1" r:id="rId1"/>
    <sheet name="işler" sheetId="2" r:id="rId2"/>
    <sheet name="Sipariş Listesi" sheetId="3" r:id="rId3"/>
    <sheet name="Data" sheetId="4" r:id="rId4"/>
    <sheet name="Job  Stag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4" l="1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G43" i="3"/>
  <c r="G42" i="3"/>
  <c r="G41" i="3"/>
  <c r="G40" i="3"/>
  <c r="D40" i="3"/>
  <c r="G39" i="3"/>
  <c r="D39" i="3"/>
  <c r="G38" i="3"/>
  <c r="D38" i="3"/>
  <c r="G37" i="3"/>
  <c r="D37" i="3"/>
  <c r="E36" i="3"/>
  <c r="D36" i="3"/>
  <c r="G36" i="3" s="1"/>
  <c r="G35" i="3"/>
  <c r="D35" i="3"/>
  <c r="F34" i="3"/>
  <c r="D34" i="3"/>
  <c r="G34" i="3" s="1"/>
  <c r="F33" i="3"/>
  <c r="D33" i="3"/>
  <c r="G33" i="3" s="1"/>
  <c r="D32" i="3"/>
  <c r="G32" i="3" s="1"/>
  <c r="F31" i="3"/>
  <c r="E31" i="3"/>
  <c r="D31" i="3"/>
  <c r="G31" i="3" s="1"/>
  <c r="E30" i="3"/>
  <c r="D30" i="3"/>
  <c r="G30" i="3" s="1"/>
  <c r="G29" i="3"/>
  <c r="F29" i="3"/>
  <c r="E29" i="3"/>
  <c r="D29" i="3"/>
  <c r="F28" i="3"/>
  <c r="E28" i="3"/>
  <c r="D28" i="3"/>
  <c r="G28" i="3" s="1"/>
  <c r="G27" i="3"/>
  <c r="F27" i="3"/>
  <c r="E27" i="3"/>
  <c r="D27" i="3"/>
  <c r="O17" i="3"/>
  <c r="O16" i="3"/>
  <c r="O15" i="3"/>
  <c r="O14" i="3"/>
  <c r="R13" i="3"/>
  <c r="O13" i="3"/>
  <c r="O12" i="3"/>
  <c r="U11" i="3"/>
  <c r="O11" i="3"/>
  <c r="U10" i="3"/>
  <c r="O10" i="3"/>
  <c r="U9" i="3"/>
  <c r="O9" i="3"/>
  <c r="U8" i="3"/>
  <c r="R8" i="3"/>
  <c r="O8" i="3"/>
  <c r="U7" i="3"/>
  <c r="R7" i="3"/>
  <c r="O7" i="3"/>
  <c r="U6" i="3"/>
  <c r="R6" i="3"/>
  <c r="O6" i="3"/>
  <c r="U5" i="3"/>
  <c r="R5" i="3"/>
  <c r="O5" i="3"/>
  <c r="U4" i="3"/>
  <c r="R4" i="3"/>
  <c r="O4" i="3"/>
</calcChain>
</file>

<file path=xl/sharedStrings.xml><?xml version="1.0" encoding="utf-8"?>
<sst xmlns="http://schemas.openxmlformats.org/spreadsheetml/2006/main" count="119" uniqueCount="58">
  <si>
    <t>Zaman damgası</t>
  </si>
  <si>
    <t>Başlıksız Soru</t>
  </si>
  <si>
    <t>INSAN</t>
  </si>
  <si>
    <t>Color</t>
  </si>
  <si>
    <t>DEADLINE</t>
  </si>
  <si>
    <t>Reviewing Litreature Review</t>
  </si>
  <si>
    <r>
      <rPr>
        <b/>
        <sz val="10"/>
        <rFont val="Arial"/>
      </rPr>
      <t>Murata</t>
    </r>
    <r>
      <rPr>
        <sz val="10"/>
        <color rgb="FF000000"/>
        <rFont val="Arial"/>
      </rPr>
      <t>, Missing math model</t>
    </r>
  </si>
  <si>
    <t>Weight</t>
  </si>
  <si>
    <t>Sinem
Ceren
Esen</t>
  </si>
  <si>
    <t>Color Code</t>
  </si>
  <si>
    <t>Size</t>
  </si>
  <si>
    <t>Size Duration</t>
  </si>
  <si>
    <t>Number of jobs</t>
  </si>
  <si>
    <t>Multiple of 65</t>
  </si>
  <si>
    <t>0.5 kg</t>
  </si>
  <si>
    <t>White</t>
  </si>
  <si>
    <t>Red</t>
  </si>
  <si>
    <t>P
A
Z
A
R</t>
  </si>
  <si>
    <t>Math Model Being NP Hard</t>
  </si>
  <si>
    <t>Ruiz, Taşgetiren, Askin NP Hard</t>
  </si>
  <si>
    <t>Genetic Explanation</t>
  </si>
  <si>
    <t>1 kg</t>
  </si>
  <si>
    <t>adımlar, operatör, çeşitleri, şekil, probabilityler (parameter tunning nedir)</t>
  </si>
  <si>
    <t>Black</t>
  </si>
  <si>
    <t>Pink</t>
  </si>
  <si>
    <t>Blue</t>
  </si>
  <si>
    <t>Yellow</t>
  </si>
  <si>
    <t>Ece
Zehra</t>
  </si>
  <si>
    <t>Defining Phases</t>
  </si>
  <si>
    <t>Parameter Tunning (grafik hazırlamak)</t>
  </si>
  <si>
    <t>Orange</t>
  </si>
  <si>
    <t>2.5 kg</t>
  </si>
  <si>
    <t>Brown</t>
  </si>
  <si>
    <t>5 kg</t>
  </si>
  <si>
    <t>Purple</t>
  </si>
  <si>
    <t>kg</t>
  </si>
  <si>
    <t>Dark blue</t>
  </si>
  <si>
    <t>Ahmet</t>
  </si>
  <si>
    <t>multiple of 65</t>
  </si>
  <si>
    <t>number of jobs</t>
  </si>
  <si>
    <t>Data İşleme (renk distribution güncelleme)</t>
  </si>
  <si>
    <t>data 65 kg ve katlarına ve renklere göre organize etme</t>
  </si>
  <si>
    <t>Özlem Abla</t>
  </si>
  <si>
    <t>Actual Data Pyhton</t>
  </si>
  <si>
    <t>Skin</t>
  </si>
  <si>
    <t>Arayüz</t>
  </si>
  <si>
    <t>Verif. Valid.</t>
  </si>
  <si>
    <t>Conclus</t>
  </si>
  <si>
    <t>Gray</t>
  </si>
  <si>
    <t>Sum</t>
  </si>
  <si>
    <t>Green</t>
  </si>
  <si>
    <t>Baby blue</t>
  </si>
  <si>
    <t>Baby pink</t>
  </si>
  <si>
    <t>Silver</t>
  </si>
  <si>
    <t>Gold</t>
  </si>
  <si>
    <t>Color /        Size</t>
  </si>
  <si>
    <t>Total</t>
  </si>
  <si>
    <t>Machines/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</si>
</sst>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</font>
    <font>
      <sz val="18"/>
      <color theme="1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2"/>
      <color theme="1"/>
      <name val="Times New Roman"/>
    </font>
    <font>
      <b/>
      <sz val="10"/>
      <color rgb="FF000000"/>
      <name val="Arial"/>
    </font>
    <font>
      <b/>
      <sz val="10"/>
      <color theme="1"/>
      <name val="Arial"/>
    </font>
    <font>
      <b/>
      <sz val="12"/>
      <name val="Times New Roman"/>
    </font>
    <font>
      <sz val="12"/>
      <color theme="1"/>
      <name val="Times New Roman"/>
    </font>
    <font>
      <sz val="12"/>
      <name val="Times New Roman"/>
    </font>
    <font>
      <sz val="10"/>
      <name val="Arial"/>
    </font>
    <font>
      <b/>
      <sz val="12"/>
      <color rgb="FFFFFFFF"/>
      <name val="Times New Roman"/>
    </font>
    <font>
      <sz val="12"/>
      <color rgb="FF000000"/>
      <name val="Times New Roman"/>
    </font>
    <font>
      <b/>
      <sz val="11"/>
      <color rgb="FF000000"/>
      <name val="Calibri"/>
    </font>
    <font>
      <sz val="10"/>
      <color rgb="FF000000"/>
      <name val="Arial"/>
    </font>
    <font>
      <sz val="12"/>
      <color rgb="FF000000"/>
      <name val="Arial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7B7B7B"/>
        <bgColor rgb="FF7B7B7B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  <fill>
      <patternFill patternType="solid">
        <fgColor rgb="FF305496"/>
        <bgColor rgb="FF305496"/>
      </patternFill>
    </fill>
    <fill>
      <patternFill patternType="solid">
        <fgColor rgb="FFA64D79"/>
        <bgColor rgb="FFA64D79"/>
      </patternFill>
    </fill>
    <fill>
      <patternFill patternType="solid">
        <fgColor rgb="FFFCE4D6"/>
        <bgColor rgb="FFFCE4D6"/>
      </patternFill>
    </fill>
    <fill>
      <patternFill patternType="solid">
        <fgColor rgb="FFDBDBDB"/>
        <bgColor rgb="FFDBDBDB"/>
      </patternFill>
    </fill>
    <fill>
      <patternFill patternType="solid">
        <fgColor rgb="FFD0CECE"/>
        <bgColor rgb="FFD0CECE"/>
      </patternFill>
    </fill>
    <fill>
      <patternFill patternType="solid">
        <fgColor rgb="FF1C4587"/>
        <bgColor rgb="FF1C458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8EA9DB"/>
        <bgColor rgb="FF8EA9DB"/>
      </patternFill>
    </fill>
    <fill>
      <patternFill patternType="solid">
        <fgColor theme="7"/>
        <bgColor theme="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 applyAlignme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/>
    <xf numFmtId="0" fontId="10" fillId="0" borderId="0" xfId="0" applyFont="1" applyAlignment="1">
      <alignment horizontal="right"/>
    </xf>
    <xf numFmtId="0" fontId="11" fillId="11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/>
    <xf numFmtId="0" fontId="3" fillId="12" borderId="1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wrapText="1"/>
    </xf>
    <xf numFmtId="0" fontId="3" fillId="13" borderId="1" xfId="0" applyFont="1" applyFill="1" applyBorder="1" applyAlignment="1">
      <alignment horizontal="center" vertical="center" wrapText="1"/>
    </xf>
    <xf numFmtId="0" fontId="1" fillId="10" borderId="0" xfId="0" applyFont="1" applyFill="1"/>
    <xf numFmtId="0" fontId="3" fillId="9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9" fillId="0" borderId="0" xfId="0" applyFont="1"/>
    <xf numFmtId="0" fontId="4" fillId="0" borderId="8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vertical="top" wrapText="1"/>
    </xf>
    <xf numFmtId="0" fontId="12" fillId="19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top" wrapText="1"/>
    </xf>
    <xf numFmtId="0" fontId="12" fillId="21" borderId="1" xfId="0" applyFont="1" applyFill="1" applyBorder="1" applyAlignment="1">
      <alignment horizontal="center" vertical="top" wrapText="1"/>
    </xf>
    <xf numFmtId="0" fontId="3" fillId="21" borderId="1" xfId="0" applyFont="1" applyFill="1" applyBorder="1" applyAlignment="1">
      <alignment horizontal="center" vertical="top" wrapText="1"/>
    </xf>
    <xf numFmtId="0" fontId="12" fillId="23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top" wrapText="1"/>
    </xf>
    <xf numFmtId="0" fontId="12" fillId="25" borderId="1" xfId="0" applyFont="1" applyFill="1" applyBorder="1" applyAlignment="1">
      <alignment horizontal="center" vertical="top" wrapText="1"/>
    </xf>
    <xf numFmtId="0" fontId="3" fillId="25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8" fillId="0" borderId="9" xfId="0" applyFont="1" applyBorder="1" applyAlignment="1">
      <alignment horizontal="center" vertical="top" wrapText="1"/>
    </xf>
    <xf numFmtId="0" fontId="3" fillId="7" borderId="10" xfId="0" applyFont="1" applyFill="1" applyBorder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3" fillId="8" borderId="1" xfId="0" applyFont="1" applyFill="1" applyBorder="1" applyAlignment="1">
      <alignment vertical="top" wrapText="1"/>
    </xf>
    <xf numFmtId="0" fontId="3" fillId="8" borderId="10" xfId="0" applyFont="1" applyFill="1" applyBorder="1" applyAlignment="1">
      <alignment vertical="top" wrapText="1"/>
    </xf>
    <xf numFmtId="0" fontId="11" fillId="11" borderId="1" xfId="0" applyFont="1" applyFill="1" applyBorder="1" applyAlignment="1">
      <alignment vertical="top" wrapText="1"/>
    </xf>
    <xf numFmtId="0" fontId="11" fillId="11" borderId="10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12" fillId="25" borderId="1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3" fillId="12" borderId="1" xfId="0" applyFont="1" applyFill="1" applyBorder="1" applyAlignment="1">
      <alignment vertical="top" wrapText="1"/>
    </xf>
    <xf numFmtId="0" fontId="3" fillId="12" borderId="10" xfId="0" applyFont="1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  <xf numFmtId="0" fontId="12" fillId="23" borderId="1" xfId="0" applyFont="1" applyFill="1" applyBorder="1" applyAlignment="1">
      <alignment horizontal="center" vertical="top" wrapText="1"/>
    </xf>
    <xf numFmtId="0" fontId="3" fillId="13" borderId="10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16" borderId="1" xfId="0" applyFont="1" applyFill="1" applyBorder="1" applyAlignment="1">
      <alignment vertical="top" wrapText="1"/>
    </xf>
    <xf numFmtId="0" fontId="3" fillId="16" borderId="10" xfId="0" applyFont="1" applyFill="1" applyBorder="1" applyAlignment="1">
      <alignment vertical="top" wrapText="1"/>
    </xf>
    <xf numFmtId="0" fontId="3" fillId="18" borderId="1" xfId="0" applyFont="1" applyFill="1" applyBorder="1" applyAlignment="1">
      <alignment vertical="top" wrapText="1"/>
    </xf>
    <xf numFmtId="0" fontId="3" fillId="25" borderId="1" xfId="0" applyFont="1" applyFill="1" applyBorder="1" applyAlignment="1">
      <alignment horizontal="center" vertical="top" wrapText="1"/>
    </xf>
    <xf numFmtId="0" fontId="3" fillId="18" borderId="10" xfId="0" applyFont="1" applyFill="1" applyBorder="1" applyAlignment="1">
      <alignment vertical="top" wrapText="1"/>
    </xf>
    <xf numFmtId="0" fontId="3" fillId="22" borderId="1" xfId="0" applyFont="1" applyFill="1" applyBorder="1" applyAlignment="1">
      <alignment vertical="top" wrapText="1"/>
    </xf>
    <xf numFmtId="0" fontId="3" fillId="22" borderId="10" xfId="0" applyFont="1" applyFill="1" applyBorder="1" applyAlignment="1">
      <alignment vertical="top" wrapText="1"/>
    </xf>
    <xf numFmtId="0" fontId="3" fillId="24" borderId="1" xfId="0" applyFont="1" applyFill="1" applyBorder="1" applyAlignment="1">
      <alignment vertical="top" wrapText="1"/>
    </xf>
    <xf numFmtId="0" fontId="3" fillId="23" borderId="1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3" fillId="26" borderId="1" xfId="0" applyFont="1" applyFill="1" applyBorder="1" applyAlignment="1">
      <alignment vertical="top" wrapText="1"/>
    </xf>
    <xf numFmtId="0" fontId="3" fillId="26" borderId="10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0" xfId="0" applyFont="1" applyFill="1" applyBorder="1" applyAlignment="1">
      <alignment vertical="top" wrapText="1"/>
    </xf>
    <xf numFmtId="0" fontId="3" fillId="27" borderId="1" xfId="0" applyFont="1" applyFill="1" applyBorder="1" applyAlignment="1">
      <alignment vertical="top" wrapText="1"/>
    </xf>
    <xf numFmtId="0" fontId="3" fillId="27" borderId="10" xfId="0" applyFont="1" applyFill="1" applyBorder="1" applyAlignment="1">
      <alignment vertical="top" wrapText="1"/>
    </xf>
    <xf numFmtId="0" fontId="3" fillId="28" borderId="1" xfId="0" applyFont="1" applyFill="1" applyBorder="1" applyAlignment="1">
      <alignment vertical="top" wrapText="1"/>
    </xf>
    <xf numFmtId="0" fontId="3" fillId="28" borderId="10" xfId="0" applyFont="1" applyFill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3" fillId="29" borderId="1" xfId="0" applyFont="1" applyFill="1" applyBorder="1" applyAlignment="1">
      <alignment vertical="top" wrapText="1"/>
    </xf>
    <xf numFmtId="0" fontId="3" fillId="29" borderId="10" xfId="0" applyFont="1" applyFill="1" applyBorder="1" applyAlignment="1">
      <alignment vertical="top" wrapText="1"/>
    </xf>
    <xf numFmtId="0" fontId="3" fillId="30" borderId="1" xfId="0" applyFont="1" applyFill="1" applyBorder="1" applyAlignment="1">
      <alignment vertical="top" wrapText="1"/>
    </xf>
    <xf numFmtId="0" fontId="8" fillId="0" borderId="11" xfId="0" applyFont="1" applyBorder="1" applyAlignment="1">
      <alignment horizontal="center" vertical="top" wrapText="1"/>
    </xf>
    <xf numFmtId="0" fontId="3" fillId="30" borderId="12" xfId="0" applyFont="1" applyFill="1" applyBorder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4" fillId="31" borderId="7" xfId="0" applyFont="1" applyFill="1" applyBorder="1" applyAlignment="1">
      <alignment vertical="top" wrapText="1"/>
    </xf>
    <xf numFmtId="0" fontId="4" fillId="31" borderId="13" xfId="0" applyFont="1" applyFill="1" applyBorder="1" applyAlignment="1">
      <alignment horizontal="center" vertical="top" wrapText="1"/>
    </xf>
    <xf numFmtId="0" fontId="4" fillId="31" borderId="8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0" fontId="4" fillId="31" borderId="9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31" borderId="9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4" fillId="31" borderId="11" xfId="0" applyFont="1" applyFill="1" applyBorder="1" applyAlignment="1">
      <alignment vertical="top" wrapText="1"/>
    </xf>
    <xf numFmtId="0" fontId="12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5" fillId="32" borderId="7" xfId="0" applyFont="1" applyFill="1" applyBorder="1" applyAlignment="1">
      <alignment horizontal="center" vertical="center" wrapText="1"/>
    </xf>
    <xf numFmtId="0" fontId="15" fillId="32" borderId="13" xfId="0" applyFont="1" applyFill="1" applyBorder="1" applyAlignment="1">
      <alignment horizontal="center" vertical="center" wrapText="1"/>
    </xf>
    <xf numFmtId="0" fontId="15" fillId="32" borderId="8" xfId="0" applyFont="1" applyFill="1" applyBorder="1" applyAlignment="1">
      <alignment horizontal="center" vertical="center" wrapText="1"/>
    </xf>
    <xf numFmtId="0" fontId="15" fillId="32" borderId="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32" borderId="11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textRotation="255"/>
    </xf>
    <xf numFmtId="0" fontId="0" fillId="0" borderId="0" xfId="0" applyFont="1" applyAlignment="1"/>
    <xf numFmtId="0" fontId="1" fillId="9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3" fillId="6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3" fillId="14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/>
    <xf numFmtId="2" fontId="0" fillId="0" borderId="0" xfId="0" applyNumberFormat="1" applyFont="1" applyAlignme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8" width="21.5703125" customWidth="1"/>
  </cols>
  <sheetData>
    <row r="1" spans="1:2" x14ac:dyDescent="0.2">
      <c r="A1" s="2" t="s">
        <v>0</v>
      </c>
      <c r="B1" s="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1"/>
  <sheetViews>
    <sheetView workbookViewId="0"/>
  </sheetViews>
  <sheetFormatPr defaultColWidth="14.42578125" defaultRowHeight="15.75" customHeight="1" x14ac:dyDescent="0.2"/>
  <cols>
    <col min="1" max="1" width="50" customWidth="1"/>
    <col min="2" max="2" width="55.140625" customWidth="1"/>
    <col min="3" max="3" width="21.140625" customWidth="1"/>
    <col min="4" max="4" width="22.5703125" customWidth="1"/>
  </cols>
  <sheetData>
    <row r="1" spans="1:26" ht="45" customHeight="1" x14ac:dyDescent="0.35">
      <c r="A1" s="1"/>
      <c r="B1" s="1"/>
      <c r="C1" s="10" t="s">
        <v>2</v>
      </c>
      <c r="D1" s="10" t="s">
        <v>4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60" customHeight="1" x14ac:dyDescent="0.35">
      <c r="A2" s="12" t="s">
        <v>5</v>
      </c>
      <c r="B2" s="12" t="s">
        <v>6</v>
      </c>
      <c r="C2" s="127" t="s">
        <v>8</v>
      </c>
      <c r="D2" s="129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5" customHeight="1" x14ac:dyDescent="0.35">
      <c r="A3" s="12" t="s">
        <v>18</v>
      </c>
      <c r="B3" s="12" t="s">
        <v>19</v>
      </c>
      <c r="C3" s="128"/>
      <c r="D3" s="128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63.75" customHeight="1" x14ac:dyDescent="0.35">
      <c r="A4" s="20" t="s">
        <v>20</v>
      </c>
      <c r="B4" s="26" t="s">
        <v>22</v>
      </c>
      <c r="C4" s="127" t="s">
        <v>27</v>
      </c>
      <c r="D4" s="128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45" customHeight="1" x14ac:dyDescent="0.35">
      <c r="A5" s="20" t="s">
        <v>28</v>
      </c>
      <c r="B5" s="28"/>
      <c r="C5" s="128"/>
      <c r="D5" s="128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67.5" customHeight="1" x14ac:dyDescent="0.35">
      <c r="A6" s="32" t="s">
        <v>29</v>
      </c>
      <c r="B6" s="11"/>
      <c r="C6" s="36" t="s">
        <v>37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5" customHeight="1" x14ac:dyDescent="0.35">
      <c r="A7" s="32" t="s">
        <v>40</v>
      </c>
      <c r="B7" s="32" t="s">
        <v>41</v>
      </c>
      <c r="C7" s="36" t="s">
        <v>42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45" customHeight="1" x14ac:dyDescent="0.35">
      <c r="A8" s="36" t="s">
        <v>43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45" customHeight="1" x14ac:dyDescent="0.35">
      <c r="A9" s="36" t="s">
        <v>45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45" customHeight="1" x14ac:dyDescent="0.35">
      <c r="A10" s="36" t="s">
        <v>46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45" customHeight="1" x14ac:dyDescent="0.35">
      <c r="A11" s="36" t="s">
        <v>47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45" customHeight="1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45" customHeight="1" x14ac:dyDescent="0.2"/>
    <row r="14" spans="1:26" ht="45" customHeight="1" x14ac:dyDescent="0.2"/>
    <row r="15" spans="1:26" ht="45" customHeight="1" x14ac:dyDescent="0.2"/>
    <row r="16" spans="1:26" ht="45" customHeight="1" x14ac:dyDescent="0.2"/>
    <row r="17" ht="45" customHeight="1" x14ac:dyDescent="0.2"/>
    <row r="18" ht="45" customHeight="1" x14ac:dyDescent="0.2"/>
    <row r="19" ht="45" customHeight="1" x14ac:dyDescent="0.2"/>
    <row r="20" ht="45" customHeight="1" x14ac:dyDescent="0.2"/>
    <row r="21" ht="45" customHeight="1" x14ac:dyDescent="0.2"/>
  </sheetData>
  <mergeCells count="3">
    <mergeCell ref="C2:C3"/>
    <mergeCell ref="D2:D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1001"/>
  <sheetViews>
    <sheetView showGridLines="0" workbookViewId="0"/>
  </sheetViews>
  <sheetFormatPr defaultColWidth="14.42578125" defaultRowHeight="15.75" customHeight="1" x14ac:dyDescent="0.2"/>
  <cols>
    <col min="1" max="1" width="9.42578125" customWidth="1"/>
    <col min="2" max="2" width="9.7109375" customWidth="1"/>
    <col min="3" max="3" width="10.140625" customWidth="1"/>
    <col min="4" max="7" width="6.5703125" customWidth="1"/>
    <col min="20" max="21" width="15" customWidth="1"/>
  </cols>
  <sheetData>
    <row r="1" spans="8:32" ht="30" customHeight="1" x14ac:dyDescent="0.2">
      <c r="H1" s="3"/>
      <c r="I1" s="5"/>
      <c r="J1" s="5"/>
      <c r="K1" s="5"/>
      <c r="L1" s="5"/>
      <c r="M1" s="5"/>
      <c r="N1" s="5"/>
      <c r="O1" s="5"/>
      <c r="P1" s="6"/>
      <c r="Q1" s="6"/>
      <c r="R1" s="6"/>
      <c r="S1" s="5"/>
      <c r="T1" s="5"/>
      <c r="U1" s="5"/>
      <c r="V1" s="7"/>
      <c r="W1" s="7"/>
      <c r="X1" s="8"/>
      <c r="Y1" s="8"/>
      <c r="Z1" s="8"/>
      <c r="AA1" s="8"/>
      <c r="AB1" s="9"/>
      <c r="AC1" s="9"/>
      <c r="AD1" s="8"/>
      <c r="AE1" s="8"/>
      <c r="AF1" s="3"/>
    </row>
    <row r="2" spans="8:32" ht="30" customHeight="1" x14ac:dyDescent="0.2">
      <c r="H2" s="3"/>
      <c r="I2" s="130" t="s">
        <v>3</v>
      </c>
      <c r="J2" s="132" t="s">
        <v>14</v>
      </c>
      <c r="K2" s="133"/>
      <c r="L2" s="134"/>
      <c r="M2" s="135" t="s">
        <v>21</v>
      </c>
      <c r="N2" s="133"/>
      <c r="O2" s="134"/>
      <c r="P2" s="136" t="s">
        <v>31</v>
      </c>
      <c r="Q2" s="133"/>
      <c r="R2" s="134"/>
      <c r="S2" s="137" t="s">
        <v>33</v>
      </c>
      <c r="T2" s="133"/>
      <c r="U2" s="134"/>
      <c r="V2" s="7"/>
      <c r="W2" s="7"/>
      <c r="X2" s="8"/>
      <c r="Y2" s="8"/>
      <c r="Z2" s="8"/>
      <c r="AA2" s="8"/>
      <c r="AB2" s="9"/>
      <c r="AC2" s="9"/>
      <c r="AD2" s="8"/>
      <c r="AE2" s="8"/>
      <c r="AF2" s="3"/>
    </row>
    <row r="3" spans="8:32" ht="45" customHeight="1" x14ac:dyDescent="0.2">
      <c r="H3" s="3"/>
      <c r="I3" s="131"/>
      <c r="J3" s="33" t="s">
        <v>35</v>
      </c>
      <c r="K3" s="33" t="s">
        <v>38</v>
      </c>
      <c r="L3" s="33" t="s">
        <v>39</v>
      </c>
      <c r="M3" s="34" t="s">
        <v>35</v>
      </c>
      <c r="N3" s="35" t="s">
        <v>38</v>
      </c>
      <c r="O3" s="35" t="s">
        <v>39</v>
      </c>
      <c r="P3" s="38" t="s">
        <v>35</v>
      </c>
      <c r="Q3" s="38" t="s">
        <v>38</v>
      </c>
      <c r="R3" s="38" t="s">
        <v>39</v>
      </c>
      <c r="S3" s="40" t="s">
        <v>35</v>
      </c>
      <c r="T3" s="40" t="s">
        <v>38</v>
      </c>
      <c r="U3" s="40" t="s">
        <v>39</v>
      </c>
      <c r="V3" s="42"/>
      <c r="W3" s="43" t="s">
        <v>49</v>
      </c>
      <c r="X3" s="45" t="s">
        <v>3</v>
      </c>
      <c r="Y3" s="3"/>
      <c r="Z3" s="3"/>
      <c r="AA3" s="3"/>
      <c r="AB3" s="3"/>
      <c r="AC3" s="3"/>
      <c r="AD3" s="3"/>
      <c r="AE3" s="3"/>
      <c r="AF3" s="3"/>
    </row>
    <row r="4" spans="8:32" x14ac:dyDescent="0.2">
      <c r="H4" s="3"/>
      <c r="I4" s="46" t="s">
        <v>15</v>
      </c>
      <c r="J4" s="47">
        <v>48</v>
      </c>
      <c r="K4" s="47">
        <v>65</v>
      </c>
      <c r="L4" s="48">
        <v>1</v>
      </c>
      <c r="M4" s="49">
        <v>162</v>
      </c>
      <c r="N4" s="49">
        <v>195</v>
      </c>
      <c r="O4" s="50">
        <f t="shared" ref="O4:O17" si="0">N4/65</f>
        <v>3</v>
      </c>
      <c r="P4" s="51">
        <v>14080</v>
      </c>
      <c r="Q4" s="51">
        <v>14105</v>
      </c>
      <c r="R4" s="52">
        <f t="shared" ref="R4:R8" si="1">Q4/65</f>
        <v>217</v>
      </c>
      <c r="S4" s="53">
        <v>10480</v>
      </c>
      <c r="T4" s="53">
        <v>10530</v>
      </c>
      <c r="U4" s="54">
        <f t="shared" ref="U4:U11" si="2">T4/65</f>
        <v>162</v>
      </c>
      <c r="V4" s="55"/>
      <c r="W4" s="56">
        <v>24770</v>
      </c>
      <c r="X4" s="57" t="s">
        <v>15</v>
      </c>
      <c r="Y4" s="8"/>
      <c r="Z4" s="8"/>
      <c r="AA4" s="8"/>
      <c r="AB4" s="55"/>
      <c r="AC4" s="8"/>
      <c r="AD4" s="58"/>
      <c r="AE4" s="58"/>
      <c r="AF4" s="3"/>
    </row>
    <row r="5" spans="8:32" x14ac:dyDescent="0.2">
      <c r="H5" s="3"/>
      <c r="I5" s="59" t="s">
        <v>16</v>
      </c>
      <c r="J5" s="47">
        <v>24</v>
      </c>
      <c r="K5" s="47">
        <v>65</v>
      </c>
      <c r="L5" s="48">
        <v>1</v>
      </c>
      <c r="M5" s="49">
        <v>72</v>
      </c>
      <c r="N5" s="49">
        <v>130</v>
      </c>
      <c r="O5" s="50">
        <f t="shared" si="0"/>
        <v>2</v>
      </c>
      <c r="P5" s="51">
        <v>70</v>
      </c>
      <c r="Q5" s="51">
        <v>130</v>
      </c>
      <c r="R5" s="52">
        <f t="shared" si="1"/>
        <v>2</v>
      </c>
      <c r="S5" s="53">
        <v>1000</v>
      </c>
      <c r="T5" s="53">
        <v>1040</v>
      </c>
      <c r="U5" s="54">
        <f t="shared" si="2"/>
        <v>16</v>
      </c>
      <c r="V5" s="55"/>
      <c r="W5" s="56">
        <v>1166</v>
      </c>
      <c r="X5" s="60" t="s">
        <v>16</v>
      </c>
      <c r="Y5" s="8"/>
      <c r="Z5" s="8"/>
      <c r="AA5" s="8"/>
      <c r="AB5" s="55"/>
      <c r="AC5" s="8"/>
      <c r="AD5" s="58"/>
      <c r="AE5" s="58"/>
      <c r="AF5" s="3"/>
    </row>
    <row r="6" spans="8:32" x14ac:dyDescent="0.2">
      <c r="H6" s="3"/>
      <c r="I6" s="61" t="s">
        <v>23</v>
      </c>
      <c r="J6" s="47">
        <v>24</v>
      </c>
      <c r="K6" s="47">
        <v>65</v>
      </c>
      <c r="L6" s="48">
        <v>1</v>
      </c>
      <c r="M6" s="49">
        <v>324</v>
      </c>
      <c r="N6" s="49">
        <v>325</v>
      </c>
      <c r="O6" s="50">
        <f t="shared" si="0"/>
        <v>5</v>
      </c>
      <c r="P6" s="51">
        <v>2500</v>
      </c>
      <c r="Q6" s="51">
        <v>2535</v>
      </c>
      <c r="R6" s="52">
        <f t="shared" si="1"/>
        <v>39</v>
      </c>
      <c r="S6" s="53">
        <v>2500</v>
      </c>
      <c r="T6" s="53">
        <v>2535</v>
      </c>
      <c r="U6" s="54">
        <f t="shared" si="2"/>
        <v>39</v>
      </c>
      <c r="V6" s="55"/>
      <c r="W6" s="56">
        <v>5348</v>
      </c>
      <c r="X6" s="62" t="s">
        <v>23</v>
      </c>
      <c r="Y6" s="8"/>
      <c r="Z6" s="8"/>
      <c r="AA6" s="8"/>
      <c r="AB6" s="55"/>
      <c r="AC6" s="8"/>
      <c r="AD6" s="58"/>
      <c r="AE6" s="58"/>
      <c r="AF6" s="3"/>
    </row>
    <row r="7" spans="8:32" x14ac:dyDescent="0.2">
      <c r="H7" s="3"/>
      <c r="I7" s="63" t="s">
        <v>24</v>
      </c>
      <c r="J7" s="47">
        <v>24</v>
      </c>
      <c r="K7" s="47">
        <v>65</v>
      </c>
      <c r="L7" s="48">
        <v>1</v>
      </c>
      <c r="M7" s="49">
        <v>888</v>
      </c>
      <c r="N7" s="49">
        <v>910</v>
      </c>
      <c r="O7" s="50">
        <f t="shared" si="0"/>
        <v>14</v>
      </c>
      <c r="P7" s="51">
        <v>20</v>
      </c>
      <c r="Q7" s="51">
        <v>65</v>
      </c>
      <c r="R7" s="52">
        <f t="shared" si="1"/>
        <v>1</v>
      </c>
      <c r="S7" s="64"/>
      <c r="T7" s="64"/>
      <c r="U7" s="54">
        <f t="shared" si="2"/>
        <v>0</v>
      </c>
      <c r="V7" s="55"/>
      <c r="W7" s="56">
        <v>932</v>
      </c>
      <c r="X7" s="65" t="s">
        <v>24</v>
      </c>
      <c r="Y7" s="8"/>
      <c r="Z7" s="8"/>
      <c r="AA7" s="8"/>
      <c r="AB7" s="55"/>
      <c r="AC7" s="8"/>
      <c r="AD7" s="66"/>
      <c r="AE7" s="58"/>
      <c r="AF7" s="3"/>
    </row>
    <row r="8" spans="8:32" x14ac:dyDescent="0.2">
      <c r="H8" s="3"/>
      <c r="I8" s="67" t="s">
        <v>25</v>
      </c>
      <c r="J8" s="47">
        <v>24</v>
      </c>
      <c r="K8" s="47">
        <v>65</v>
      </c>
      <c r="L8" s="48">
        <v>1</v>
      </c>
      <c r="M8" s="49">
        <v>97</v>
      </c>
      <c r="N8" s="49">
        <v>130</v>
      </c>
      <c r="O8" s="50">
        <f t="shared" si="0"/>
        <v>2</v>
      </c>
      <c r="P8" s="51">
        <v>70</v>
      </c>
      <c r="Q8" s="51">
        <v>130</v>
      </c>
      <c r="R8" s="52">
        <f t="shared" si="1"/>
        <v>2</v>
      </c>
      <c r="S8" s="53">
        <v>860</v>
      </c>
      <c r="T8" s="53">
        <v>910</v>
      </c>
      <c r="U8" s="54">
        <f t="shared" si="2"/>
        <v>14</v>
      </c>
      <c r="V8" s="55"/>
      <c r="W8" s="56">
        <v>1051</v>
      </c>
      <c r="X8" s="68" t="s">
        <v>25</v>
      </c>
      <c r="Y8" s="8"/>
      <c r="Z8" s="8"/>
      <c r="AA8" s="8"/>
      <c r="AB8" s="55"/>
      <c r="AC8" s="8"/>
      <c r="AD8" s="58"/>
      <c r="AE8" s="58"/>
      <c r="AF8" s="3"/>
    </row>
    <row r="9" spans="8:32" x14ac:dyDescent="0.2">
      <c r="H9" s="3"/>
      <c r="I9" s="69" t="s">
        <v>26</v>
      </c>
      <c r="J9" s="47">
        <v>24</v>
      </c>
      <c r="K9" s="47">
        <v>65</v>
      </c>
      <c r="L9" s="48">
        <v>1</v>
      </c>
      <c r="M9" s="49">
        <v>474</v>
      </c>
      <c r="N9" s="49">
        <v>520</v>
      </c>
      <c r="O9" s="50">
        <f t="shared" si="0"/>
        <v>8</v>
      </c>
      <c r="P9" s="70"/>
      <c r="Q9" s="70"/>
      <c r="R9" s="52"/>
      <c r="S9" s="64"/>
      <c r="T9" s="64"/>
      <c r="U9" s="54">
        <f t="shared" si="2"/>
        <v>0</v>
      </c>
      <c r="V9" s="55"/>
      <c r="W9" s="56">
        <v>498</v>
      </c>
      <c r="X9" s="71" t="s">
        <v>26</v>
      </c>
      <c r="Y9" s="8"/>
      <c r="Z9" s="8"/>
      <c r="AA9" s="8"/>
      <c r="AB9" s="55"/>
      <c r="AC9" s="8"/>
      <c r="AD9" s="66"/>
      <c r="AE9" s="58"/>
      <c r="AF9" s="3"/>
    </row>
    <row r="10" spans="8:32" x14ac:dyDescent="0.2">
      <c r="H10" s="3"/>
      <c r="I10" s="72" t="s">
        <v>30</v>
      </c>
      <c r="J10" s="47">
        <v>12</v>
      </c>
      <c r="K10" s="47">
        <v>65</v>
      </c>
      <c r="L10" s="48">
        <v>1</v>
      </c>
      <c r="M10" s="49">
        <v>132</v>
      </c>
      <c r="N10" s="49">
        <v>195</v>
      </c>
      <c r="O10" s="50">
        <f t="shared" si="0"/>
        <v>3</v>
      </c>
      <c r="P10" s="70"/>
      <c r="Q10" s="70"/>
      <c r="R10" s="52"/>
      <c r="S10" s="53">
        <v>100</v>
      </c>
      <c r="T10" s="53">
        <v>130</v>
      </c>
      <c r="U10" s="54">
        <f t="shared" si="2"/>
        <v>2</v>
      </c>
      <c r="V10" s="55"/>
      <c r="W10" s="56">
        <v>244</v>
      </c>
      <c r="X10" s="73" t="s">
        <v>30</v>
      </c>
      <c r="Y10" s="8"/>
      <c r="Z10" s="8"/>
      <c r="AA10" s="8"/>
      <c r="AB10" s="55"/>
      <c r="AC10" s="8"/>
      <c r="AD10" s="58"/>
      <c r="AE10" s="58"/>
      <c r="AF10" s="3"/>
    </row>
    <row r="11" spans="8:32" x14ac:dyDescent="0.2">
      <c r="H11" s="3"/>
      <c r="I11" s="74" t="s">
        <v>32</v>
      </c>
      <c r="J11" s="47">
        <v>12</v>
      </c>
      <c r="K11" s="47">
        <v>65</v>
      </c>
      <c r="L11" s="48">
        <v>1</v>
      </c>
      <c r="M11" s="49">
        <v>312</v>
      </c>
      <c r="N11" s="49">
        <v>325</v>
      </c>
      <c r="O11" s="50">
        <f t="shared" si="0"/>
        <v>5</v>
      </c>
      <c r="P11" s="70"/>
      <c r="Q11" s="70"/>
      <c r="R11" s="52"/>
      <c r="S11" s="53">
        <v>600</v>
      </c>
      <c r="T11" s="53">
        <v>650</v>
      </c>
      <c r="U11" s="54">
        <f t="shared" si="2"/>
        <v>10</v>
      </c>
      <c r="V11" s="55"/>
      <c r="W11" s="56">
        <v>924</v>
      </c>
      <c r="X11" s="75" t="s">
        <v>32</v>
      </c>
      <c r="Y11" s="8"/>
      <c r="Z11" s="8"/>
      <c r="AA11" s="8"/>
      <c r="AB11" s="55"/>
      <c r="AC11" s="8"/>
      <c r="AD11" s="58"/>
      <c r="AE11" s="58"/>
      <c r="AF11" s="3"/>
    </row>
    <row r="12" spans="8:32" x14ac:dyDescent="0.2">
      <c r="H12" s="3"/>
      <c r="I12" s="76" t="s">
        <v>34</v>
      </c>
      <c r="J12" s="47">
        <v>12</v>
      </c>
      <c r="K12" s="47">
        <v>65</v>
      </c>
      <c r="L12" s="48">
        <v>1</v>
      </c>
      <c r="M12" s="49">
        <v>150</v>
      </c>
      <c r="N12" s="49">
        <v>195</v>
      </c>
      <c r="O12" s="50">
        <f t="shared" si="0"/>
        <v>3</v>
      </c>
      <c r="P12" s="70"/>
      <c r="Q12" s="70"/>
      <c r="R12" s="52"/>
      <c r="S12" s="64"/>
      <c r="T12" s="77"/>
      <c r="U12" s="54"/>
      <c r="V12" s="55"/>
      <c r="W12" s="56">
        <v>162</v>
      </c>
      <c r="X12" s="78" t="s">
        <v>34</v>
      </c>
      <c r="Y12" s="8"/>
      <c r="Z12" s="8"/>
      <c r="AA12" s="8"/>
      <c r="AB12" s="55"/>
      <c r="AC12" s="8"/>
      <c r="AD12" s="66"/>
      <c r="AE12" s="58"/>
      <c r="AF12" s="3"/>
    </row>
    <row r="13" spans="8:32" x14ac:dyDescent="0.2">
      <c r="H13" s="3"/>
      <c r="I13" s="79" t="s">
        <v>36</v>
      </c>
      <c r="J13" s="47">
        <v>12</v>
      </c>
      <c r="K13" s="47">
        <v>65</v>
      </c>
      <c r="L13" s="48">
        <v>1</v>
      </c>
      <c r="M13" s="49">
        <v>6</v>
      </c>
      <c r="N13" s="49">
        <v>65</v>
      </c>
      <c r="O13" s="50">
        <f t="shared" si="0"/>
        <v>1</v>
      </c>
      <c r="P13" s="51">
        <v>60</v>
      </c>
      <c r="Q13" s="51">
        <v>65</v>
      </c>
      <c r="R13" s="52">
        <f>Q13/65</f>
        <v>1</v>
      </c>
      <c r="S13" s="64"/>
      <c r="T13" s="77"/>
      <c r="U13" s="54"/>
      <c r="V13" s="55"/>
      <c r="W13" s="56">
        <v>78</v>
      </c>
      <c r="X13" s="80" t="s">
        <v>36</v>
      </c>
      <c r="Y13" s="8"/>
      <c r="Z13" s="8"/>
      <c r="AA13" s="8"/>
      <c r="AB13" s="55"/>
      <c r="AC13" s="8"/>
      <c r="AD13" s="66"/>
      <c r="AE13" s="58"/>
      <c r="AF13" s="3"/>
    </row>
    <row r="14" spans="8:32" x14ac:dyDescent="0.2">
      <c r="H14" s="3"/>
      <c r="I14" s="81" t="s">
        <v>44</v>
      </c>
      <c r="J14" s="47">
        <v>12</v>
      </c>
      <c r="K14" s="47">
        <v>65</v>
      </c>
      <c r="L14" s="48">
        <v>1</v>
      </c>
      <c r="M14" s="49">
        <v>276</v>
      </c>
      <c r="N14" s="49">
        <v>325</v>
      </c>
      <c r="O14" s="50">
        <f t="shared" si="0"/>
        <v>5</v>
      </c>
      <c r="P14" s="70"/>
      <c r="Q14" s="82"/>
      <c r="R14" s="82"/>
      <c r="S14" s="64"/>
      <c r="T14" s="77"/>
      <c r="U14" s="54"/>
      <c r="V14" s="55"/>
      <c r="W14" s="56">
        <v>288</v>
      </c>
      <c r="X14" s="83" t="s">
        <v>44</v>
      </c>
      <c r="Y14" s="8"/>
      <c r="Z14" s="8"/>
      <c r="AA14" s="8"/>
      <c r="AB14" s="55"/>
      <c r="AC14" s="84"/>
      <c r="AD14" s="66"/>
      <c r="AE14" s="58"/>
      <c r="AF14" s="3"/>
    </row>
    <row r="15" spans="8:32" x14ac:dyDescent="0.2">
      <c r="H15" s="3"/>
      <c r="I15" s="85" t="s">
        <v>50</v>
      </c>
      <c r="J15" s="47"/>
      <c r="K15" s="47"/>
      <c r="L15" s="48"/>
      <c r="M15" s="49">
        <v>438</v>
      </c>
      <c r="N15" s="49">
        <v>455</v>
      </c>
      <c r="O15" s="50">
        <f t="shared" si="0"/>
        <v>7</v>
      </c>
      <c r="P15" s="70"/>
      <c r="Q15" s="82"/>
      <c r="R15" s="82"/>
      <c r="S15" s="64"/>
      <c r="T15" s="77"/>
      <c r="U15" s="54"/>
      <c r="V15" s="55"/>
      <c r="W15" s="56">
        <v>438</v>
      </c>
      <c r="X15" s="86" t="s">
        <v>50</v>
      </c>
      <c r="Y15" s="8"/>
      <c r="Z15" s="8"/>
      <c r="AA15" s="8"/>
      <c r="AB15" s="55"/>
      <c r="AC15" s="84"/>
      <c r="AD15" s="66"/>
      <c r="AE15" s="58"/>
      <c r="AF15" s="3"/>
    </row>
    <row r="16" spans="8:32" x14ac:dyDescent="0.2">
      <c r="H16" s="3"/>
      <c r="I16" s="87" t="s">
        <v>48</v>
      </c>
      <c r="J16" s="47"/>
      <c r="K16" s="47"/>
      <c r="L16" s="48"/>
      <c r="M16" s="49">
        <v>90</v>
      </c>
      <c r="N16" s="49">
        <v>130</v>
      </c>
      <c r="O16" s="50">
        <f t="shared" si="0"/>
        <v>2</v>
      </c>
      <c r="P16" s="70"/>
      <c r="Q16" s="82"/>
      <c r="R16" s="82"/>
      <c r="S16" s="64"/>
      <c r="T16" s="77"/>
      <c r="U16" s="54"/>
      <c r="V16" s="55"/>
      <c r="W16" s="56">
        <v>90</v>
      </c>
      <c r="X16" s="88" t="s">
        <v>48</v>
      </c>
      <c r="Y16" s="8"/>
      <c r="Z16" s="8"/>
      <c r="AA16" s="8"/>
      <c r="AB16" s="55"/>
      <c r="AC16" s="84"/>
      <c r="AD16" s="66"/>
      <c r="AE16" s="58"/>
      <c r="AF16" s="3"/>
    </row>
    <row r="17" spans="1:32" x14ac:dyDescent="0.2">
      <c r="H17" s="3"/>
      <c r="I17" s="89" t="s">
        <v>51</v>
      </c>
      <c r="J17" s="47"/>
      <c r="K17" s="47"/>
      <c r="L17" s="48"/>
      <c r="M17" s="49">
        <v>762</v>
      </c>
      <c r="N17" s="49">
        <v>780</v>
      </c>
      <c r="O17" s="50">
        <f t="shared" si="0"/>
        <v>12</v>
      </c>
      <c r="P17" s="70"/>
      <c r="Q17" s="82"/>
      <c r="R17" s="82"/>
      <c r="S17" s="64"/>
      <c r="T17" s="77"/>
      <c r="U17" s="54"/>
      <c r="V17" s="55"/>
      <c r="W17" s="56">
        <v>762</v>
      </c>
      <c r="X17" s="90" t="s">
        <v>51</v>
      </c>
      <c r="Y17" s="8"/>
      <c r="Z17" s="8"/>
      <c r="AA17" s="8"/>
      <c r="AB17" s="55"/>
      <c r="AC17" s="84"/>
      <c r="AD17" s="66"/>
      <c r="AE17" s="58"/>
      <c r="AF17" s="3"/>
    </row>
    <row r="18" spans="1:32" x14ac:dyDescent="0.2">
      <c r="H18" s="3"/>
      <c r="I18" s="91" t="s">
        <v>52</v>
      </c>
      <c r="J18" s="47"/>
      <c r="K18" s="47"/>
      <c r="L18" s="48"/>
      <c r="M18" s="49"/>
      <c r="N18" s="49"/>
      <c r="O18" s="50"/>
      <c r="P18" s="70"/>
      <c r="Q18" s="70"/>
      <c r="R18" s="70"/>
      <c r="S18" s="64"/>
      <c r="T18" s="77"/>
      <c r="U18" s="54"/>
      <c r="V18" s="55"/>
      <c r="W18" s="56">
        <v>0</v>
      </c>
      <c r="X18" s="92" t="s">
        <v>52</v>
      </c>
      <c r="Y18" s="8"/>
      <c r="Z18" s="93"/>
      <c r="AA18" s="8"/>
      <c r="AB18" s="55"/>
      <c r="AC18" s="94"/>
      <c r="AD18" s="66"/>
      <c r="AE18" s="58"/>
      <c r="AF18" s="3"/>
    </row>
    <row r="19" spans="1:32" x14ac:dyDescent="0.2">
      <c r="H19" s="3"/>
      <c r="I19" s="95" t="s">
        <v>53</v>
      </c>
      <c r="J19" s="47"/>
      <c r="K19" s="47"/>
      <c r="L19" s="48"/>
      <c r="M19" s="49"/>
      <c r="N19" s="49"/>
      <c r="O19" s="50"/>
      <c r="P19" s="70"/>
      <c r="Q19" s="70"/>
      <c r="R19" s="70"/>
      <c r="S19" s="64"/>
      <c r="T19" s="77"/>
      <c r="U19" s="54"/>
      <c r="V19" s="55"/>
      <c r="W19" s="56">
        <v>0</v>
      </c>
      <c r="X19" s="96" t="s">
        <v>53</v>
      </c>
      <c r="Y19" s="8"/>
      <c r="Z19" s="93"/>
      <c r="AA19" s="8"/>
      <c r="AB19" s="55"/>
      <c r="AC19" s="94"/>
      <c r="AD19" s="66"/>
      <c r="AE19" s="58"/>
      <c r="AF19" s="3"/>
    </row>
    <row r="20" spans="1:32" x14ac:dyDescent="0.2">
      <c r="H20" s="3"/>
      <c r="I20" s="97" t="s">
        <v>54</v>
      </c>
      <c r="J20" s="47"/>
      <c r="K20" s="47"/>
      <c r="L20" s="48"/>
      <c r="M20" s="49"/>
      <c r="N20" s="49"/>
      <c r="O20" s="50"/>
      <c r="P20" s="70"/>
      <c r="Q20" s="70"/>
      <c r="R20" s="70"/>
      <c r="S20" s="64"/>
      <c r="T20" s="64"/>
      <c r="U20" s="54"/>
      <c r="V20" s="55"/>
      <c r="W20" s="98">
        <v>0</v>
      </c>
      <c r="X20" s="99" t="s">
        <v>54</v>
      </c>
      <c r="Y20" s="8"/>
      <c r="Z20" s="93"/>
      <c r="AA20" s="8"/>
      <c r="AB20" s="55"/>
      <c r="AC20" s="94"/>
      <c r="AD20" s="66"/>
      <c r="AE20" s="58"/>
      <c r="AF20" s="3"/>
    </row>
    <row r="21" spans="1:32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100"/>
      <c r="Z21" s="100"/>
      <c r="AA21" s="100"/>
      <c r="AB21" s="100"/>
      <c r="AC21" s="100"/>
      <c r="AD21" s="100"/>
      <c r="AE21" s="100"/>
      <c r="AF21" s="100"/>
    </row>
    <row r="22" spans="1:32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 x14ac:dyDescent="0.2">
      <c r="A25" s="101"/>
      <c r="B25" s="101"/>
      <c r="C25" s="9"/>
      <c r="D25" s="9"/>
      <c r="E25" s="9"/>
      <c r="F25" s="9"/>
      <c r="G25" s="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1.5" x14ac:dyDescent="0.2">
      <c r="A26" s="101"/>
      <c r="B26" s="102" t="s">
        <v>55</v>
      </c>
      <c r="C26" s="103" t="s">
        <v>14</v>
      </c>
      <c r="D26" s="103" t="s">
        <v>21</v>
      </c>
      <c r="E26" s="103" t="s">
        <v>31</v>
      </c>
      <c r="F26" s="103" t="s">
        <v>33</v>
      </c>
      <c r="G26" s="104" t="s">
        <v>56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105"/>
      <c r="Y26" s="3"/>
      <c r="Z26" s="3"/>
      <c r="AA26" s="3"/>
      <c r="AB26" s="3"/>
      <c r="AC26" s="3"/>
      <c r="AD26" s="3"/>
      <c r="AE26" s="3"/>
      <c r="AF26" s="3"/>
    </row>
    <row r="27" spans="1:32" x14ac:dyDescent="0.2">
      <c r="A27" s="106"/>
      <c r="B27" s="107" t="s">
        <v>15</v>
      </c>
      <c r="C27" s="108">
        <v>48</v>
      </c>
      <c r="D27" s="109">
        <f>36+126</f>
        <v>162</v>
      </c>
      <c r="E27" s="109">
        <f>80+14000</f>
        <v>14080</v>
      </c>
      <c r="F27" s="109">
        <f>4000+2300+180+4000</f>
        <v>10480</v>
      </c>
      <c r="G27" s="110">
        <f t="shared" ref="G27:G43" si="3">SUM(C27:F27)</f>
        <v>24770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">
      <c r="A28" s="101"/>
      <c r="B28" s="111" t="s">
        <v>16</v>
      </c>
      <c r="C28" s="108">
        <v>24</v>
      </c>
      <c r="D28" s="112">
        <f>36+36</f>
        <v>72</v>
      </c>
      <c r="E28" s="109">
        <f>60+10</f>
        <v>70</v>
      </c>
      <c r="F28" s="109">
        <f>1000</f>
        <v>1000</v>
      </c>
      <c r="G28" s="110">
        <f t="shared" si="3"/>
        <v>1166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">
      <c r="A29" s="101"/>
      <c r="B29" s="111" t="s">
        <v>23</v>
      </c>
      <c r="C29" s="108">
        <v>24</v>
      </c>
      <c r="D29" s="112">
        <f>270+18+36</f>
        <v>324</v>
      </c>
      <c r="E29" s="109">
        <f>2500</f>
        <v>2500</v>
      </c>
      <c r="F29" s="109">
        <f>500+2000</f>
        <v>2500</v>
      </c>
      <c r="G29" s="110">
        <f t="shared" si="3"/>
        <v>5348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">
      <c r="A30" s="101"/>
      <c r="B30" s="111" t="s">
        <v>24</v>
      </c>
      <c r="C30" s="108">
        <v>24</v>
      </c>
      <c r="D30" s="112">
        <f>108+18+6+756</f>
        <v>888</v>
      </c>
      <c r="E30" s="109">
        <f>20</f>
        <v>20</v>
      </c>
      <c r="F30" s="109"/>
      <c r="G30" s="110">
        <f t="shared" si="3"/>
        <v>932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">
      <c r="A31" s="101"/>
      <c r="B31" s="111" t="s">
        <v>25</v>
      </c>
      <c r="C31" s="108">
        <v>24</v>
      </c>
      <c r="D31" s="112">
        <f>72+19+6</f>
        <v>97</v>
      </c>
      <c r="E31" s="109">
        <f>60+10</f>
        <v>70</v>
      </c>
      <c r="F31" s="109">
        <f>100+760</f>
        <v>860</v>
      </c>
      <c r="G31" s="110">
        <f t="shared" si="3"/>
        <v>1051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">
      <c r="A32" s="101"/>
      <c r="B32" s="111" t="s">
        <v>26</v>
      </c>
      <c r="C32" s="108">
        <v>24</v>
      </c>
      <c r="D32" s="112">
        <f>468+6</f>
        <v>474</v>
      </c>
      <c r="E32" s="109"/>
      <c r="F32" s="109"/>
      <c r="G32" s="110">
        <f t="shared" si="3"/>
        <v>498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">
      <c r="A33" s="101"/>
      <c r="B33" s="111" t="s">
        <v>30</v>
      </c>
      <c r="C33" s="108">
        <v>12</v>
      </c>
      <c r="D33" s="112">
        <f>126+6</f>
        <v>132</v>
      </c>
      <c r="E33" s="109"/>
      <c r="F33" s="109">
        <f>100</f>
        <v>100</v>
      </c>
      <c r="G33" s="110">
        <f t="shared" si="3"/>
        <v>244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2">
      <c r="A34" s="101"/>
      <c r="B34" s="111" t="s">
        <v>32</v>
      </c>
      <c r="C34" s="108">
        <v>12</v>
      </c>
      <c r="D34" s="112">
        <f>306+6</f>
        <v>312</v>
      </c>
      <c r="E34" s="109"/>
      <c r="F34" s="109">
        <f>600</f>
        <v>600</v>
      </c>
      <c r="G34" s="110">
        <f t="shared" si="3"/>
        <v>924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">
      <c r="A35" s="101"/>
      <c r="B35" s="111" t="s">
        <v>34</v>
      </c>
      <c r="C35" s="108">
        <v>12</v>
      </c>
      <c r="D35" s="112">
        <f>144+6</f>
        <v>150</v>
      </c>
      <c r="E35" s="109"/>
      <c r="F35" s="109"/>
      <c r="G35" s="110">
        <f t="shared" si="3"/>
        <v>162</v>
      </c>
      <c r="H35" s="3"/>
      <c r="I35" s="3"/>
      <c r="J35" s="3"/>
      <c r="K35" s="3"/>
      <c r="L35" s="3"/>
      <c r="M35" s="3"/>
      <c r="N35" s="11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31.5" x14ac:dyDescent="0.2">
      <c r="A36" s="101"/>
      <c r="B36" s="111" t="s">
        <v>36</v>
      </c>
      <c r="C36" s="108">
        <v>12</v>
      </c>
      <c r="D36" s="109">
        <f>6</f>
        <v>6</v>
      </c>
      <c r="E36" s="109">
        <f>60</f>
        <v>60</v>
      </c>
      <c r="F36" s="109"/>
      <c r="G36" s="110">
        <f t="shared" si="3"/>
        <v>78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">
      <c r="A37" s="101"/>
      <c r="B37" s="111" t="s">
        <v>44</v>
      </c>
      <c r="C37" s="108">
        <v>12</v>
      </c>
      <c r="D37" s="112">
        <f>270+6</f>
        <v>276</v>
      </c>
      <c r="E37" s="109"/>
      <c r="F37" s="109"/>
      <c r="G37" s="110">
        <f t="shared" si="3"/>
        <v>288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">
      <c r="A38" s="101"/>
      <c r="B38" s="111" t="s">
        <v>50</v>
      </c>
      <c r="C38" s="108"/>
      <c r="D38" s="112">
        <f>432+6</f>
        <v>438</v>
      </c>
      <c r="E38" s="109"/>
      <c r="F38" s="109"/>
      <c r="G38" s="110">
        <f t="shared" si="3"/>
        <v>438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x14ac:dyDescent="0.2">
      <c r="A39" s="101"/>
      <c r="B39" s="111" t="s">
        <v>48</v>
      </c>
      <c r="C39" s="108"/>
      <c r="D39" s="112">
        <f>90</f>
        <v>90</v>
      </c>
      <c r="E39" s="109"/>
      <c r="F39" s="109"/>
      <c r="G39" s="110">
        <f t="shared" si="3"/>
        <v>90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31.5" x14ac:dyDescent="0.2">
      <c r="A40" s="101"/>
      <c r="B40" s="111" t="s">
        <v>51</v>
      </c>
      <c r="C40" s="108"/>
      <c r="D40" s="109">
        <f>6+756</f>
        <v>762</v>
      </c>
      <c r="E40" s="109"/>
      <c r="F40" s="109"/>
      <c r="G40" s="110">
        <f t="shared" si="3"/>
        <v>762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31.5" x14ac:dyDescent="0.2">
      <c r="A41" s="101"/>
      <c r="B41" s="111" t="s">
        <v>52</v>
      </c>
      <c r="C41" s="108"/>
      <c r="D41" s="109"/>
      <c r="E41" s="109"/>
      <c r="F41" s="109"/>
      <c r="G41" s="110">
        <f t="shared" si="3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">
      <c r="A42" s="101"/>
      <c r="B42" s="111" t="s">
        <v>53</v>
      </c>
      <c r="C42" s="108"/>
      <c r="D42" s="109"/>
      <c r="E42" s="109"/>
      <c r="F42" s="109"/>
      <c r="G42" s="110">
        <f t="shared" si="3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">
      <c r="A43" s="101"/>
      <c r="B43" s="114" t="s">
        <v>54</v>
      </c>
      <c r="C43" s="115"/>
      <c r="D43" s="116"/>
      <c r="E43" s="116"/>
      <c r="F43" s="116"/>
      <c r="G43" s="117">
        <f t="shared" si="3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x14ac:dyDescent="0.2">
      <c r="A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35.25" customHeight="1" x14ac:dyDescent="0.2">
      <c r="A49" s="3"/>
      <c r="C49" s="118" t="s">
        <v>57</v>
      </c>
      <c r="D49" s="119">
        <v>1</v>
      </c>
      <c r="E49" s="119">
        <v>2</v>
      </c>
      <c r="F49" s="120">
        <v>3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5" x14ac:dyDescent="0.2">
      <c r="A50" s="3"/>
      <c r="C50" s="121">
        <v>1</v>
      </c>
      <c r="D50" s="122">
        <v>39</v>
      </c>
      <c r="E50" s="122">
        <v>2</v>
      </c>
      <c r="F50" s="123">
        <v>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5" x14ac:dyDescent="0.2">
      <c r="A51" s="3"/>
      <c r="C51" s="121">
        <v>2</v>
      </c>
      <c r="D51" s="122">
        <v>35</v>
      </c>
      <c r="E51" s="122">
        <v>1</v>
      </c>
      <c r="F51" s="123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5" x14ac:dyDescent="0.2">
      <c r="A52" s="3"/>
      <c r="C52" s="121">
        <v>3</v>
      </c>
      <c r="D52" s="122">
        <v>195</v>
      </c>
      <c r="E52" s="122">
        <v>21</v>
      </c>
      <c r="F52" s="123">
        <v>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5" x14ac:dyDescent="0.2">
      <c r="A53" s="3"/>
      <c r="C53" s="121">
        <v>4</v>
      </c>
      <c r="D53" s="122">
        <v>109</v>
      </c>
      <c r="E53" s="122">
        <v>11</v>
      </c>
      <c r="F53" s="123">
        <v>6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5" x14ac:dyDescent="0.2">
      <c r="A54" s="3"/>
      <c r="C54" s="121">
        <v>5</v>
      </c>
      <c r="D54" s="122">
        <v>93</v>
      </c>
      <c r="E54" s="122">
        <v>8</v>
      </c>
      <c r="F54" s="123">
        <v>5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5" x14ac:dyDescent="0.2">
      <c r="A55" s="3"/>
      <c r="C55" s="121">
        <v>6</v>
      </c>
      <c r="D55" s="122">
        <v>75</v>
      </c>
      <c r="E55" s="122">
        <v>6</v>
      </c>
      <c r="F55" s="123">
        <v>3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5" x14ac:dyDescent="0.2">
      <c r="A56" s="3"/>
      <c r="C56" s="121">
        <v>7</v>
      </c>
      <c r="D56" s="122">
        <v>57</v>
      </c>
      <c r="E56" s="122">
        <v>4</v>
      </c>
      <c r="F56" s="123">
        <v>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5" x14ac:dyDescent="0.2">
      <c r="A57" s="3"/>
      <c r="C57" s="121">
        <v>8</v>
      </c>
      <c r="D57" s="122">
        <v>53</v>
      </c>
      <c r="E57" s="122">
        <v>3</v>
      </c>
      <c r="F57" s="123">
        <v>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5" x14ac:dyDescent="0.2">
      <c r="A58" s="3"/>
      <c r="C58" s="121">
        <v>9</v>
      </c>
      <c r="D58" s="122">
        <v>33</v>
      </c>
      <c r="E58" s="122">
        <v>2</v>
      </c>
      <c r="F58" s="123">
        <v>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5" x14ac:dyDescent="0.2">
      <c r="A59" s="3"/>
      <c r="C59" s="124">
        <v>10</v>
      </c>
      <c r="D59" s="125">
        <v>41</v>
      </c>
      <c r="E59" s="125">
        <v>2</v>
      </c>
      <c r="F59" s="126">
        <v>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5">
    <mergeCell ref="I2:I3"/>
    <mergeCell ref="J2:L2"/>
    <mergeCell ref="M2:O2"/>
    <mergeCell ref="P2:R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7"/>
  <sheetViews>
    <sheetView showGridLines="0" tabSelected="1" workbookViewId="0">
      <selection activeCell="H15" sqref="H15"/>
    </sheetView>
  </sheetViews>
  <sheetFormatPr defaultColWidth="14.42578125" defaultRowHeight="15.75" customHeight="1" x14ac:dyDescent="0.2"/>
  <cols>
    <col min="2" max="2" width="8" customWidth="1"/>
    <col min="3" max="3" width="14.28515625" customWidth="1"/>
    <col min="4" max="4" width="24" style="141" customWidth="1"/>
    <col min="5" max="5" width="21.85546875" customWidth="1"/>
    <col min="6" max="6" width="19.5703125" customWidth="1"/>
    <col min="7" max="7" width="15.5703125" customWidth="1"/>
    <col min="8" max="8" width="14.28515625" customWidth="1"/>
  </cols>
  <sheetData>
    <row r="1" spans="1:13" ht="15.75" customHeight="1" x14ac:dyDescent="0.25">
      <c r="A1" s="13" t="s">
        <v>7</v>
      </c>
      <c r="B1" s="13" t="s">
        <v>3</v>
      </c>
      <c r="C1" s="13" t="s">
        <v>9</v>
      </c>
      <c r="D1" s="138" t="s">
        <v>10</v>
      </c>
      <c r="E1" s="13" t="s">
        <v>11</v>
      </c>
      <c r="F1" s="13" t="s">
        <v>12</v>
      </c>
      <c r="G1" s="13" t="s">
        <v>13</v>
      </c>
      <c r="H1" s="14"/>
      <c r="I1" s="15"/>
    </row>
    <row r="2" spans="1:13" ht="15.75" customHeight="1" x14ac:dyDescent="0.25">
      <c r="A2" s="16">
        <v>162</v>
      </c>
      <c r="B2" s="17" t="s">
        <v>15</v>
      </c>
      <c r="C2" s="17" t="str">
        <f t="shared" ref="C2:C13" si="0">SUBSTITUTE(UPPER($B2), " ", "_")</f>
        <v>WHITE</v>
      </c>
      <c r="D2" s="139">
        <v>1</v>
      </c>
      <c r="E2" s="16">
        <v>20</v>
      </c>
      <c r="F2" s="16">
        <v>3</v>
      </c>
      <c r="G2" s="18">
        <f t="shared" ref="G2:G13" si="1">F2*65</f>
        <v>195</v>
      </c>
      <c r="I2" s="15"/>
    </row>
    <row r="3" spans="1:13" ht="15.75" customHeight="1" x14ac:dyDescent="0.25">
      <c r="A3" s="16">
        <v>70</v>
      </c>
      <c r="B3" s="19" t="s">
        <v>16</v>
      </c>
      <c r="C3" s="17" t="str">
        <f t="shared" si="0"/>
        <v>RED</v>
      </c>
      <c r="D3" s="139">
        <v>2.5</v>
      </c>
      <c r="E3" s="16">
        <v>15</v>
      </c>
      <c r="F3" s="16">
        <v>2</v>
      </c>
      <c r="G3" s="18">
        <f t="shared" si="1"/>
        <v>130</v>
      </c>
      <c r="I3" s="15"/>
      <c r="J3" s="4"/>
      <c r="L3" s="21"/>
      <c r="M3" s="4"/>
    </row>
    <row r="4" spans="1:13" ht="15.75" customHeight="1" x14ac:dyDescent="0.25">
      <c r="A4" s="16">
        <v>24</v>
      </c>
      <c r="B4" s="22" t="s">
        <v>23</v>
      </c>
      <c r="C4" s="17" t="str">
        <f t="shared" si="0"/>
        <v>BLACK</v>
      </c>
      <c r="D4" s="139">
        <v>0.5</v>
      </c>
      <c r="E4" s="16">
        <v>30</v>
      </c>
      <c r="F4" s="16">
        <v>1</v>
      </c>
      <c r="G4" s="18">
        <f t="shared" si="1"/>
        <v>65</v>
      </c>
      <c r="I4" s="15"/>
      <c r="J4" s="4"/>
      <c r="L4" s="4"/>
      <c r="M4" s="4"/>
    </row>
    <row r="5" spans="1:13" ht="15.75" customHeight="1" x14ac:dyDescent="0.25">
      <c r="A5" s="16">
        <v>20</v>
      </c>
      <c r="B5" s="23" t="s">
        <v>24</v>
      </c>
      <c r="C5" s="17" t="str">
        <f t="shared" si="0"/>
        <v>PINK</v>
      </c>
      <c r="D5" s="139">
        <v>2.5</v>
      </c>
      <c r="E5" s="16">
        <v>15</v>
      </c>
      <c r="F5" s="16">
        <v>1</v>
      </c>
      <c r="G5" s="18">
        <f t="shared" si="1"/>
        <v>65</v>
      </c>
      <c r="I5" s="15"/>
      <c r="L5" s="24"/>
      <c r="M5" s="4"/>
    </row>
    <row r="6" spans="1:13" ht="15.75" customHeight="1" x14ac:dyDescent="0.25">
      <c r="A6" s="16">
        <v>97</v>
      </c>
      <c r="B6" s="25" t="s">
        <v>25</v>
      </c>
      <c r="C6" s="17" t="str">
        <f t="shared" si="0"/>
        <v>BLUE</v>
      </c>
      <c r="D6" s="139">
        <v>1</v>
      </c>
      <c r="E6" s="16">
        <v>20</v>
      </c>
      <c r="F6" s="16">
        <v>2</v>
      </c>
      <c r="G6" s="18">
        <f t="shared" si="1"/>
        <v>130</v>
      </c>
      <c r="I6" s="15"/>
      <c r="L6" s="4"/>
      <c r="M6" s="4"/>
    </row>
    <row r="7" spans="1:13" ht="15.75" customHeight="1" x14ac:dyDescent="0.25">
      <c r="A7" s="16">
        <v>24</v>
      </c>
      <c r="B7" s="27" t="s">
        <v>26</v>
      </c>
      <c r="C7" s="17" t="str">
        <f t="shared" si="0"/>
        <v>YELLOW</v>
      </c>
      <c r="D7" s="139">
        <v>0.5</v>
      </c>
      <c r="E7" s="16">
        <v>30</v>
      </c>
      <c r="F7" s="16">
        <v>1</v>
      </c>
      <c r="G7" s="18">
        <f t="shared" si="1"/>
        <v>65</v>
      </c>
      <c r="I7" s="15"/>
    </row>
    <row r="8" spans="1:13" ht="15.75" customHeight="1" x14ac:dyDescent="0.25">
      <c r="A8" s="16">
        <v>100</v>
      </c>
      <c r="B8" s="29" t="s">
        <v>30</v>
      </c>
      <c r="C8" s="17" t="str">
        <f t="shared" si="0"/>
        <v>ORANGE</v>
      </c>
      <c r="D8" s="139">
        <v>0.5</v>
      </c>
      <c r="E8" s="16">
        <v>5</v>
      </c>
      <c r="F8" s="16">
        <v>2</v>
      </c>
      <c r="G8" s="18">
        <f t="shared" si="1"/>
        <v>130</v>
      </c>
      <c r="I8" s="15"/>
    </row>
    <row r="9" spans="1:13" ht="15.75" customHeight="1" x14ac:dyDescent="0.25">
      <c r="A9" s="16">
        <v>12</v>
      </c>
      <c r="B9" s="30" t="s">
        <v>32</v>
      </c>
      <c r="C9" s="17" t="str">
        <f t="shared" si="0"/>
        <v>BROWN</v>
      </c>
      <c r="D9" s="139">
        <v>0.5</v>
      </c>
      <c r="E9" s="16">
        <v>30</v>
      </c>
      <c r="F9" s="16">
        <v>1</v>
      </c>
      <c r="G9" s="18">
        <f t="shared" si="1"/>
        <v>65</v>
      </c>
      <c r="I9" s="15"/>
    </row>
    <row r="10" spans="1:13" ht="15.75" customHeight="1" x14ac:dyDescent="0.25">
      <c r="A10" s="16">
        <v>150</v>
      </c>
      <c r="B10" s="31" t="s">
        <v>34</v>
      </c>
      <c r="C10" s="17" t="str">
        <f t="shared" si="0"/>
        <v>PURPLE</v>
      </c>
      <c r="D10" s="139">
        <v>1</v>
      </c>
      <c r="E10" s="16">
        <v>20</v>
      </c>
      <c r="F10" s="16">
        <v>3</v>
      </c>
      <c r="G10" s="18">
        <f t="shared" si="1"/>
        <v>195</v>
      </c>
      <c r="I10" s="15"/>
    </row>
    <row r="11" spans="1:13" ht="15.75" customHeight="1" x14ac:dyDescent="0.25">
      <c r="A11" s="16">
        <v>60</v>
      </c>
      <c r="B11" s="37" t="s">
        <v>36</v>
      </c>
      <c r="C11" s="17" t="str">
        <f t="shared" si="0"/>
        <v>DARK_BLUE</v>
      </c>
      <c r="D11" s="139">
        <v>2.5</v>
      </c>
      <c r="E11" s="16">
        <v>15</v>
      </c>
      <c r="F11" s="16">
        <v>1</v>
      </c>
      <c r="G11" s="18">
        <f t="shared" si="1"/>
        <v>65</v>
      </c>
      <c r="I11" s="15"/>
    </row>
    <row r="12" spans="1:13" ht="15.75" customHeight="1" x14ac:dyDescent="0.25">
      <c r="A12" s="16">
        <v>12</v>
      </c>
      <c r="B12" s="39" t="s">
        <v>44</v>
      </c>
      <c r="C12" s="17" t="str">
        <f t="shared" si="0"/>
        <v>SKIN</v>
      </c>
      <c r="D12" s="139">
        <v>0.5</v>
      </c>
      <c r="E12" s="16">
        <v>30</v>
      </c>
      <c r="F12" s="16">
        <v>1</v>
      </c>
      <c r="G12" s="18">
        <f t="shared" si="1"/>
        <v>65</v>
      </c>
      <c r="I12" s="15"/>
    </row>
    <row r="13" spans="1:13" ht="15.75" customHeight="1" x14ac:dyDescent="0.25">
      <c r="A13" s="16">
        <v>90</v>
      </c>
      <c r="B13" s="41" t="s">
        <v>48</v>
      </c>
      <c r="C13" s="17" t="str">
        <f t="shared" si="0"/>
        <v>GRAY</v>
      </c>
      <c r="D13" s="139">
        <v>1</v>
      </c>
      <c r="E13" s="16">
        <v>20</v>
      </c>
      <c r="F13" s="16">
        <v>2</v>
      </c>
      <c r="G13" s="18">
        <f t="shared" si="1"/>
        <v>130</v>
      </c>
      <c r="I13" s="15"/>
    </row>
    <row r="14" spans="1:13" ht="15.75" customHeight="1" x14ac:dyDescent="0.25">
      <c r="A14" s="44"/>
      <c r="B14" s="44"/>
      <c r="C14" s="44"/>
      <c r="D14" s="140"/>
      <c r="E14" s="44"/>
      <c r="G14" s="44"/>
      <c r="I14" s="15"/>
    </row>
    <row r="15" spans="1:13" ht="15.75" customHeight="1" x14ac:dyDescent="0.25">
      <c r="A15" s="15"/>
      <c r="I15" s="15"/>
    </row>
    <row r="16" spans="1:13" ht="15.75" customHeight="1" x14ac:dyDescent="0.25">
      <c r="A16" s="15"/>
      <c r="B16" s="15"/>
      <c r="C16" s="15"/>
      <c r="D16" s="142"/>
      <c r="E16" s="15"/>
      <c r="F16" s="15"/>
      <c r="G16" s="15"/>
      <c r="H16" s="15"/>
      <c r="I16" s="15"/>
    </row>
    <row r="17" spans="1:9" ht="15.75" customHeight="1" x14ac:dyDescent="0.25">
      <c r="A17" s="15"/>
      <c r="B17" s="15"/>
      <c r="C17" s="15"/>
      <c r="D17" s="142"/>
      <c r="E17" s="15"/>
      <c r="F17" s="15"/>
      <c r="G17" s="15"/>
      <c r="H17" s="15"/>
      <c r="I17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3"/>
  <sheetViews>
    <sheetView workbookViewId="0">
      <selection activeCell="B6" sqref="B6"/>
    </sheetView>
  </sheetViews>
  <sheetFormatPr defaultColWidth="14.42578125" defaultRowHeight="15.75" customHeight="1" x14ac:dyDescent="0.2"/>
  <sheetData>
    <row r="1" spans="1:3" x14ac:dyDescent="0.2">
      <c r="B1" s="4"/>
      <c r="C1" s="4"/>
    </row>
    <row r="2" spans="1:3" ht="15.75" customHeight="1" x14ac:dyDescent="0.2">
      <c r="A2">
        <v>1</v>
      </c>
      <c r="B2">
        <v>20</v>
      </c>
    </row>
    <row r="3" spans="1:3" ht="15.75" customHeight="1" x14ac:dyDescent="0.2">
      <c r="A3">
        <v>0.5</v>
      </c>
      <c r="B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Form Yanıtları 1</vt:lpstr>
      <vt:lpstr>işler</vt:lpstr>
      <vt:lpstr>Sipariş Listesi</vt:lpstr>
      <vt:lpstr>Data</vt:lpstr>
      <vt:lpstr>Job  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obss</cp:lastModifiedBy>
  <dcterms:modified xsi:type="dcterms:W3CDTF">2020-05-02T19:19:52Z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1356ef63-a9f1-4e41-91f2-3be7e0826c91</vt:lpwstr>
  </property>
</Properties>
</file>