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al\Documents\Github_related\Simple-Projects\"/>
    </mc:Choice>
  </mc:AlternateContent>
  <xr:revisionPtr revIDLastSave="0" documentId="8_{8D3E88C2-2BBA-4958-8C69-6FA09EE67DB1}" xr6:coauthVersionLast="47" xr6:coauthVersionMax="47" xr10:uidLastSave="{00000000-0000-0000-0000-000000000000}"/>
  <bookViews>
    <workbookView xWindow="-108" yWindow="-108" windowWidth="23256" windowHeight="12456" tabRatio="650" xr2:uid="{FA845FDE-9586-468C-B536-32A9C79584A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5" i="1" l="1"/>
  <c r="M15" i="1"/>
  <c r="M5" i="1"/>
  <c r="L25" i="1"/>
  <c r="L15" i="1"/>
  <c r="L5" i="1"/>
  <c r="K25" i="1"/>
  <c r="K15" i="1"/>
  <c r="K5" i="1"/>
  <c r="I7" i="1"/>
  <c r="I8" i="1"/>
  <c r="I9" i="1"/>
  <c r="I10" i="1"/>
  <c r="I11" i="1"/>
  <c r="I12" i="1"/>
  <c r="I13" i="1"/>
  <c r="I6" i="1"/>
  <c r="I5" i="1"/>
  <c r="I15" i="1"/>
  <c r="I16" i="1"/>
  <c r="I17" i="1"/>
  <c r="I18" i="1"/>
  <c r="I19" i="1"/>
  <c r="I20" i="1"/>
  <c r="I21" i="1"/>
  <c r="I22" i="1"/>
  <c r="I23" i="1"/>
  <c r="I25" i="1"/>
  <c r="I26" i="1"/>
  <c r="I27" i="1"/>
  <c r="I28" i="1"/>
  <c r="I29" i="1"/>
  <c r="I30" i="1"/>
  <c r="I31" i="1"/>
  <c r="I32" i="1"/>
  <c r="I33" i="1"/>
  <c r="J26" i="1"/>
  <c r="J27" i="1"/>
  <c r="J28" i="1"/>
  <c r="J29" i="1"/>
  <c r="J30" i="1"/>
  <c r="J31" i="1"/>
  <c r="J32" i="1"/>
  <c r="J33" i="1"/>
  <c r="J25" i="1"/>
  <c r="J16" i="1"/>
  <c r="J17" i="1"/>
  <c r="J18" i="1"/>
  <c r="J19" i="1"/>
  <c r="J20" i="1"/>
  <c r="J21" i="1"/>
  <c r="J22" i="1"/>
  <c r="J23" i="1"/>
  <c r="J15" i="1"/>
  <c r="J6" i="1"/>
  <c r="J7" i="1"/>
  <c r="J8" i="1"/>
  <c r="J9" i="1"/>
  <c r="J10" i="1"/>
  <c r="J11" i="1"/>
  <c r="J12" i="1"/>
  <c r="J13" i="1"/>
  <c r="J5" i="1"/>
  <c r="H13" i="1"/>
  <c r="H6" i="1"/>
  <c r="H7" i="1"/>
  <c r="H8" i="1"/>
  <c r="H9" i="1"/>
  <c r="H10" i="1"/>
  <c r="H11" i="1"/>
  <c r="H12" i="1"/>
  <c r="H15" i="1"/>
  <c r="H16" i="1"/>
  <c r="H17" i="1"/>
  <c r="H18" i="1"/>
  <c r="H19" i="1"/>
  <c r="H20" i="1"/>
  <c r="H21" i="1"/>
  <c r="H22" i="1"/>
  <c r="H23" i="1"/>
  <c r="H25" i="1"/>
  <c r="H26" i="1"/>
  <c r="H27" i="1"/>
  <c r="H28" i="1"/>
  <c r="H29" i="1"/>
  <c r="H30" i="1"/>
  <c r="H31" i="1"/>
  <c r="H32" i="1"/>
  <c r="H33" i="1"/>
  <c r="H5" i="1"/>
  <c r="G6" i="1"/>
  <c r="G7" i="1"/>
  <c r="G8" i="1"/>
  <c r="G9" i="1"/>
  <c r="G10" i="1"/>
  <c r="G11" i="1"/>
  <c r="G12" i="1"/>
  <c r="G13" i="1"/>
  <c r="G15" i="1"/>
  <c r="G16" i="1"/>
  <c r="G17" i="1"/>
  <c r="G18" i="1"/>
  <c r="G19" i="1"/>
  <c r="G20" i="1"/>
  <c r="G21" i="1"/>
  <c r="G22" i="1"/>
  <c r="G23" i="1"/>
  <c r="G25" i="1"/>
  <c r="G26" i="1"/>
  <c r="G27" i="1"/>
  <c r="G28" i="1"/>
  <c r="G29" i="1"/>
  <c r="G30" i="1"/>
  <c r="G31" i="1"/>
  <c r="G32" i="1"/>
  <c r="G33" i="1"/>
  <c r="G5" i="1"/>
  <c r="D15" i="1"/>
  <c r="D16" i="1"/>
  <c r="D17" i="1"/>
  <c r="D18" i="1"/>
  <c r="D19" i="1"/>
  <c r="D20" i="1"/>
  <c r="D21" i="1"/>
  <c r="D22" i="1"/>
  <c r="D23" i="1"/>
  <c r="D25" i="1"/>
  <c r="D26" i="1"/>
  <c r="D27" i="1"/>
  <c r="D28" i="1"/>
  <c r="D29" i="1"/>
  <c r="D30" i="1"/>
  <c r="D31" i="1"/>
  <c r="D32" i="1"/>
  <c r="D33" i="1"/>
  <c r="D6" i="1"/>
  <c r="D7" i="1"/>
  <c r="D8" i="1"/>
  <c r="D9" i="1"/>
  <c r="D10" i="1"/>
  <c r="D11" i="1"/>
  <c r="D12" i="1"/>
  <c r="D13" i="1"/>
  <c r="D5" i="1"/>
</calcChain>
</file>

<file path=xl/sharedStrings.xml><?xml version="1.0" encoding="utf-8"?>
<sst xmlns="http://schemas.openxmlformats.org/spreadsheetml/2006/main" count="12" uniqueCount="12">
  <si>
    <t>Time, sec</t>
  </si>
  <si>
    <t>Temperature, °C</t>
  </si>
  <si>
    <t>Temperature, K</t>
  </si>
  <si>
    <t>Manometer Left Leg, mm Hg</t>
  </si>
  <si>
    <t>Manometer Right Leg, mm Hg</t>
  </si>
  <si>
    <t>Manometer difference, mm Hg</t>
  </si>
  <si>
    <t>Pressure difference, mm Hg</t>
  </si>
  <si>
    <t>dp/dt</t>
  </si>
  <si>
    <t>p* - p</t>
  </si>
  <si>
    <t>ln(p)</t>
  </si>
  <si>
    <t>1/T</t>
  </si>
  <si>
    <t>T*ln(P)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</si>
</sst>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/>
    <xf numFmtId="0" fontId="0" fillId="0" borderId="3" xfId="0" applyBorder="1" applyAlignment="1">
      <alignment horizontal="center" vertical="center"/>
    </xf>
    <xf numFmtId="11" fontId="0" fillId="0" borderId="6" xfId="0" applyNumberFormat="1" applyBorder="1"/>
    <xf numFmtId="11" fontId="0" fillId="0" borderId="3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Pressure difference vs Time</a:t>
            </a:r>
          </a:p>
          <a:p>
            <a:pPr>
              <a:defRPr/>
            </a:pPr>
            <a:r>
              <a:rPr lang="en-US"/>
              <a:t>(at </a:t>
            </a:r>
            <a:r>
              <a:rPr lang="en-US" baseline="0"/>
              <a:t>760</a:t>
            </a:r>
            <a:r>
              <a:rPr lang="en-US" baseline="30000"/>
              <a:t>o</a:t>
            </a:r>
            <a:r>
              <a:rPr lang="en-US" baseline="0"/>
              <a:t>C</a:t>
            </a:r>
            <a:r>
              <a:rPr lang="en-US"/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Sheet1!$H$4</c:f>
              <c:strCache>
                <c:ptCount val="1"/>
                <c:pt idx="0">
                  <c:v>Pressure difference, mm Hg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6"/>
            <c:dispRSqr val="0"/>
            <c:dispEq val="0"/>
          </c:trendline>
          <c:xVal>
            <c:numRef>
              <c:f>Sheet1!$B$5:$B$13</c:f>
              <c:numCache>
                <c:formatCode>General</c:formatCode>
                <c:ptCount val="9"/>
                <c:pt idx="0">
                  <c:v>0</c:v>
                </c:pt>
                <c:pt idx="1">
                  <c:v>120</c:v>
                </c:pt>
                <c:pt idx="2">
                  <c:v>240</c:v>
                </c:pt>
                <c:pt idx="3">
                  <c:v>360</c:v>
                </c:pt>
                <c:pt idx="4">
                  <c:v>480</c:v>
                </c:pt>
                <c:pt idx="5">
                  <c:v>600</c:v>
                </c:pt>
                <c:pt idx="6">
                  <c:v>720</c:v>
                </c:pt>
                <c:pt idx="7">
                  <c:v>840</c:v>
                </c:pt>
                <c:pt idx="8">
                  <c:v>960</c:v>
                </c:pt>
              </c:numCache>
            </c:numRef>
          </c:xVal>
          <c:yVal>
            <c:numRef>
              <c:f>Sheet1!$H$5:$H$13</c:f>
              <c:numCache>
                <c:formatCode>General</c:formatCode>
                <c:ptCount val="9"/>
                <c:pt idx="0">
                  <c:v>0.36710526315789471</c:v>
                </c:pt>
                <c:pt idx="1">
                  <c:v>0.37236842105263157</c:v>
                </c:pt>
                <c:pt idx="2">
                  <c:v>0.37631578947368416</c:v>
                </c:pt>
                <c:pt idx="3">
                  <c:v>0.38026315789473686</c:v>
                </c:pt>
                <c:pt idx="4">
                  <c:v>0.38157894736842102</c:v>
                </c:pt>
                <c:pt idx="5">
                  <c:v>0.38421052631578945</c:v>
                </c:pt>
                <c:pt idx="6">
                  <c:v>0.38552631578947361</c:v>
                </c:pt>
                <c:pt idx="7">
                  <c:v>0.38552631578947361</c:v>
                </c:pt>
                <c:pt idx="8">
                  <c:v>0.38552631578947361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67-4A48-AF54-B93C4AC8CB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1673312"/>
        <c:axId val="1621673728"/>
      </c:scatterChart>
      <c:valAx>
        <c:axId val="1621673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1673728"/>
        <c:crosses val="autoZero"/>
        <c:crossBetween val="midCat"/>
      </c:valAx>
      <c:valAx>
        <c:axId val="1621673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mm Hg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1673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Pressure difference vs Time</a:t>
            </a:r>
          </a:p>
          <a:p>
            <a:pPr>
              <a:defRPr/>
            </a:pPr>
            <a:r>
              <a:rPr lang="en-US"/>
              <a:t>(at 800</a:t>
            </a:r>
            <a:r>
              <a:rPr lang="en-US" baseline="30000"/>
              <a:t>o</a:t>
            </a:r>
            <a:r>
              <a:rPr lang="en-US" baseline="0"/>
              <a:t>C</a:t>
            </a:r>
            <a:r>
              <a:rPr lang="en-US"/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Pressure Difference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6"/>
            <c:dispRSqr val="0"/>
            <c:dispEq val="0"/>
          </c:trendline>
          <c:xVal>
            <c:numRef>
              <c:f>Sheet1!$B$15:$B$23</c:f>
              <c:numCache>
                <c:formatCode>General</c:formatCode>
                <c:ptCount val="9"/>
                <c:pt idx="0">
                  <c:v>0</c:v>
                </c:pt>
                <c:pt idx="1">
                  <c:v>120</c:v>
                </c:pt>
                <c:pt idx="2">
                  <c:v>240</c:v>
                </c:pt>
                <c:pt idx="3">
                  <c:v>360</c:v>
                </c:pt>
                <c:pt idx="4">
                  <c:v>480</c:v>
                </c:pt>
                <c:pt idx="5">
                  <c:v>600</c:v>
                </c:pt>
                <c:pt idx="6">
                  <c:v>720</c:v>
                </c:pt>
                <c:pt idx="7">
                  <c:v>840</c:v>
                </c:pt>
                <c:pt idx="8">
                  <c:v>960</c:v>
                </c:pt>
              </c:numCache>
            </c:numRef>
          </c:xVal>
          <c:yVal>
            <c:numRef>
              <c:f>Sheet1!$H$15:$H$23</c:f>
              <c:numCache>
                <c:formatCode>General</c:formatCode>
                <c:ptCount val="9"/>
                <c:pt idx="0">
                  <c:v>0.42499999999999993</c:v>
                </c:pt>
                <c:pt idx="1">
                  <c:v>0.43289473684210522</c:v>
                </c:pt>
                <c:pt idx="2">
                  <c:v>0.43815789473684208</c:v>
                </c:pt>
                <c:pt idx="3">
                  <c:v>0.44342105263157894</c:v>
                </c:pt>
                <c:pt idx="4">
                  <c:v>0.4486842105263158</c:v>
                </c:pt>
                <c:pt idx="5">
                  <c:v>0.45131578947368423</c:v>
                </c:pt>
                <c:pt idx="6">
                  <c:v>0.45657894736842097</c:v>
                </c:pt>
                <c:pt idx="7">
                  <c:v>0.4592105263157894</c:v>
                </c:pt>
                <c:pt idx="8">
                  <c:v>0.46184210526315783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7E0-4E5D-88F0-5A0FAAA5D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1673312"/>
        <c:axId val="1621673728"/>
      </c:scatterChart>
      <c:valAx>
        <c:axId val="1621673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1673728"/>
        <c:crosses val="autoZero"/>
        <c:crossBetween val="midCat"/>
      </c:valAx>
      <c:valAx>
        <c:axId val="1621673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mm Hg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1673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Pressure difference vs Time</a:t>
            </a:r>
          </a:p>
          <a:p>
            <a:pPr>
              <a:defRPr/>
            </a:pPr>
            <a:r>
              <a:rPr lang="en-US"/>
              <a:t>(at 840</a:t>
            </a:r>
            <a:r>
              <a:rPr lang="en-US" baseline="30000"/>
              <a:t>o</a:t>
            </a:r>
            <a:r>
              <a:rPr lang="en-US" baseline="0"/>
              <a:t>C</a:t>
            </a:r>
            <a:r>
              <a:rPr lang="en-US"/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Pressure Difference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6"/>
            <c:dispRSqr val="0"/>
            <c:dispEq val="0"/>
          </c:trendline>
          <c:xVal>
            <c:numRef>
              <c:f>Sheet1!$B$5:$B$13</c:f>
              <c:numCache>
                <c:formatCode>General</c:formatCode>
                <c:ptCount val="9"/>
                <c:pt idx="0">
                  <c:v>0</c:v>
                </c:pt>
                <c:pt idx="1">
                  <c:v>120</c:v>
                </c:pt>
                <c:pt idx="2">
                  <c:v>240</c:v>
                </c:pt>
                <c:pt idx="3">
                  <c:v>360</c:v>
                </c:pt>
                <c:pt idx="4">
                  <c:v>480</c:v>
                </c:pt>
                <c:pt idx="5">
                  <c:v>600</c:v>
                </c:pt>
                <c:pt idx="6">
                  <c:v>720</c:v>
                </c:pt>
                <c:pt idx="7">
                  <c:v>840</c:v>
                </c:pt>
                <c:pt idx="8">
                  <c:v>960</c:v>
                </c:pt>
              </c:numCache>
            </c:numRef>
          </c:xVal>
          <c:yVal>
            <c:numRef>
              <c:f>Sheet1!$H$25:$H$33</c:f>
              <c:numCache>
                <c:formatCode>General</c:formatCode>
                <c:ptCount val="9"/>
                <c:pt idx="0">
                  <c:v>0.51315789473684204</c:v>
                </c:pt>
                <c:pt idx="1">
                  <c:v>0.53552631578947363</c:v>
                </c:pt>
                <c:pt idx="2">
                  <c:v>0.54868421052631577</c:v>
                </c:pt>
                <c:pt idx="3">
                  <c:v>0.55921052631578938</c:v>
                </c:pt>
                <c:pt idx="4">
                  <c:v>0.56710526315789478</c:v>
                </c:pt>
                <c:pt idx="5">
                  <c:v>0.57499999999999996</c:v>
                </c:pt>
                <c:pt idx="6">
                  <c:v>0.58289473684210524</c:v>
                </c:pt>
                <c:pt idx="7">
                  <c:v>0.58552631578947367</c:v>
                </c:pt>
                <c:pt idx="8">
                  <c:v>0.59078947368421053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4BB-4BCE-ABA3-7F1B01BC52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1673312"/>
        <c:axId val="1621673728"/>
      </c:scatterChart>
      <c:valAx>
        <c:axId val="1621673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1673728"/>
        <c:crosses val="autoZero"/>
        <c:crossBetween val="midCat"/>
      </c:valAx>
      <c:valAx>
        <c:axId val="1621673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mm Hg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1673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dp/dt vs p* - p</a:t>
            </a:r>
          </a:p>
          <a:p>
            <a:pPr algn="ctr" rtl="0">
              <a:defRPr/>
            </a:pPr>
            <a:r>
              <a:rPr lang="en-US"/>
              <a:t>(at 760</a:t>
            </a:r>
            <a:r>
              <a:rPr lang="en-US" baseline="30000"/>
              <a:t>o</a:t>
            </a:r>
            <a:r>
              <a:rPr lang="en-US" baseline="0"/>
              <a:t>C</a:t>
            </a:r>
            <a:r>
              <a:rPr lang="en-US"/>
              <a:t>)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(Sheet1!$I$5,Sheet1!$J$5)</c:f>
              <c:numCache>
                <c:formatCode>General</c:formatCode>
                <c:ptCount val="2"/>
                <c:pt idx="0" formatCode="0.00E+00">
                  <c:v>3.0592105263157893E-3</c:v>
                </c:pt>
                <c:pt idx="1">
                  <c:v>1.8421052631578894E-2</c:v>
                </c:pt>
              </c:numCache>
            </c:numRef>
          </c:xVal>
          <c:yVal>
            <c:numRef>
              <c:f>(Sheet1!$I$6,Sheet1!$J$6)</c:f>
              <c:numCache>
                <c:formatCode>General</c:formatCode>
                <c:ptCount val="2"/>
                <c:pt idx="0" formatCode="0.00E+00">
                  <c:v>4.3859649122807157E-5</c:v>
                </c:pt>
                <c:pt idx="1">
                  <c:v>1.3157894736842035E-2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41-45A7-AE48-6F27DBD0E8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6887312"/>
        <c:axId val="1916883568"/>
      </c:scatterChart>
      <c:valAx>
        <c:axId val="1916887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atm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6883568"/>
        <c:crosses val="autoZero"/>
        <c:crossBetween val="midCat"/>
      </c:valAx>
      <c:valAx>
        <c:axId val="1916883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atm/sec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6887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ln(p) vs 1/T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349442775634987"/>
                  <c:y val="-0.4064329724741854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(Sheet1!$L$5,Sheet1!$L$15,Sheet1!$L$25)</c:f>
              <c:numCache>
                <c:formatCode>General</c:formatCode>
                <c:ptCount val="3"/>
                <c:pt idx="0">
                  <c:v>9.6805421103581804E-4</c:v>
                </c:pt>
                <c:pt idx="1">
                  <c:v>9.3196644920782849E-4</c:v>
                </c:pt>
                <c:pt idx="2">
                  <c:v>8.9847259658580418E-4</c:v>
                </c:pt>
              </c:numCache>
            </c:numRef>
          </c:xVal>
          <c:yVal>
            <c:numRef>
              <c:f>(Sheet1!$K$5,Sheet1!$K$15,Sheet1!$K$25)</c:f>
              <c:numCache>
                <c:formatCode>General</c:formatCode>
                <c:ptCount val="3"/>
                <c:pt idx="0">
                  <c:v>10.5729426272332</c:v>
                </c:pt>
                <c:pt idx="1">
                  <c:v>10.753556241681999</c:v>
                </c:pt>
                <c:pt idx="2">
                  <c:v>10.999792905958387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F08-4A93-AE76-710005A14F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0770992"/>
        <c:axId val="1832996304"/>
      </c:scatterChart>
      <c:valAx>
        <c:axId val="1740770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1/T (K</a:t>
                </a:r>
                <a:r>
                  <a:rPr lang="en-IN" baseline="30000"/>
                  <a:t>-1</a:t>
                </a:r>
                <a:r>
                  <a:rPr lang="en-IN" baseline="0"/>
                  <a:t>)</a:t>
                </a:r>
                <a:r>
                  <a:rPr lang="en-IN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2996304"/>
        <c:crosses val="autoZero"/>
        <c:crossBetween val="midCat"/>
      </c:valAx>
      <c:valAx>
        <c:axId val="1832996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ln(p)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0770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T*ln(p) vs 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4.4607573037568952E-2"/>
                  <c:y val="1.934199714397402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(Sheet1!$D$8,Sheet1!$D$20,Sheet1!$D$29)</c:f>
              <c:numCache>
                <c:formatCode>General</c:formatCode>
                <c:ptCount val="3"/>
                <c:pt idx="0">
                  <c:v>1033</c:v>
                </c:pt>
                <c:pt idx="1">
                  <c:v>1073</c:v>
                </c:pt>
                <c:pt idx="2">
                  <c:v>1113</c:v>
                </c:pt>
              </c:numCache>
            </c:numRef>
          </c:xVal>
          <c:yVal>
            <c:numRef>
              <c:f>(Sheet1!$M$5,Sheet1!$M$15,Sheet1!$M$25)</c:f>
              <c:numCache>
                <c:formatCode>General</c:formatCode>
                <c:ptCount val="3"/>
                <c:pt idx="0">
                  <c:v>1.0235181633333205E-2</c:v>
                </c:pt>
                <c:pt idx="1">
                  <c:v>11538.565847324784</c:v>
                </c:pt>
                <c:pt idx="2">
                  <c:v>12242.769504331683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D80-484C-AF56-F03C01CDC5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0770992"/>
        <c:axId val="1832996304"/>
      </c:scatterChart>
      <c:valAx>
        <c:axId val="1740770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2996304"/>
        <c:crosses val="autoZero"/>
        <c:crossBetween val="midCat"/>
      </c:valAx>
      <c:valAx>
        <c:axId val="1832996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T*ln(p)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0770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342900</xdr:colOff>
      <xdr:row>2</xdr:row>
      <xdr:rowOff>240030</xdr:rowOff>
    </xdr:from>
    <xdr:to>
      <xdr:col>19</xdr:col>
      <xdr:colOff>441960</xdr:colOff>
      <xdr:row>19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880005A-6D4F-4437-BB37-B9ACBE72AB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205740</xdr:colOff>
      <xdr:row>23</xdr:row>
      <xdr:rowOff>99060</xdr:rowOff>
    </xdr:from>
    <xdr:to>
      <xdr:col>19</xdr:col>
      <xdr:colOff>304800</xdr:colOff>
      <xdr:row>45</xdr:row>
      <xdr:rowOff>102870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F95C019-EBC5-42EC-8482-27FFCB5C6F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464820</xdr:colOff>
      <xdr:row>47</xdr:row>
      <xdr:rowOff>68580</xdr:rowOff>
    </xdr:from>
    <xdr:to>
      <xdr:col>15</xdr:col>
      <xdr:colOff>670560</xdr:colOff>
      <xdr:row>69</xdr:row>
      <xdr:rowOff>163830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B92E6A0-11BA-477D-A4AA-71B4024F71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175260</xdr:colOff>
      <xdr:row>37</xdr:row>
      <xdr:rowOff>11430</xdr:rowOff>
    </xdr:from>
    <xdr:to>
      <xdr:col>8</xdr:col>
      <xdr:colOff>800100</xdr:colOff>
      <xdr:row>59</xdr:row>
      <xdr:rowOff>15240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F84A791-1574-4984-98A8-D4551D7A26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63</xdr:row>
      <xdr:rowOff>0</xdr:rowOff>
    </xdr:from>
    <xdr:to>
      <xdr:col>7</xdr:col>
      <xdr:colOff>891540</xdr:colOff>
      <xdr:row>83</xdr:row>
      <xdr:rowOff>102870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8E64425B-9F1A-4B37-A0C4-6DB8B45B6E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0</xdr:colOff>
      <xdr:row>76</xdr:row>
      <xdr:rowOff>0</xdr:rowOff>
    </xdr:from>
    <xdr:to>
      <xdr:col>15</xdr:col>
      <xdr:colOff>335280</xdr:colOff>
      <xdr:row>96</xdr:row>
      <xdr:rowOff>102870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CB5AECB2-B9D6-4CD9-908E-2533C9539E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EE239-3C47-40A5-878E-898A89396599}">
  <dimension ref="B3:M35"/>
  <sheetViews>
    <sheetView tabSelected="1" topLeftCell="A14" zoomScaleNormal="100" workbookViewId="0">
      <selection activeCell="J72" sqref="J72"/>
    </sheetView>
  </sheetViews>
  <sheetFormatPr defaultColWidth="8.88671875" defaultRowHeight="14.4" x14ac:dyDescent="0.3"/>
  <cols>
    <col min="2" max="2" width="12.6640625" customWidth="1"/>
    <col min="3" max="3" width="16" customWidth="1"/>
    <col min="4" max="4" width="18.44140625" customWidth="1"/>
    <col min="5" max="5" width="12.44140625" customWidth="1"/>
    <col min="6" max="6" width="13" customWidth="1"/>
    <col min="7" max="7" width="12.88671875" customWidth="1"/>
    <col min="8" max="8" width="15.33203125" customWidth="1"/>
    <col min="9" max="9" width="13.109375" style="1" customWidth="1"/>
    <col min="10" max="10" width="19.6640625" customWidth="1"/>
    <col min="11" max="11" width="14.88671875" customWidth="1"/>
    <col min="12" max="12" width="14.33203125" customWidth="1"/>
    <col min="13" max="13" width="19.88671875" customWidth="1"/>
    <col min="14" max="14" width="10.109375" customWidth="1"/>
    <col min="15" max="15" width="14.6640625" customWidth="1"/>
    <col min="16" max="16" width="13.6640625" customWidth="1"/>
    <col min="17" max="17" width="14.33203125" customWidth="1"/>
    <col min="18" max="18" width="13.6640625" customWidth="1"/>
  </cols>
  <sheetData>
    <row r="3" spans="2:13" ht="20.399999999999999" customHeight="1" thickBot="1" x14ac:dyDescent="0.35"/>
    <row r="4" spans="2:13" ht="67.95" customHeight="1" thickBot="1" x14ac:dyDescent="0.35">
      <c r="B4" s="2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7" t="s">
        <v>7</v>
      </c>
      <c r="J4" s="7" t="s">
        <v>8</v>
      </c>
      <c r="K4" s="6" t="s">
        <v>9</v>
      </c>
      <c r="L4" s="7" t="s">
        <v>10</v>
      </c>
      <c r="M4" s="7" t="s">
        <v>11</v>
      </c>
    </row>
    <row r="5" spans="2:13" ht="18.600000000000001" customHeight="1" thickBot="1" x14ac:dyDescent="0.35">
      <c r="B5" s="4">
        <v>0</v>
      </c>
      <c r="C5" s="5">
        <v>760</v>
      </c>
      <c r="D5" s="5">
        <f>C5+273</f>
        <v>1033</v>
      </c>
      <c r="E5" s="5">
        <v>686</v>
      </c>
      <c r="F5" s="5">
        <v>213</v>
      </c>
      <c r="G5" s="5">
        <f>ABS(E5-F5)</f>
        <v>473</v>
      </c>
      <c r="H5" s="5">
        <f>(752/760)-(G5/760)</f>
        <v>0.36710526315789471</v>
      </c>
      <c r="I5" s="11">
        <f>H5/120</f>
        <v>3.0592105263157893E-3</v>
      </c>
      <c r="J5" s="9">
        <f>MAX($H$5:$H$13)-H5</f>
        <v>1.8421052631578894E-2</v>
      </c>
      <c r="K5" s="14">
        <f>LN($H$11*101325)</f>
        <v>10.5729426272332</v>
      </c>
      <c r="L5" s="14">
        <f>1/$D$8</f>
        <v>9.6805421103581804E-4</v>
      </c>
      <c r="M5" s="14">
        <f>K5*L5</f>
        <v>1.0235181633333205E-2</v>
      </c>
    </row>
    <row r="6" spans="2:13" ht="15" customHeight="1" thickBot="1" x14ac:dyDescent="0.35">
      <c r="B6" s="4">
        <v>120</v>
      </c>
      <c r="C6" s="5">
        <v>760</v>
      </c>
      <c r="D6" s="5">
        <f t="shared" ref="D6:D33" si="0">C6+273</f>
        <v>1033</v>
      </c>
      <c r="E6" s="5">
        <v>684</v>
      </c>
      <c r="F6" s="5">
        <v>215</v>
      </c>
      <c r="G6" s="5">
        <f t="shared" ref="G6:G33" si="1">ABS(E6-F6)</f>
        <v>469</v>
      </c>
      <c r="H6" s="5">
        <f t="shared" ref="H6:H33" si="2">(752/760)-(G6/760)</f>
        <v>0.37236842105263157</v>
      </c>
      <c r="I6" s="11">
        <f>(H6-H5)/120</f>
        <v>4.3859649122807157E-5</v>
      </c>
      <c r="J6" s="9">
        <f t="shared" ref="J6:J13" si="3">MAX($H$5:$H$13)-H6</f>
        <v>1.3157894736842035E-2</v>
      </c>
      <c r="K6" s="15"/>
      <c r="L6" s="15"/>
      <c r="M6" s="15"/>
    </row>
    <row r="7" spans="2:13" ht="15.6" customHeight="1" thickBot="1" x14ac:dyDescent="0.35">
      <c r="B7" s="4">
        <v>240</v>
      </c>
      <c r="C7" s="5">
        <v>760</v>
      </c>
      <c r="D7" s="5">
        <f t="shared" si="0"/>
        <v>1033</v>
      </c>
      <c r="E7" s="5">
        <v>682</v>
      </c>
      <c r="F7" s="5">
        <v>216</v>
      </c>
      <c r="G7" s="5">
        <f t="shared" si="1"/>
        <v>466</v>
      </c>
      <c r="H7" s="5">
        <f t="shared" si="2"/>
        <v>0.37631578947368416</v>
      </c>
      <c r="I7" s="11">
        <f t="shared" ref="I7:I13" si="4">(H7-H6)/120</f>
        <v>3.2894736842104903E-5</v>
      </c>
      <c r="J7" s="9">
        <f t="shared" si="3"/>
        <v>9.2105263157894468E-3</v>
      </c>
      <c r="K7" s="15"/>
      <c r="L7" s="15"/>
      <c r="M7" s="15"/>
    </row>
    <row r="8" spans="2:13" ht="15" thickBot="1" x14ac:dyDescent="0.35">
      <c r="B8" s="4">
        <v>360</v>
      </c>
      <c r="C8" s="5">
        <v>760</v>
      </c>
      <c r="D8" s="5">
        <f t="shared" si="0"/>
        <v>1033</v>
      </c>
      <c r="E8" s="5">
        <v>681</v>
      </c>
      <c r="F8" s="5">
        <v>218</v>
      </c>
      <c r="G8" s="5">
        <f t="shared" si="1"/>
        <v>463</v>
      </c>
      <c r="H8" s="5">
        <f t="shared" si="2"/>
        <v>0.38026315789473686</v>
      </c>
      <c r="I8" s="11">
        <f t="shared" si="4"/>
        <v>3.2894736842105825E-5</v>
      </c>
      <c r="J8" s="9">
        <f t="shared" si="3"/>
        <v>5.2631578947367474E-3</v>
      </c>
      <c r="K8" s="15"/>
      <c r="L8" s="15"/>
      <c r="M8" s="15"/>
    </row>
    <row r="9" spans="2:13" ht="15" thickBot="1" x14ac:dyDescent="0.35">
      <c r="B9" s="4">
        <v>480</v>
      </c>
      <c r="C9" s="5">
        <v>760</v>
      </c>
      <c r="D9" s="5">
        <f t="shared" si="0"/>
        <v>1033</v>
      </c>
      <c r="E9" s="5">
        <v>680</v>
      </c>
      <c r="F9" s="5">
        <v>218</v>
      </c>
      <c r="G9" s="5">
        <f t="shared" si="1"/>
        <v>462</v>
      </c>
      <c r="H9" s="5">
        <f t="shared" si="2"/>
        <v>0.38157894736842102</v>
      </c>
      <c r="I9" s="11">
        <f t="shared" si="4"/>
        <v>1.0964912280701327E-5</v>
      </c>
      <c r="J9" s="9">
        <f t="shared" si="3"/>
        <v>3.9473684210525883E-3</v>
      </c>
      <c r="K9" s="15"/>
      <c r="L9" s="15"/>
      <c r="M9" s="15"/>
    </row>
    <row r="10" spans="2:13" ht="16.95" customHeight="1" thickBot="1" x14ac:dyDescent="0.35">
      <c r="B10" s="4">
        <v>600</v>
      </c>
      <c r="C10" s="5">
        <v>760</v>
      </c>
      <c r="D10" s="5">
        <f t="shared" si="0"/>
        <v>1033</v>
      </c>
      <c r="E10" s="5">
        <v>680</v>
      </c>
      <c r="F10" s="5">
        <v>220</v>
      </c>
      <c r="G10" s="5">
        <f t="shared" si="1"/>
        <v>460</v>
      </c>
      <c r="H10" s="5">
        <f t="shared" si="2"/>
        <v>0.38421052631578945</v>
      </c>
      <c r="I10" s="11">
        <f t="shared" si="4"/>
        <v>2.1929824561403578E-5</v>
      </c>
      <c r="J10" s="9">
        <f t="shared" si="3"/>
        <v>1.3157894736841591E-3</v>
      </c>
      <c r="K10" s="15"/>
      <c r="L10" s="15"/>
      <c r="M10" s="15"/>
    </row>
    <row r="11" spans="2:13" ht="15" thickBot="1" x14ac:dyDescent="0.35">
      <c r="B11" s="4">
        <v>720</v>
      </c>
      <c r="C11" s="5">
        <v>760</v>
      </c>
      <c r="D11" s="5">
        <f t="shared" si="0"/>
        <v>1033</v>
      </c>
      <c r="E11" s="5">
        <v>679</v>
      </c>
      <c r="F11" s="5">
        <v>220</v>
      </c>
      <c r="G11" s="5">
        <f t="shared" si="1"/>
        <v>459</v>
      </c>
      <c r="H11" s="5">
        <f t="shared" si="2"/>
        <v>0.38552631578947361</v>
      </c>
      <c r="I11" s="11">
        <f t="shared" si="4"/>
        <v>1.0964912280701327E-5</v>
      </c>
      <c r="J11" s="9">
        <f t="shared" si="3"/>
        <v>0</v>
      </c>
      <c r="K11" s="15"/>
      <c r="L11" s="15"/>
      <c r="M11" s="15"/>
    </row>
    <row r="12" spans="2:13" ht="15" thickBot="1" x14ac:dyDescent="0.35">
      <c r="B12" s="4">
        <v>840</v>
      </c>
      <c r="C12" s="5">
        <v>760</v>
      </c>
      <c r="D12" s="5">
        <f t="shared" si="0"/>
        <v>1033</v>
      </c>
      <c r="E12" s="5">
        <v>679</v>
      </c>
      <c r="F12" s="5">
        <v>220</v>
      </c>
      <c r="G12" s="5">
        <f t="shared" si="1"/>
        <v>459</v>
      </c>
      <c r="H12" s="5">
        <f t="shared" si="2"/>
        <v>0.38552631578947361</v>
      </c>
      <c r="I12" s="11">
        <f t="shared" si="4"/>
        <v>0</v>
      </c>
      <c r="J12" s="9">
        <f t="shared" si="3"/>
        <v>0</v>
      </c>
      <c r="K12" s="15"/>
      <c r="L12" s="15"/>
      <c r="M12" s="15"/>
    </row>
    <row r="13" spans="2:13" ht="15" thickBot="1" x14ac:dyDescent="0.35">
      <c r="B13" s="4">
        <v>960</v>
      </c>
      <c r="C13" s="5">
        <v>760</v>
      </c>
      <c r="D13" s="5">
        <f t="shared" si="0"/>
        <v>1033</v>
      </c>
      <c r="E13" s="5">
        <v>679</v>
      </c>
      <c r="F13" s="5">
        <v>220</v>
      </c>
      <c r="G13" s="5">
        <f t="shared" si="1"/>
        <v>459</v>
      </c>
      <c r="H13" s="5">
        <f>(752/760)-(G13/760)</f>
        <v>0.38552631578947361</v>
      </c>
      <c r="I13" s="11">
        <f t="shared" si="4"/>
        <v>0</v>
      </c>
      <c r="J13" s="9">
        <f t="shared" si="3"/>
        <v>0</v>
      </c>
      <c r="K13" s="16"/>
      <c r="L13" s="16"/>
      <c r="M13" s="16"/>
    </row>
    <row r="14" spans="2:13" ht="15" thickBot="1" x14ac:dyDescent="0.35">
      <c r="B14" s="4"/>
      <c r="C14" s="5"/>
      <c r="D14" s="5"/>
      <c r="E14" s="5"/>
      <c r="F14" s="5"/>
      <c r="G14" s="5"/>
      <c r="H14" s="5"/>
      <c r="I14" s="11"/>
      <c r="J14" s="8"/>
      <c r="K14" s="13"/>
    </row>
    <row r="15" spans="2:13" ht="15" thickBot="1" x14ac:dyDescent="0.35">
      <c r="B15" s="4">
        <v>0</v>
      </c>
      <c r="C15" s="5">
        <v>800</v>
      </c>
      <c r="D15" s="5">
        <f t="shared" si="0"/>
        <v>1073</v>
      </c>
      <c r="E15" s="5">
        <v>664</v>
      </c>
      <c r="F15" s="5">
        <v>235</v>
      </c>
      <c r="G15" s="5">
        <f t="shared" si="1"/>
        <v>429</v>
      </c>
      <c r="H15" s="5">
        <f t="shared" si="2"/>
        <v>0.42499999999999993</v>
      </c>
      <c r="I15" s="11">
        <f t="shared" ref="I15:I33" si="5">ABS(H16-H15)/120</f>
        <v>6.5789473684210728E-5</v>
      </c>
      <c r="J15" s="9">
        <f>MAX($H$15:$H$23)-H15</f>
        <v>3.6842105263157898E-2</v>
      </c>
      <c r="K15" s="14">
        <f>LN($H$23*101325)</f>
        <v>10.753556241681999</v>
      </c>
      <c r="L15" s="14">
        <f>1/$D$19</f>
        <v>9.3196644920782849E-4</v>
      </c>
      <c r="M15" s="14">
        <f>K15/L15</f>
        <v>11538.565847324784</v>
      </c>
    </row>
    <row r="16" spans="2:13" ht="15" thickBot="1" x14ac:dyDescent="0.35">
      <c r="B16" s="4">
        <v>120</v>
      </c>
      <c r="C16" s="5">
        <v>800</v>
      </c>
      <c r="D16" s="5">
        <f t="shared" si="0"/>
        <v>1073</v>
      </c>
      <c r="E16" s="5">
        <v>661</v>
      </c>
      <c r="F16" s="5">
        <v>238</v>
      </c>
      <c r="G16" s="5">
        <f t="shared" si="1"/>
        <v>423</v>
      </c>
      <c r="H16" s="5">
        <f t="shared" si="2"/>
        <v>0.43289473684210522</v>
      </c>
      <c r="I16" s="11">
        <f t="shared" si="5"/>
        <v>4.3859649122807157E-5</v>
      </c>
      <c r="J16" s="9">
        <f t="shared" ref="J16:J23" si="6">MAX($H$15:$H$23)-H16</f>
        <v>2.8947368421052611E-2</v>
      </c>
      <c r="K16" s="15"/>
      <c r="L16" s="15"/>
      <c r="M16" s="15"/>
    </row>
    <row r="17" spans="2:13" ht="15" thickBot="1" x14ac:dyDescent="0.35">
      <c r="B17" s="4">
        <v>240</v>
      </c>
      <c r="C17" s="5">
        <v>800</v>
      </c>
      <c r="D17" s="5">
        <f t="shared" si="0"/>
        <v>1073</v>
      </c>
      <c r="E17" s="5">
        <v>659</v>
      </c>
      <c r="F17" s="5">
        <v>240</v>
      </c>
      <c r="G17" s="5">
        <f t="shared" si="1"/>
        <v>419</v>
      </c>
      <c r="H17" s="5">
        <f t="shared" si="2"/>
        <v>0.43815789473684208</v>
      </c>
      <c r="I17" s="11">
        <f t="shared" si="5"/>
        <v>4.3859649122807157E-5</v>
      </c>
      <c r="J17" s="9">
        <f t="shared" si="6"/>
        <v>2.3684210526315752E-2</v>
      </c>
      <c r="K17" s="15"/>
      <c r="L17" s="15"/>
      <c r="M17" s="15"/>
    </row>
    <row r="18" spans="2:13" ht="15" thickBot="1" x14ac:dyDescent="0.35">
      <c r="B18" s="4">
        <v>360</v>
      </c>
      <c r="C18" s="5">
        <v>800</v>
      </c>
      <c r="D18" s="5">
        <f t="shared" si="0"/>
        <v>1073</v>
      </c>
      <c r="E18" s="5">
        <v>657</v>
      </c>
      <c r="F18" s="5">
        <v>242</v>
      </c>
      <c r="G18" s="5">
        <f t="shared" si="1"/>
        <v>415</v>
      </c>
      <c r="H18" s="5">
        <f t="shared" si="2"/>
        <v>0.44342105263157894</v>
      </c>
      <c r="I18" s="11">
        <f t="shared" si="5"/>
        <v>4.3859649122807157E-5</v>
      </c>
      <c r="J18" s="9">
        <f t="shared" si="6"/>
        <v>1.8421052631578894E-2</v>
      </c>
      <c r="K18" s="15"/>
      <c r="L18" s="15"/>
      <c r="M18" s="15"/>
    </row>
    <row r="19" spans="2:13" ht="15.6" customHeight="1" thickBot="1" x14ac:dyDescent="0.35">
      <c r="B19" s="4">
        <v>480</v>
      </c>
      <c r="C19" s="5">
        <v>800</v>
      </c>
      <c r="D19" s="5">
        <f t="shared" si="0"/>
        <v>1073</v>
      </c>
      <c r="E19" s="5">
        <v>655</v>
      </c>
      <c r="F19" s="5">
        <v>244</v>
      </c>
      <c r="G19" s="5">
        <f t="shared" si="1"/>
        <v>411</v>
      </c>
      <c r="H19" s="5">
        <f t="shared" si="2"/>
        <v>0.4486842105263158</v>
      </c>
      <c r="I19" s="11">
        <f t="shared" si="5"/>
        <v>2.1929824561403578E-5</v>
      </c>
      <c r="J19" s="9">
        <f t="shared" si="6"/>
        <v>1.3157894736842035E-2</v>
      </c>
      <c r="K19" s="15"/>
      <c r="L19" s="15"/>
      <c r="M19" s="15"/>
    </row>
    <row r="20" spans="2:13" ht="15" thickBot="1" x14ac:dyDescent="0.35">
      <c r="B20" s="4">
        <v>600</v>
      </c>
      <c r="C20" s="5">
        <v>800</v>
      </c>
      <c r="D20" s="5">
        <f t="shared" si="0"/>
        <v>1073</v>
      </c>
      <c r="E20" s="5">
        <v>654</v>
      </c>
      <c r="F20" s="5">
        <v>245</v>
      </c>
      <c r="G20" s="5">
        <f t="shared" si="1"/>
        <v>409</v>
      </c>
      <c r="H20" s="5">
        <f t="shared" si="2"/>
        <v>0.45131578947368423</v>
      </c>
      <c r="I20" s="11">
        <f t="shared" si="5"/>
        <v>4.3859649122806228E-5</v>
      </c>
      <c r="J20" s="9">
        <f t="shared" si="6"/>
        <v>1.0526315789473606E-2</v>
      </c>
      <c r="K20" s="15"/>
      <c r="L20" s="15"/>
      <c r="M20" s="15"/>
    </row>
    <row r="21" spans="2:13" ht="15" thickBot="1" x14ac:dyDescent="0.35">
      <c r="B21" s="4">
        <v>720</v>
      </c>
      <c r="C21" s="5">
        <v>800</v>
      </c>
      <c r="D21" s="5">
        <f t="shared" si="0"/>
        <v>1073</v>
      </c>
      <c r="E21" s="5">
        <v>652</v>
      </c>
      <c r="F21" s="5">
        <v>247</v>
      </c>
      <c r="G21" s="5">
        <f t="shared" si="1"/>
        <v>405</v>
      </c>
      <c r="H21" s="5">
        <f t="shared" si="2"/>
        <v>0.45657894736842097</v>
      </c>
      <c r="I21" s="11">
        <f t="shared" si="5"/>
        <v>2.1929824561403578E-5</v>
      </c>
      <c r="J21" s="9">
        <f t="shared" si="6"/>
        <v>5.2631578947368585E-3</v>
      </c>
      <c r="K21" s="15"/>
      <c r="L21" s="15"/>
      <c r="M21" s="15"/>
    </row>
    <row r="22" spans="2:13" ht="15" thickBot="1" x14ac:dyDescent="0.35">
      <c r="B22" s="4">
        <v>840</v>
      </c>
      <c r="C22" s="5">
        <v>800</v>
      </c>
      <c r="D22" s="5">
        <f t="shared" si="0"/>
        <v>1073</v>
      </c>
      <c r="E22" s="5">
        <v>651</v>
      </c>
      <c r="F22" s="5">
        <v>248</v>
      </c>
      <c r="G22" s="5">
        <f t="shared" si="1"/>
        <v>403</v>
      </c>
      <c r="H22" s="5">
        <f t="shared" si="2"/>
        <v>0.4592105263157894</v>
      </c>
      <c r="I22" s="11">
        <f t="shared" si="5"/>
        <v>2.1929824561403578E-5</v>
      </c>
      <c r="J22" s="9">
        <f t="shared" si="6"/>
        <v>2.6315789473684292E-3</v>
      </c>
      <c r="K22" s="15"/>
      <c r="L22" s="15"/>
      <c r="M22" s="15"/>
    </row>
    <row r="23" spans="2:13" ht="15" thickBot="1" x14ac:dyDescent="0.35">
      <c r="B23" s="4">
        <v>960</v>
      </c>
      <c r="C23" s="5">
        <v>800</v>
      </c>
      <c r="D23" s="5">
        <f t="shared" si="0"/>
        <v>1073</v>
      </c>
      <c r="E23" s="5">
        <v>650</v>
      </c>
      <c r="F23" s="5">
        <v>249</v>
      </c>
      <c r="G23" s="5">
        <f t="shared" si="1"/>
        <v>401</v>
      </c>
      <c r="H23" s="5">
        <f t="shared" si="2"/>
        <v>0.46184210526315783</v>
      </c>
      <c r="I23" s="11">
        <f t="shared" si="5"/>
        <v>3.8486842105263154E-3</v>
      </c>
      <c r="J23" s="9">
        <f t="shared" si="6"/>
        <v>0</v>
      </c>
      <c r="K23" s="16"/>
      <c r="L23" s="16"/>
      <c r="M23" s="16"/>
    </row>
    <row r="24" spans="2:13" ht="15" thickBot="1" x14ac:dyDescent="0.35">
      <c r="B24" s="4"/>
      <c r="C24" s="5"/>
      <c r="D24" s="5"/>
      <c r="E24" s="5"/>
      <c r="F24" s="5"/>
      <c r="G24" s="5"/>
      <c r="H24" s="5"/>
      <c r="I24" s="11"/>
      <c r="J24" s="9"/>
      <c r="K24" s="13"/>
    </row>
    <row r="25" spans="2:13" ht="15" thickBot="1" x14ac:dyDescent="0.35">
      <c r="B25" s="4">
        <v>0</v>
      </c>
      <c r="C25" s="5">
        <v>840</v>
      </c>
      <c r="D25" s="5">
        <f t="shared" si="0"/>
        <v>1113</v>
      </c>
      <c r="E25" s="5">
        <v>630</v>
      </c>
      <c r="F25" s="5">
        <v>268</v>
      </c>
      <c r="G25" s="5">
        <f t="shared" si="1"/>
        <v>362</v>
      </c>
      <c r="H25" s="5">
        <f t="shared" si="2"/>
        <v>0.51315789473684204</v>
      </c>
      <c r="I25" s="11">
        <f t="shared" si="5"/>
        <v>1.8640350877192994E-4</v>
      </c>
      <c r="J25" s="9">
        <f>MAX($H$25:$H$33)-H25</f>
        <v>7.7631578947368496E-2</v>
      </c>
      <c r="K25" s="14">
        <f>LN($H$33*101325)</f>
        <v>10.999792905958387</v>
      </c>
      <c r="L25" s="14">
        <f>1/$D$30</f>
        <v>8.9847259658580418E-4</v>
      </c>
      <c r="M25" s="14">
        <f>K25/L25</f>
        <v>12242.769504331683</v>
      </c>
    </row>
    <row r="26" spans="2:13" ht="15" thickBot="1" x14ac:dyDescent="0.35">
      <c r="B26" s="4">
        <v>120</v>
      </c>
      <c r="C26" s="5">
        <v>840</v>
      </c>
      <c r="D26" s="5">
        <f t="shared" si="0"/>
        <v>1113</v>
      </c>
      <c r="E26" s="5">
        <v>622</v>
      </c>
      <c r="F26" s="5">
        <v>277</v>
      </c>
      <c r="G26" s="5">
        <f t="shared" si="1"/>
        <v>345</v>
      </c>
      <c r="H26" s="5">
        <f t="shared" si="2"/>
        <v>0.53552631578947363</v>
      </c>
      <c r="I26" s="11">
        <f t="shared" si="5"/>
        <v>1.0964912280701788E-4</v>
      </c>
      <c r="J26" s="9">
        <f t="shared" ref="J26:J33" si="7">MAX($H$25:$H$33)-H26</f>
        <v>5.5263157894736903E-2</v>
      </c>
      <c r="K26" s="15"/>
      <c r="L26" s="15"/>
      <c r="M26" s="15"/>
    </row>
    <row r="27" spans="2:13" ht="15" thickBot="1" x14ac:dyDescent="0.35">
      <c r="B27" s="4">
        <v>240</v>
      </c>
      <c r="C27" s="5">
        <v>840</v>
      </c>
      <c r="D27" s="5">
        <f t="shared" si="0"/>
        <v>1113</v>
      </c>
      <c r="E27" s="5">
        <v>617</v>
      </c>
      <c r="F27" s="5">
        <v>282</v>
      </c>
      <c r="G27" s="5">
        <f t="shared" si="1"/>
        <v>335</v>
      </c>
      <c r="H27" s="5">
        <f t="shared" si="2"/>
        <v>0.54868421052631577</v>
      </c>
      <c r="I27" s="11">
        <f t="shared" si="5"/>
        <v>8.7719298245613378E-5</v>
      </c>
      <c r="J27" s="9">
        <f t="shared" si="7"/>
        <v>4.2105263157894757E-2</v>
      </c>
      <c r="K27" s="15"/>
      <c r="L27" s="15"/>
      <c r="M27" s="15"/>
    </row>
    <row r="28" spans="2:13" ht="15" thickBot="1" x14ac:dyDescent="0.35">
      <c r="B28" s="4">
        <v>360</v>
      </c>
      <c r="C28" s="5">
        <v>840</v>
      </c>
      <c r="D28" s="5">
        <f t="shared" si="0"/>
        <v>1113</v>
      </c>
      <c r="E28" s="5">
        <v>613</v>
      </c>
      <c r="F28" s="5">
        <v>286</v>
      </c>
      <c r="G28" s="5">
        <f t="shared" si="1"/>
        <v>327</v>
      </c>
      <c r="H28" s="5">
        <f t="shared" si="2"/>
        <v>0.55921052631578938</v>
      </c>
      <c r="I28" s="11">
        <f t="shared" si="5"/>
        <v>6.578947368421165E-5</v>
      </c>
      <c r="J28" s="9">
        <f t="shared" si="7"/>
        <v>3.1578947368421151E-2</v>
      </c>
      <c r="K28" s="15"/>
      <c r="L28" s="15"/>
      <c r="M28" s="15"/>
    </row>
    <row r="29" spans="2:13" ht="15" thickBot="1" x14ac:dyDescent="0.35">
      <c r="B29" s="4">
        <v>480</v>
      </c>
      <c r="C29" s="5">
        <v>840</v>
      </c>
      <c r="D29" s="5">
        <f t="shared" si="0"/>
        <v>1113</v>
      </c>
      <c r="E29" s="5">
        <v>610</v>
      </c>
      <c r="F29" s="5">
        <v>289</v>
      </c>
      <c r="G29" s="5">
        <f t="shared" si="1"/>
        <v>321</v>
      </c>
      <c r="H29" s="5">
        <f t="shared" si="2"/>
        <v>0.56710526315789478</v>
      </c>
      <c r="I29" s="11">
        <f t="shared" si="5"/>
        <v>6.5789473684209807E-5</v>
      </c>
      <c r="J29" s="9">
        <f t="shared" si="7"/>
        <v>2.3684210526315752E-2</v>
      </c>
      <c r="K29" s="15"/>
      <c r="L29" s="15"/>
      <c r="M29" s="15"/>
    </row>
    <row r="30" spans="2:13" ht="15" thickBot="1" x14ac:dyDescent="0.35">
      <c r="B30" s="4">
        <v>600</v>
      </c>
      <c r="C30" s="5">
        <v>840</v>
      </c>
      <c r="D30" s="5">
        <f t="shared" si="0"/>
        <v>1113</v>
      </c>
      <c r="E30" s="5">
        <v>607</v>
      </c>
      <c r="F30" s="5">
        <v>292</v>
      </c>
      <c r="G30" s="5">
        <f t="shared" si="1"/>
        <v>315</v>
      </c>
      <c r="H30" s="5">
        <f t="shared" si="2"/>
        <v>0.57499999999999996</v>
      </c>
      <c r="I30" s="11">
        <f t="shared" si="5"/>
        <v>6.5789473684210728E-5</v>
      </c>
      <c r="J30" s="9">
        <f t="shared" si="7"/>
        <v>1.5789473684210575E-2</v>
      </c>
      <c r="K30" s="15"/>
      <c r="L30" s="15"/>
      <c r="M30" s="15"/>
    </row>
    <row r="31" spans="2:13" ht="15" thickBot="1" x14ac:dyDescent="0.35">
      <c r="B31" s="4">
        <v>720</v>
      </c>
      <c r="C31" s="5">
        <v>840</v>
      </c>
      <c r="D31" s="5">
        <f t="shared" si="0"/>
        <v>1113</v>
      </c>
      <c r="E31" s="5">
        <v>604</v>
      </c>
      <c r="F31" s="5">
        <v>295</v>
      </c>
      <c r="G31" s="5">
        <f t="shared" si="1"/>
        <v>309</v>
      </c>
      <c r="H31" s="5">
        <f t="shared" si="2"/>
        <v>0.58289473684210524</v>
      </c>
      <c r="I31" s="11">
        <f t="shared" si="5"/>
        <v>2.1929824561403578E-5</v>
      </c>
      <c r="J31" s="9">
        <f t="shared" si="7"/>
        <v>7.8947368421052877E-3</v>
      </c>
      <c r="K31" s="15"/>
      <c r="L31" s="15"/>
      <c r="M31" s="15"/>
    </row>
    <row r="32" spans="2:13" ht="15" thickBot="1" x14ac:dyDescent="0.35">
      <c r="B32" s="4">
        <v>840</v>
      </c>
      <c r="C32" s="5">
        <v>840</v>
      </c>
      <c r="D32" s="5">
        <f t="shared" si="0"/>
        <v>1113</v>
      </c>
      <c r="E32" s="5">
        <v>603</v>
      </c>
      <c r="F32" s="5">
        <v>296</v>
      </c>
      <c r="G32" s="5">
        <f t="shared" si="1"/>
        <v>307</v>
      </c>
      <c r="H32" s="5">
        <f t="shared" si="2"/>
        <v>0.58552631578947367</v>
      </c>
      <c r="I32" s="11">
        <f t="shared" si="5"/>
        <v>4.3859649122807157E-5</v>
      </c>
      <c r="J32" s="9">
        <f t="shared" si="7"/>
        <v>5.2631578947368585E-3</v>
      </c>
      <c r="K32" s="15"/>
      <c r="L32" s="15"/>
      <c r="M32" s="15"/>
    </row>
    <row r="33" spans="2:13" ht="15" thickBot="1" x14ac:dyDescent="0.35">
      <c r="B33" s="4">
        <v>960</v>
      </c>
      <c r="C33" s="5">
        <v>840</v>
      </c>
      <c r="D33" s="5">
        <f t="shared" si="0"/>
        <v>1113</v>
      </c>
      <c r="E33" s="5">
        <v>601</v>
      </c>
      <c r="F33" s="5">
        <v>298</v>
      </c>
      <c r="G33" s="5">
        <f t="shared" si="1"/>
        <v>303</v>
      </c>
      <c r="H33" s="5">
        <f t="shared" si="2"/>
        <v>0.59078947368421053</v>
      </c>
      <c r="I33" s="11">
        <f t="shared" si="5"/>
        <v>4.9232456140350881E-3</v>
      </c>
      <c r="J33" s="9">
        <f t="shared" si="7"/>
        <v>0</v>
      </c>
      <c r="K33" s="16"/>
      <c r="L33" s="16"/>
      <c r="M33" s="16"/>
    </row>
    <row r="34" spans="2:13" ht="15" thickBot="1" x14ac:dyDescent="0.35">
      <c r="B34" s="4"/>
      <c r="C34" s="5"/>
      <c r="D34" s="5"/>
      <c r="E34" s="5"/>
      <c r="F34" s="5"/>
      <c r="G34" s="5"/>
      <c r="H34" s="5"/>
      <c r="I34" s="12"/>
      <c r="J34" s="10"/>
      <c r="K34" s="1"/>
    </row>
    <row r="35" spans="2:13" ht="15" thickBot="1" x14ac:dyDescent="0.35">
      <c r="B35" s="4"/>
      <c r="C35" s="5"/>
      <c r="D35" s="5"/>
      <c r="E35" s="5"/>
      <c r="F35" s="5"/>
      <c r="G35" s="5"/>
      <c r="H35" s="5"/>
      <c r="I35" s="12"/>
      <c r="J35" s="8"/>
      <c r="K35" s="1"/>
    </row>
  </sheetData>
  <mergeCells count="9">
    <mergeCell ref="M5:M13"/>
    <mergeCell ref="M15:M23"/>
    <mergeCell ref="M25:M33"/>
    <mergeCell ref="K5:K13"/>
    <mergeCell ref="K15:K23"/>
    <mergeCell ref="K25:K33"/>
    <mergeCell ref="L5:L13"/>
    <mergeCell ref="L15:L23"/>
    <mergeCell ref="L25:L3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Rayala Akhil</dc:creator>
  <cp:keywords/>
  <dc:description/>
  <cp:lastModifiedBy>Rayala Akhil</cp:lastModifiedBy>
  <cp:revision/>
  <dcterms:created xsi:type="dcterms:W3CDTF">2021-09-09T08:36:36Z</dcterms:created>
  <dcterms:modified xsi:type="dcterms:W3CDTF">2023-01-29T04:09:22Z</dcterms:modified>
  <cp:category/>
  <cp:contentStatus/>
</cp:coreProperties>
</file>