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"/>
    </mc:Choice>
  </mc:AlternateContent>
  <xr:revisionPtr revIDLastSave="0" documentId="13_ncr:1_{B45ADE33-839E-0C48-9D3D-F92A55929EFC}" xr6:coauthVersionLast="47" xr6:coauthVersionMax="47" xr10:uidLastSave="{00000000-0000-0000-0000-000000000000}"/>
  <bookViews>
    <workbookView xWindow="0" yWindow="500" windowWidth="25600" windowHeight="14120" activeTab="2" xr2:uid="{7039D85A-8A19-0F42-A262-787F6C9D5D5B}"/>
  </bookViews>
  <sheets>
    <sheet name="New-Tiered" sheetId="2" r:id="rId1"/>
    <sheet name="TOU" sheetId="3" r:id="rId2"/>
    <sheet name="TOU-EV" sheetId="4" r:id="rId3"/>
    <sheet name="Sour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G7" i="4"/>
  <c r="F7" i="4"/>
  <c r="E7" i="4"/>
  <c r="E7" i="3"/>
  <c r="G7" i="3"/>
  <c r="F7" i="3"/>
  <c r="G7" i="2"/>
  <c r="H7" i="2"/>
  <c r="I7" i="2" s="1"/>
  <c r="H3" i="2"/>
  <c r="I3" i="2" s="1"/>
  <c r="G3" i="2"/>
  <c r="G6" i="3"/>
  <c r="E6" i="3"/>
  <c r="G6" i="2"/>
  <c r="D6" i="3"/>
  <c r="H6" i="2"/>
  <c r="I6" i="2" s="1"/>
  <c r="E7" i="2"/>
  <c r="F7" i="2" s="1"/>
  <c r="E3" i="3"/>
  <c r="E5" i="2"/>
  <c r="F5" i="2" s="1"/>
  <c r="E3" i="2"/>
  <c r="F3" i="2" s="1"/>
  <c r="E3" i="4"/>
  <c r="F3" i="4"/>
  <c r="G3" i="4"/>
  <c r="F3" i="3"/>
  <c r="G3" i="3"/>
  <c r="K3" i="2"/>
  <c r="D2" i="4"/>
  <c r="D2" i="3"/>
  <c r="K2" i="2"/>
  <c r="D2" i="2"/>
  <c r="E2" i="2" s="1"/>
  <c r="F2" i="2" s="1"/>
  <c r="D6" i="2" l="1"/>
  <c r="E6" i="2" s="1"/>
  <c r="F6" i="2" s="1"/>
</calcChain>
</file>

<file path=xl/sharedStrings.xml><?xml version="1.0" encoding="utf-8"?>
<sst xmlns="http://schemas.openxmlformats.org/spreadsheetml/2006/main" count="151" uniqueCount="82">
  <si>
    <t>LSE</t>
  </si>
  <si>
    <t>Type</t>
  </si>
  <si>
    <t>POU</t>
  </si>
  <si>
    <t>SMUD</t>
  </si>
  <si>
    <t>LADWP</t>
  </si>
  <si>
    <t>SCE</t>
  </si>
  <si>
    <t>IOU</t>
  </si>
  <si>
    <t>PG&amp;E</t>
  </si>
  <si>
    <t>Rate Name</t>
  </si>
  <si>
    <t>E1</t>
  </si>
  <si>
    <t>https://www.ladwp.com/account/customer-service/electric-rates/residential-rates</t>
  </si>
  <si>
    <t>https://www.ladwp.com/account/customer-service/electric-rates/ev-nem-reo-rates</t>
  </si>
  <si>
    <t>NA</t>
  </si>
  <si>
    <t>Notes</t>
  </si>
  <si>
    <t>EV adjustment is a 0.25 cent credit on the baseline, plus no service charge and no ESA charge</t>
  </si>
  <si>
    <t>CCA</t>
  </si>
  <si>
    <t>MCE</t>
  </si>
  <si>
    <t>CPA-SC</t>
  </si>
  <si>
    <t>Notes:</t>
  </si>
  <si>
    <t>All rates as of June 2023</t>
  </si>
  <si>
    <t>Non-Energy ($/month)</t>
  </si>
  <si>
    <t>Tier 3 Rate ($/kWh)</t>
  </si>
  <si>
    <t>Tier 2 Rate ($/kWh)</t>
  </si>
  <si>
    <t>Tier 1 Rate ($/kWh)</t>
  </si>
  <si>
    <t>Tier 1 Amount Limit (kWh)</t>
  </si>
  <si>
    <t>Tier 2 Amount Limit (kWh)</t>
  </si>
  <si>
    <t>Low Peak</t>
  </si>
  <si>
    <t>Mid Peak</t>
  </si>
  <si>
    <t>Peak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</si>
  <si>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</si>
  <si>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</si>
  <si>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</si>
  <si>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</si>
  <si>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</si>
  <si>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</si>
  <si>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</si>
  <si>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https://www.pge.com/tariffs/Res_Inclu_TOU_230601-230630.xlsx</t>
  </si>
  <si>
    <t>4-9 PM M-F</t>
  </si>
  <si>
    <t>all except 4-9 PM M-F</t>
  </si>
  <si>
    <t>https://www.sce.com/regulatory/tariff-books/historical-rates/historical-rate-schedules-for-2023</t>
  </si>
  <si>
    <t>D</t>
  </si>
  <si>
    <t>Single-family</t>
  </si>
  <si>
    <t>Delivery minimum considered as non-energy charge</t>
  </si>
  <si>
    <t>Baseline credit</t>
  </si>
  <si>
    <t>DTOU</t>
  </si>
  <si>
    <t>PRIME</t>
  </si>
  <si>
    <t>4-9PM M-F</t>
  </si>
  <si>
    <t>4-9 PM Sat-Sun</t>
  </si>
  <si>
    <t>R1B TOU</t>
  </si>
  <si>
    <t>R1A</t>
  </si>
  <si>
    <t>Non-Energy Tier 1 ($/month)</t>
  </si>
  <si>
    <t>Non-Energy Tier 2 ($/month)</t>
  </si>
  <si>
    <t>Non-Energy Tier 3 ($/month)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</si>
  <si>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</si>
  <si>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</si>
  <si>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</si>
  <si>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https://www.ladwp.com/account/customer-service/understanding-your-rates/residential-electric-rates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</si>
  <si>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</si>
  <si>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</si>
  <si>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</si>
  <si>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</si>
  <si>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</si>
  <si>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</si>
  <si>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Midnight-6AM</t>
  </si>
  <si>
    <t>Cpa</t>
  </si>
  <si>
    <t>https://files.cleanpoweralliance.org/uploads/2023/04/Clean-Power-Alliance-Residential-Rates-Effective-April-1-2023.pdf</t>
  </si>
  <si>
    <t>TOU-D-4</t>
  </si>
  <si>
    <t>CPASC uses Clean Power as default</t>
  </si>
  <si>
    <t>RTOD EV Discount</t>
  </si>
  <si>
    <t>https://web.archive.org/web/20230601212158/https://www.smud.org/en/Rate-Information/Residential-rates</t>
  </si>
  <si>
    <t>EV2</t>
  </si>
  <si>
    <t>ETOUC</t>
  </si>
  <si>
    <t>https://www.mcecleanenergy.org/wp-content/uploads/2023/12/MCE-Residential-Rates-12132023.pdf</t>
  </si>
  <si>
    <t>https://www.pge.com/tariffs/assets/pdf/adviceletter/ELEC_6946-E.pdf</t>
  </si>
  <si>
    <t xml:space="preserve">PCIA source: CAL PUC Sheet 54945-E </t>
  </si>
  <si>
    <t>MCE uses light green</t>
  </si>
  <si>
    <t>All using 2017 PCIA vintage</t>
  </si>
  <si>
    <t>For CPASC, CTC and PCIA are added to generation + bundled-delivery rate</t>
  </si>
  <si>
    <t>For MCE, ECRA, WFC, CTC, and PCIA are added to generation + all other components of delivery rate</t>
  </si>
  <si>
    <t>In TOU rates, rates are provided for above-baseline usage. Baseline incentive adjustment is provided separately</t>
  </si>
  <si>
    <t>LADWP PAC is considered non-energy charge</t>
  </si>
  <si>
    <t>EV adjustment is a 1.5c/kWh discount on TOU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</si>
</sst>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[Red]\(&quot;$&quot;#,##0.00000\)"/>
    <numFmt numFmtId="166" formatCode="_(&quot;$&quot;* #,##0.000_);_(&quot;$&quot;* \(#,##0.000\);_(&quot;$&quot;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2"/>
    <xf numFmtId="43" fontId="0" fillId="0" borderId="0" xfId="3" applyFont="1"/>
    <xf numFmtId="0" fontId="0" fillId="0" borderId="0" xfId="0" applyAlignment="1">
      <alignment horizontal="left" vertical="center" wrapText="1"/>
    </xf>
    <xf numFmtId="165" fontId="5" fillId="0" borderId="6" xfId="0" applyNumberFormat="1" applyFont="1" applyBorder="1" applyAlignment="1">
      <alignment horizontal="left"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5" fillId="0" borderId="3" xfId="1" applyFont="1" applyBorder="1" applyAlignment="1">
      <alignment horizontal="left" vertical="center" wrapText="1"/>
    </xf>
    <xf numFmtId="43" fontId="0" fillId="0" borderId="0" xfId="3" applyFont="1" applyAlignment="1">
      <alignment horizontal="left" vertical="center" wrapText="1"/>
    </xf>
    <xf numFmtId="44" fontId="5" fillId="0" borderId="4" xfId="1" applyFont="1" applyBorder="1" applyAlignment="1">
      <alignment horizontal="left" vertical="center" wrapText="1"/>
    </xf>
    <xf numFmtId="44" fontId="5" fillId="0" borderId="5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6" fontId="0" fillId="0" borderId="0" xfId="1" applyNumberFormat="1" applyFont="1" applyAlignment="1">
      <alignment horizontal="left" vertical="center" wrapText="1"/>
    </xf>
    <xf numFmtId="166" fontId="5" fillId="0" borderId="2" xfId="1" applyNumberFormat="1" applyFont="1" applyBorder="1" applyAlignment="1">
      <alignment horizontal="left" vertical="center" wrapText="1"/>
    </xf>
    <xf numFmtId="0" fontId="8" fillId="0" borderId="0" xfId="0" applyFont="1"/>
    <xf numFmtId="0" fontId="0" fillId="0" borderId="7" xfId="0" applyFont="1" applyBorder="1" applyAlignment="1">
      <alignment horizontal="left" vertical="center" wrapText="1"/>
    </xf>
    <xf numFmtId="166" fontId="5" fillId="0" borderId="4" xfId="1" applyNumberFormat="1" applyFont="1" applyBorder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39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K7" totalsRowShown="0" headerRowDxfId="38" dataDxfId="37" dataCellStyle="Currency">
  <autoFilter ref="A1:K7" xr:uid="{622F9925-59E7-EF40-84D1-6E3283BE399E}"/>
  <tableColumns count="11">
    <tableColumn id="1" xr3:uid="{ED67349A-8A4C-9E48-BEB1-46D207315EC5}" name="LSE" dataDxfId="36"/>
    <tableColumn id="2" xr3:uid="{C2534D26-0176-BE43-A36D-642666F84B78}" name="Type" dataDxfId="35"/>
    <tableColumn id="3" xr3:uid="{4BE4FD15-782C-3641-8E24-6E7DFD8EB062}" name="Rate Name" dataDxfId="34"/>
    <tableColumn id="4" xr3:uid="{D0874B39-AD75-C446-A45A-8905FEB0E25A}" name="Non-Energy Tier 1 ($/month)" dataDxfId="33" dataCellStyle="Currency"/>
    <tableColumn id="5" xr3:uid="{213136F0-A2F1-7E4E-9CB7-161C428CF1A9}" name="Non-Energy Tier 2 ($/month)" dataDxfId="32" dataCellStyle="Currency"/>
    <tableColumn id="6" xr3:uid="{D937BE4E-031E-0444-9DA2-373CF38F5F0E}" name="Non-Energy Tier 3 ($/month)" dataDxfId="31" dataCellStyle="Currency"/>
    <tableColumn id="7" xr3:uid="{2EE0018D-C87A-9B4F-813E-399127C712B1}" name="Tier 1 Rate ($/kWh)" dataDxfId="30" dataCellStyle="Currency"/>
    <tableColumn id="8" xr3:uid="{D4E08105-A1AD-0C40-BC58-A06518FC8B81}" name="Tier 2 Rate ($/kWh)" dataDxfId="29" dataCellStyle="Currency"/>
    <tableColumn id="9" xr3:uid="{AD005999-CA06-D548-9A48-04EE9C0BBF9C}" name="Tier 3 Rate ($/kWh)" dataDxfId="28" dataCellStyle="Currency"/>
    <tableColumn id="10" xr3:uid="{0D31915C-674D-E04E-9284-E7F994346F47}" name="Tier 1 Amount Limit (kWh)" dataDxfId="27" dataCellStyle="Comma"/>
    <tableColumn id="11" xr3:uid="{04D2C5F7-0956-AB48-B8BB-82314456C7E8}" name="Tier 2 Amount Limit (kWh)" dataDxfId="26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K7" totalsRowShown="0" headerRowDxfId="25" dataDxfId="24">
  <autoFilter ref="A1:K7" xr:uid="{49FA67C6-51F8-F342-87F4-DD10F5ADCB6B}"/>
  <tableColumns count="11">
    <tableColumn id="1" xr3:uid="{31510521-DE32-3B4D-B619-FF2ED05955EC}" name="LSE" dataDxfId="23"/>
    <tableColumn id="2" xr3:uid="{03D9D98B-2872-7D48-90F5-28FF6854553C}" name="Type" dataDxfId="22"/>
    <tableColumn id="3" xr3:uid="{B8D8586E-F3BB-9245-B95A-AC600548C8A2}" name="Rate Name" dataDxfId="21"/>
    <tableColumn id="4" xr3:uid="{03783912-A703-0348-BB6F-12145C905895}" name="Non-Energy ($/month)" dataDxfId="20"/>
    <tableColumn id="5" xr3:uid="{C0DD89ED-48CF-834B-9BB5-6148F49FA863}" name="Low Peak" dataDxfId="19"/>
    <tableColumn id="6" xr3:uid="{646F9F98-8DDC-CD4E-8D6E-8FE5EFBC5216}" name="Mid Peak" dataDxfId="18"/>
    <tableColumn id="7" xr3:uid="{C37FFE21-3145-F84E-A1A8-394D11C5091F}" name="Peak" dataDxfId="17"/>
    <tableColumn id="8" xr3:uid="{2E823791-CF3C-114E-B67D-80EEA08D47ED}" name="Low Peak Hours" dataDxfId="16"/>
    <tableColumn id="9" xr3:uid="{0051F9D1-C23A-CD43-B61A-E0AAFA8AF1D6}" name="Mid Peak Hours" dataDxfId="15"/>
    <tableColumn id="10" xr3:uid="{1718EDE8-4368-3548-B154-711EB8BAC6A7}" name="Peak Hours" dataDxfId="14"/>
    <tableColumn id="11" xr3:uid="{F84DB3D6-90B8-EE42-8623-4037379BA7EE}" name="Baseline credit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K7" totalsRowShown="0" headerRowDxfId="12" dataDxfId="11">
  <autoFilter ref="A1:K7" xr:uid="{34FCF372-FEAA-1341-90F1-F54CFE2E2B0B}"/>
  <tableColumns count="11">
    <tableColumn id="1" xr3:uid="{9C1B714A-42F7-4E4D-B344-DD609BAEA355}" name="LSE" dataDxfId="10"/>
    <tableColumn id="2" xr3:uid="{87DF0F2F-BDDC-7744-A5E7-23288E96BE2C}" name="Type" dataDxfId="9"/>
    <tableColumn id="3" xr3:uid="{45E06AEF-FA1B-7043-BAE4-198D776E8861}" name="Rate Name" dataDxfId="8"/>
    <tableColumn id="4" xr3:uid="{91B0AC90-0EFF-B64A-A54A-184A83940984}" name="Non-Energy ($/month)" dataDxfId="7"/>
    <tableColumn id="5" xr3:uid="{EF365C78-8E71-9F40-84A4-CE7C7943AAD5}" name="Low Peak" dataDxfId="6"/>
    <tableColumn id="6" xr3:uid="{6D4DC051-49EF-C149-9123-CB9F09236D8E}" name="Mid Peak" dataDxfId="5"/>
    <tableColumn id="7" xr3:uid="{05BBCACD-4DCF-7145-BFCB-A60C180C4477}" name="Peak" dataDxfId="4"/>
    <tableColumn id="8" xr3:uid="{290FFF60-FAD3-BD42-AB66-44CBDF1BE422}" name="Low Peak Hours" dataDxfId="3"/>
    <tableColumn id="9" xr3:uid="{7E8D7913-3D63-3A4B-B286-885D9A8F5C29}" name="Mid Peak Hours" dataDxfId="2"/>
    <tableColumn id="10" xr3:uid="{54084C43-EF71-5D4C-AE4F-F92FA99D885F}" name="Peak Hours" dataDxfId="1"/>
    <tableColumn id="11" xr3:uid="{7E485E16-F5F8-B742-BFDE-0DE08B5A22F3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3/12/MCE-Residential-Rates-12132023.pdf" TargetMode="External"/><Relationship Id="rId3" Type="http://schemas.openxmlformats.org/officeDocument/2006/relationships/hyperlink" Target="https://web.archive.org/web/20230601212158/https:/www.smud.org/en/Rate-Information/Residential-rates" TargetMode="External"/><Relationship Id="rId7" Type="http://schemas.openxmlformats.org/officeDocument/2006/relationships/hyperlink" Target="https://files.cleanpoweralliance.org/uploads/2023/04/Clean-Power-Alliance-Residential-Rates-Effective-April-1-2023.pdf" TargetMode="External"/><Relationship Id="rId2" Type="http://schemas.openxmlformats.org/officeDocument/2006/relationships/hyperlink" Target="https://www.sce.com/regulatory/tariff-books/historical-rates/historical-rate-schedules-for-2023" TargetMode="External"/><Relationship Id="rId1" Type="http://schemas.openxmlformats.org/officeDocument/2006/relationships/hyperlink" Target="https://www.pge.com/tariffs/Res_Inclu_TOU_230601-230630.xlsx" TargetMode="External"/><Relationship Id="rId6" Type="http://schemas.openxmlformats.org/officeDocument/2006/relationships/hyperlink" Target="https://www.ladwp.com/account/customer-service/understanding-your-rates/residential-electric-rates" TargetMode="External"/><Relationship Id="rId5" Type="http://schemas.openxmlformats.org/officeDocument/2006/relationships/hyperlink" Target="https://www.ladwp.com/account/customer-service/electric-rates/ev-nem-reo-rates" TargetMode="External"/><Relationship Id="rId4" Type="http://schemas.openxmlformats.org/officeDocument/2006/relationships/hyperlink" Target="https://www.ladwp.com/account/customer-service/electric-rates/residential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K19"/>
  <sheetViews>
    <sheetView zoomScale="117" workbookViewId="0">
      <selection activeCell="L1" sqref="L1:L1048576"/>
    </sheetView>
  </sheetViews>
  <sheetFormatPr baseColWidth="10" defaultRowHeight="16"/>
  <cols>
    <col min="1" max="11" width="12.83203125" customWidth="1"/>
  </cols>
  <sheetData>
    <row r="1" spans="1:11" ht="91" customHeight="1">
      <c r="A1" s="8" t="s">
        <v>0</v>
      </c>
      <c r="B1" s="8" t="s">
        <v>1</v>
      </c>
      <c r="C1" s="8" t="s">
        <v>8</v>
      </c>
      <c r="D1" s="8" t="s">
        <v>50</v>
      </c>
      <c r="E1" s="8" t="s">
        <v>51</v>
      </c>
      <c r="F1" s="8" t="s">
        <v>52</v>
      </c>
      <c r="G1" s="11" t="s">
        <v>23</v>
      </c>
      <c r="H1" s="9" t="s">
        <v>22</v>
      </c>
      <c r="I1" s="9" t="s">
        <v>21</v>
      </c>
      <c r="J1" s="12" t="s">
        <v>24</v>
      </c>
      <c r="K1" s="12" t="s">
        <v>25</v>
      </c>
    </row>
    <row r="2" spans="1:11" ht="20" customHeight="1">
      <c r="A2" s="4" t="s">
        <v>7</v>
      </c>
      <c r="B2" s="4" t="s">
        <v>6</v>
      </c>
      <c r="C2" s="4" t="s">
        <v>9</v>
      </c>
      <c r="D2" s="13">
        <f>0.37612*30</f>
        <v>11.2836</v>
      </c>
      <c r="E2" s="13">
        <f>D2</f>
        <v>11.2836</v>
      </c>
      <c r="F2" s="13">
        <f>E2</f>
        <v>11.2836</v>
      </c>
      <c r="G2" s="24">
        <v>0.33376</v>
      </c>
      <c r="H2" s="24">
        <v>0.41697000000000001</v>
      </c>
      <c r="I2" s="14">
        <v>0.41697000000000001</v>
      </c>
      <c r="J2" s="15"/>
      <c r="K2" s="15">
        <f>4*J2</f>
        <v>0</v>
      </c>
    </row>
    <row r="3" spans="1:11" ht="20" customHeight="1">
      <c r="A3" s="4" t="s">
        <v>5</v>
      </c>
      <c r="B3" s="4" t="s">
        <v>6</v>
      </c>
      <c r="C3" s="4" t="s">
        <v>40</v>
      </c>
      <c r="D3" s="13">
        <v>11.31</v>
      </c>
      <c r="E3" s="13">
        <f>D3</f>
        <v>11.31</v>
      </c>
      <c r="F3" s="13">
        <f>E3</f>
        <v>11.31</v>
      </c>
      <c r="G3" s="16">
        <f>0.16127+0.16503+0.0026</f>
        <v>0.32890000000000003</v>
      </c>
      <c r="H3" s="16">
        <f>0.25519+0.16503+0.0026</f>
        <v>0.42281999999999997</v>
      </c>
      <c r="I3" s="17">
        <f>H3</f>
        <v>0.42281999999999997</v>
      </c>
      <c r="J3" s="15"/>
      <c r="K3" s="15">
        <f>4*J3</f>
        <v>0</v>
      </c>
    </row>
    <row r="4" spans="1:11" ht="20" customHeight="1">
      <c r="A4" s="4" t="s">
        <v>4</v>
      </c>
      <c r="B4" s="4" t="s">
        <v>2</v>
      </c>
      <c r="C4" s="4" t="s">
        <v>49</v>
      </c>
      <c r="D4" s="13">
        <v>2.2999999999999998</v>
      </c>
      <c r="E4" s="13">
        <v>7.9</v>
      </c>
      <c r="F4" s="13">
        <v>22.7</v>
      </c>
      <c r="G4" s="13">
        <v>0.18956999999999999</v>
      </c>
      <c r="H4" s="13">
        <v>0.24815999999999999</v>
      </c>
      <c r="I4" s="13">
        <v>0.33517000000000002</v>
      </c>
      <c r="J4" s="15"/>
      <c r="K4" s="15"/>
    </row>
    <row r="5" spans="1:11" ht="20" customHeight="1">
      <c r="A5" s="4" t="s">
        <v>3</v>
      </c>
      <c r="B5" s="4" t="s">
        <v>2</v>
      </c>
      <c r="C5" s="4" t="s">
        <v>59</v>
      </c>
      <c r="D5" s="13">
        <v>23.5</v>
      </c>
      <c r="E5" s="13">
        <f>D5</f>
        <v>23.5</v>
      </c>
      <c r="F5" s="13">
        <f>E5</f>
        <v>23.5</v>
      </c>
      <c r="G5" s="13">
        <v>0.19070000000000001</v>
      </c>
      <c r="H5" s="13">
        <v>0.19070000000000001</v>
      </c>
      <c r="I5" s="13">
        <v>0.19070000000000001</v>
      </c>
      <c r="J5" s="15"/>
      <c r="K5" s="15"/>
    </row>
    <row r="6" spans="1:11" ht="20" customHeight="1">
      <c r="A6" s="4" t="s">
        <v>16</v>
      </c>
      <c r="B6" s="4" t="s">
        <v>15</v>
      </c>
      <c r="C6" s="4" t="s">
        <v>9</v>
      </c>
      <c r="D6" s="13">
        <f>D2</f>
        <v>11.2836</v>
      </c>
      <c r="E6" s="13">
        <f>Table1[[#This Row],[Non-Energy Tier 1 ($/month)]]</f>
        <v>11.2836</v>
      </c>
      <c r="F6" s="13">
        <f>Table1[[#This Row],[Non-Energy Tier 2 ($/month)]]</f>
        <v>11.2836</v>
      </c>
      <c r="G6" s="23">
        <f>0.149-0.03584+0.12203+0.05254+0.00059+0.00069+0.02554+0.00135+0.00346+0.00254+0.00798-0.00798-0.00071+0.0053+0.0003+0.00289</f>
        <v>0.32968000000000014</v>
      </c>
      <c r="H6" s="23">
        <f>0.149+0.04882+0.12203+0.05254+0.00059+0.00069+0.02554+0.00135+0.00346+0.00254+0.00798-0.00798-0.00071+0.0053+0.0003+0.00289</f>
        <v>0.4143400000000001</v>
      </c>
      <c r="I6" s="13">
        <f>Table1[[#This Row],[Tier 2 Rate ($/kWh)]]</f>
        <v>0.4143400000000001</v>
      </c>
      <c r="J6" s="15"/>
      <c r="K6" s="15"/>
    </row>
    <row r="7" spans="1:11" ht="20" customHeight="1">
      <c r="A7" s="4" t="s">
        <v>17</v>
      </c>
      <c r="B7" s="4" t="s">
        <v>15</v>
      </c>
      <c r="C7" s="4" t="s">
        <v>40</v>
      </c>
      <c r="D7" s="13">
        <v>11.31</v>
      </c>
      <c r="E7" s="13">
        <f>D7</f>
        <v>11.31</v>
      </c>
      <c r="F7" s="13">
        <f>E7</f>
        <v>11.31</v>
      </c>
      <c r="G7" s="27">
        <f>0.16127+0.14207+0.0026-0.00003-0.0069</f>
        <v>0.29901</v>
      </c>
      <c r="H7" s="27">
        <f>0.25519+0.14207+0.0026-0.00003-0.0069</f>
        <v>0.39292999999999995</v>
      </c>
      <c r="I7" s="17">
        <f>H7</f>
        <v>0.39292999999999995</v>
      </c>
      <c r="J7" s="15"/>
      <c r="K7" s="15"/>
    </row>
    <row r="8" spans="1:11">
      <c r="J8" s="3"/>
      <c r="K8" s="3"/>
    </row>
    <row r="10" spans="1:11">
      <c r="A10" s="1" t="s">
        <v>18</v>
      </c>
      <c r="B10" t="s">
        <v>19</v>
      </c>
    </row>
    <row r="11" spans="1:11">
      <c r="B11" t="s">
        <v>41</v>
      </c>
    </row>
    <row r="12" spans="1:11">
      <c r="B12" t="s">
        <v>42</v>
      </c>
    </row>
    <row r="13" spans="1:11">
      <c r="B13" t="s">
        <v>76</v>
      </c>
    </row>
    <row r="14" spans="1:11">
      <c r="B14" t="s">
        <v>67</v>
      </c>
    </row>
    <row r="15" spans="1:11">
      <c r="B15" t="s">
        <v>75</v>
      </c>
    </row>
    <row r="16" spans="1:11">
      <c r="B16" t="s">
        <v>77</v>
      </c>
    </row>
    <row r="17" spans="2:2">
      <c r="B17" t="s">
        <v>78</v>
      </c>
    </row>
    <row r="18" spans="2:2">
      <c r="B18" t="s">
        <v>79</v>
      </c>
    </row>
    <row r="19" spans="2:2">
      <c r="B19" t="s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K10"/>
  <sheetViews>
    <sheetView zoomScale="138" zoomScaleNormal="100" workbookViewId="0">
      <selection activeCell="G6" sqref="G6"/>
    </sheetView>
  </sheetViews>
  <sheetFormatPr baseColWidth="10" defaultRowHeight="16"/>
  <cols>
    <col min="1" max="11" width="12.83203125" customWidth="1"/>
  </cols>
  <sheetData>
    <row r="1" spans="1:11" ht="61" customHeight="1">
      <c r="A1" s="18" t="s">
        <v>0</v>
      </c>
      <c r="B1" s="18" t="s">
        <v>1</v>
      </c>
      <c r="C1" s="18" t="s">
        <v>8</v>
      </c>
      <c r="D1" s="18" t="s">
        <v>20</v>
      </c>
      <c r="E1" s="19" t="s">
        <v>26</v>
      </c>
      <c r="F1" s="19" t="s">
        <v>27</v>
      </c>
      <c r="G1" s="19" t="s">
        <v>28</v>
      </c>
      <c r="H1" s="19" t="s">
        <v>29</v>
      </c>
      <c r="I1" s="19" t="s">
        <v>30</v>
      </c>
      <c r="J1" s="19" t="s">
        <v>31</v>
      </c>
      <c r="K1" s="20" t="s">
        <v>43</v>
      </c>
    </row>
    <row r="2" spans="1:11" ht="20" customHeight="1">
      <c r="A2" s="4" t="s">
        <v>7</v>
      </c>
      <c r="B2" s="4" t="s">
        <v>6</v>
      </c>
      <c r="C2" s="4" t="s">
        <v>71</v>
      </c>
      <c r="D2" s="4">
        <f>0.37612*30</f>
        <v>11.2836</v>
      </c>
      <c r="E2" s="5">
        <v>0.42593999999999999</v>
      </c>
      <c r="F2" s="21" t="s">
        <v>12</v>
      </c>
      <c r="G2" s="6">
        <v>0.50938000000000005</v>
      </c>
      <c r="H2" s="4" t="s">
        <v>38</v>
      </c>
      <c r="I2" s="4" t="s">
        <v>12</v>
      </c>
      <c r="J2" s="4" t="s">
        <v>37</v>
      </c>
      <c r="K2" s="4">
        <v>-8.3210000000000006E-2</v>
      </c>
    </row>
    <row r="3" spans="1:11" ht="20" customHeight="1">
      <c r="A3" s="4" t="s">
        <v>5</v>
      </c>
      <c r="B3" s="4" t="s">
        <v>6</v>
      </c>
      <c r="C3" s="4" t="s">
        <v>44</v>
      </c>
      <c r="D3" s="4">
        <v>11.31</v>
      </c>
      <c r="E3" s="4">
        <f>0.24598+0.12263 +0.0026</f>
        <v>0.37120999999999998</v>
      </c>
      <c r="F3" s="7">
        <f>0.28936+0.18942 +0.0026</f>
        <v>0.48137999999999997</v>
      </c>
      <c r="G3" s="7">
        <f>0.28936+0.30129+0.0026</f>
        <v>0.59325000000000006</v>
      </c>
      <c r="H3" s="4" t="s">
        <v>33</v>
      </c>
      <c r="I3" s="4" t="s">
        <v>47</v>
      </c>
      <c r="J3" s="4" t="s">
        <v>46</v>
      </c>
      <c r="K3" s="22">
        <v>-9.3909999999999993E-2</v>
      </c>
    </row>
    <row r="4" spans="1:11" ht="20" customHeight="1">
      <c r="A4" s="4" t="s">
        <v>4</v>
      </c>
      <c r="B4" s="4" t="s">
        <v>2</v>
      </c>
      <c r="C4" s="4" t="s">
        <v>48</v>
      </c>
      <c r="D4" s="4">
        <v>12</v>
      </c>
      <c r="E4" s="4">
        <v>0.19089</v>
      </c>
      <c r="F4" s="4">
        <v>0.21833</v>
      </c>
      <c r="G4" s="4">
        <v>0.27672999999999998</v>
      </c>
      <c r="H4" s="4" t="s">
        <v>53</v>
      </c>
      <c r="I4" s="4" t="s">
        <v>54</v>
      </c>
      <c r="J4" s="4" t="s">
        <v>55</v>
      </c>
      <c r="K4" s="4"/>
    </row>
    <row r="5" spans="1:11" ht="20" customHeight="1">
      <c r="A5" s="4" t="s">
        <v>3</v>
      </c>
      <c r="B5" s="4" t="s">
        <v>2</v>
      </c>
      <c r="C5" s="4" t="s">
        <v>58</v>
      </c>
      <c r="D5" s="4">
        <v>23.5</v>
      </c>
      <c r="E5" s="4">
        <v>0.13500000000000001</v>
      </c>
      <c r="F5" s="4">
        <v>0.18640000000000001</v>
      </c>
      <c r="G5" s="4">
        <v>0.32790000000000002</v>
      </c>
      <c r="H5" s="4" t="s">
        <v>62</v>
      </c>
      <c r="I5" s="4" t="s">
        <v>61</v>
      </c>
      <c r="J5" s="4" t="s">
        <v>60</v>
      </c>
      <c r="K5" s="4"/>
    </row>
    <row r="6" spans="1:11" ht="20" customHeight="1">
      <c r="A6" s="4" t="s">
        <v>16</v>
      </c>
      <c r="B6" s="4" t="s">
        <v>15</v>
      </c>
      <c r="C6" s="4" t="s">
        <v>71</v>
      </c>
      <c r="D6" s="4">
        <f>D2</f>
        <v>11.2836</v>
      </c>
      <c r="E6" s="4">
        <f>0.144+0.05254+0.00059+0.00069+0.02554+0.00135+0.00346+0.00254+0.12646-0.00071+0.0053+0.0003+0.00289+0.06047</f>
        <v>0.42542000000000008</v>
      </c>
      <c r="F6" s="4" t="s">
        <v>12</v>
      </c>
      <c r="G6" s="4">
        <f>0.195+0.05254+0.00059+0.00069+0.02554+0.00135+0.00346+0.00254+0.14646-0.00071+0.0053+0.0003+0.00289+0.06047</f>
        <v>0.49642000000000014</v>
      </c>
      <c r="H6" s="4"/>
      <c r="I6" s="4"/>
      <c r="J6" s="4"/>
      <c r="K6" s="4">
        <v>-8.3210000000000006E-2</v>
      </c>
    </row>
    <row r="7" spans="1:11" ht="20" customHeight="1">
      <c r="A7" s="4" t="s">
        <v>17</v>
      </c>
      <c r="B7" s="4" t="s">
        <v>15</v>
      </c>
      <c r="C7" s="4" t="s">
        <v>66</v>
      </c>
      <c r="D7" s="4">
        <v>11.31</v>
      </c>
      <c r="E7" s="4">
        <f>0.24598+0.10845 +0.0026-0.00003-0.0069</f>
        <v>0.35010000000000002</v>
      </c>
      <c r="F7" s="7">
        <f>0.28936+0.14326 +0.0026-0.00003-0.0069</f>
        <v>0.42829</v>
      </c>
      <c r="G7" s="7">
        <f>0.28936+0.27122+0.0026-0.00003-0.0069</f>
        <v>0.55625000000000013</v>
      </c>
      <c r="H7" s="4" t="s">
        <v>33</v>
      </c>
      <c r="I7" s="4" t="s">
        <v>47</v>
      </c>
      <c r="J7" s="4" t="s">
        <v>46</v>
      </c>
      <c r="K7" s="22">
        <v>-9.3909999999999993E-2</v>
      </c>
    </row>
    <row r="10" spans="1:11">
      <c r="E10" s="2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K7"/>
  <sheetViews>
    <sheetView tabSelected="1" zoomScale="125" workbookViewId="0">
      <selection activeCell="K5" sqref="K5"/>
    </sheetView>
  </sheetViews>
  <sheetFormatPr baseColWidth="10" defaultRowHeight="16"/>
  <cols>
    <col min="1" max="11" width="12.83203125" customWidth="1"/>
  </cols>
  <sheetData>
    <row r="1" spans="1:11" ht="53" customHeight="1">
      <c r="A1" s="8" t="s">
        <v>0</v>
      </c>
      <c r="B1" s="8" t="s">
        <v>1</v>
      </c>
      <c r="C1" s="8" t="s">
        <v>8</v>
      </c>
      <c r="D1" s="8" t="s">
        <v>20</v>
      </c>
      <c r="E1" s="9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10" t="s">
        <v>13</v>
      </c>
    </row>
    <row r="2" spans="1:11" ht="20" customHeight="1">
      <c r="A2" s="4" t="s">
        <v>7</v>
      </c>
      <c r="B2" s="4" t="s">
        <v>6</v>
      </c>
      <c r="C2" s="4" t="s">
        <v>70</v>
      </c>
      <c r="D2" s="4">
        <f>0.37612*30</f>
        <v>11.2836</v>
      </c>
      <c r="E2" s="5">
        <v>0.25106000000000001</v>
      </c>
      <c r="F2" s="5">
        <v>0.45306999999999997</v>
      </c>
      <c r="G2" s="6">
        <v>0.56355999999999995</v>
      </c>
      <c r="H2" s="4" t="s">
        <v>34</v>
      </c>
      <c r="I2" s="4" t="s">
        <v>35</v>
      </c>
      <c r="J2" s="4" t="s">
        <v>32</v>
      </c>
      <c r="K2" s="4"/>
    </row>
    <row r="3" spans="1:11" ht="20" customHeight="1">
      <c r="A3" s="4" t="s">
        <v>5</v>
      </c>
      <c r="B3" s="4" t="s">
        <v>6</v>
      </c>
      <c r="C3" s="4" t="s">
        <v>45</v>
      </c>
      <c r="D3" s="4">
        <v>12.81</v>
      </c>
      <c r="E3" s="4">
        <f>0.15191+0.10162+0.0026</f>
        <v>0.25612999999999997</v>
      </c>
      <c r="F3" s="7">
        <f>0.22789+0.15221+0.0026</f>
        <v>0.38269999999999998</v>
      </c>
      <c r="G3" s="4">
        <f>0.22789+0.42769+0.0026</f>
        <v>0.6581800000000001</v>
      </c>
      <c r="H3" s="4" t="s">
        <v>33</v>
      </c>
      <c r="I3" s="4" t="s">
        <v>47</v>
      </c>
      <c r="J3" s="4" t="s">
        <v>46</v>
      </c>
      <c r="K3" s="4"/>
    </row>
    <row r="4" spans="1:11" ht="20" customHeight="1">
      <c r="A4" s="4" t="s">
        <v>4</v>
      </c>
      <c r="B4" s="4" t="s">
        <v>2</v>
      </c>
      <c r="C4" s="4" t="s">
        <v>57</v>
      </c>
      <c r="D4" s="4">
        <v>12</v>
      </c>
      <c r="E4" s="4">
        <v>0.16442000000000001</v>
      </c>
      <c r="F4" s="4">
        <v>0.21833</v>
      </c>
      <c r="G4" s="4">
        <v>0.27672999999999998</v>
      </c>
      <c r="H4" s="4" t="s">
        <v>53</v>
      </c>
      <c r="I4" s="4" t="s">
        <v>54</v>
      </c>
      <c r="J4" s="4" t="s">
        <v>55</v>
      </c>
      <c r="K4" s="4" t="s">
        <v>14</v>
      </c>
    </row>
    <row r="5" spans="1:11" ht="20" customHeight="1">
      <c r="A5" s="4" t="s">
        <v>3</v>
      </c>
      <c r="B5" s="4" t="s">
        <v>2</v>
      </c>
      <c r="C5" s="4" t="s">
        <v>68</v>
      </c>
      <c r="D5" s="4">
        <v>23.5</v>
      </c>
      <c r="E5" s="4">
        <v>0.1275</v>
      </c>
      <c r="F5" s="4">
        <v>0.19670000000000001</v>
      </c>
      <c r="G5" s="4">
        <v>0.34620000000000001</v>
      </c>
      <c r="H5" s="4" t="s">
        <v>63</v>
      </c>
      <c r="I5" s="4" t="s">
        <v>61</v>
      </c>
      <c r="J5" s="4" t="s">
        <v>60</v>
      </c>
      <c r="K5" s="4" t="s">
        <v>81</v>
      </c>
    </row>
    <row r="6" spans="1:11" ht="20" customHeight="1">
      <c r="A6" s="4" t="s">
        <v>16</v>
      </c>
      <c r="B6" s="4" t="s">
        <v>15</v>
      </c>
      <c r="C6" s="4" t="s">
        <v>70</v>
      </c>
      <c r="D6" s="4">
        <f>D2</f>
        <v>11.2836</v>
      </c>
      <c r="E6" s="4">
        <v>0.128</v>
      </c>
      <c r="F6" s="4">
        <v>0.16700000000000001</v>
      </c>
      <c r="G6" s="4">
        <v>0.21</v>
      </c>
      <c r="H6" s="4" t="s">
        <v>34</v>
      </c>
      <c r="I6" s="4" t="s">
        <v>35</v>
      </c>
      <c r="J6" s="4" t="s">
        <v>32</v>
      </c>
      <c r="K6" s="4"/>
    </row>
    <row r="7" spans="1:11" ht="20" customHeight="1">
      <c r="A7" s="4" t="s">
        <v>17</v>
      </c>
      <c r="B7" s="4" t="s">
        <v>15</v>
      </c>
      <c r="C7" s="4" t="s">
        <v>45</v>
      </c>
      <c r="D7" s="4">
        <v>12.81</v>
      </c>
      <c r="E7" s="4">
        <f>0.15191+0.08127 +0.0026-0.00003-0.0069</f>
        <v>0.22885</v>
      </c>
      <c r="F7" s="7">
        <f>0.22789+0.18029+0.0026-0.00003-0.0069</f>
        <v>0.40384999999999999</v>
      </c>
      <c r="G7" s="4">
        <f>0.22789+0.35835+0.0026-0.00003-0.0069</f>
        <v>0.58191000000000004</v>
      </c>
      <c r="H7" s="4" t="s">
        <v>33</v>
      </c>
      <c r="I7" s="4" t="s">
        <v>47</v>
      </c>
      <c r="J7" s="4" t="s">
        <v>46</v>
      </c>
      <c r="K7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2:D7"/>
  <sheetViews>
    <sheetView workbookViewId="0">
      <selection activeCell="B3" sqref="B3"/>
    </sheetView>
  </sheetViews>
  <sheetFormatPr baseColWidth="10" defaultRowHeight="16"/>
  <sheetData>
    <row r="2" spans="1:4">
      <c r="A2" s="1" t="s">
        <v>7</v>
      </c>
      <c r="B2" s="2" t="s">
        <v>36</v>
      </c>
      <c r="C2" s="2" t="s">
        <v>73</v>
      </c>
      <c r="D2" s="25" t="s">
        <v>74</v>
      </c>
    </row>
    <row r="3" spans="1:4">
      <c r="A3" s="1" t="s">
        <v>5</v>
      </c>
      <c r="B3" s="2" t="s">
        <v>39</v>
      </c>
    </row>
    <row r="4" spans="1:4">
      <c r="A4" t="s">
        <v>3</v>
      </c>
      <c r="B4" s="2" t="s">
        <v>69</v>
      </c>
    </row>
    <row r="5" spans="1:4">
      <c r="A5" t="s">
        <v>4</v>
      </c>
      <c r="B5" s="2" t="s">
        <v>10</v>
      </c>
      <c r="C5" s="2" t="s">
        <v>11</v>
      </c>
      <c r="D5" s="2" t="s">
        <v>56</v>
      </c>
    </row>
    <row r="6" spans="1:4">
      <c r="A6" t="s">
        <v>16</v>
      </c>
      <c r="B6" s="2" t="s">
        <v>72</v>
      </c>
    </row>
    <row r="7" spans="1:4">
      <c r="A7" t="s">
        <v>64</v>
      </c>
      <c r="B7" s="2" t="s">
        <v>65</v>
      </c>
    </row>
  </sheetData>
  <hyperlinks>
    <hyperlink ref="B2" r:id="rId1" xr:uid="{20289A7E-5769-504A-A264-345EB9A6B94B}"/>
    <hyperlink ref="B3" r:id="rId2" xr:uid="{E526A839-8C10-F74F-93E9-60C2DAE92D94}"/>
    <hyperlink ref="B4" r:id="rId3" xr:uid="{FEB4458E-C953-D749-8348-FCFFCE40892F}"/>
    <hyperlink ref="B5" r:id="rId4" xr:uid="{7CE854F8-9DB4-BE48-9EDE-FCD50FB6F464}"/>
    <hyperlink ref="C5" r:id="rId5" xr:uid="{D2ED481F-1A68-8F44-86EF-D9997B075BE2}"/>
    <hyperlink ref="D5" r:id="rId6" xr:uid="{7BAB672E-28BC-0142-87D5-D6BCF0DCB22B}"/>
    <hyperlink ref="B7" r:id="rId7" xr:uid="{1396245A-D065-BE48-AA79-9DA080A9F788}"/>
    <hyperlink ref="B6" r:id="rId8" xr:uid="{4C3987A8-6742-944B-80E8-A97C5CEBD4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New-Tiered</vt:lpstr>
      <vt:lpstr>TOU</vt:lpstr>
      <vt:lpstr>TOU-EV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2024-02-28T18:48:50Z</dcterms:modified>
</cp:coreProperties>
</file>