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yan/Developer/CCAResearch/ConsolidatedPrimerData/CA_electricity_primer/Fig6_ResRateTimeSeries/"/>
    </mc:Choice>
  </mc:AlternateContent>
  <xr:revisionPtr revIDLastSave="0" documentId="13_ncr:1_{F70008B8-C1EF-434B-99F9-89F0D5CD5171}" xr6:coauthVersionLast="47" xr6:coauthVersionMax="47" xr10:uidLastSave="{00000000-0000-0000-0000-000000000000}"/>
  <bookViews>
    <workbookView xWindow="100" yWindow="1280" windowWidth="24240" windowHeight="12760" activeTab="4" xr2:uid="{6EB815F8-A88A-5E49-9558-831900859484}"/>
  </bookViews>
  <sheets>
    <sheet name="IOU-CCA total price comparisons" sheetId="1" r:id="rId1"/>
    <sheet name="SCE-CCA full comparison" sheetId="2" r:id="rId2"/>
    <sheet name="PG&amp;E-CCA full comparison" sheetId="3" r:id="rId3"/>
    <sheet name="PCIA-PG&amp;E E1" sheetId="5" r:id="rId4"/>
    <sheet name="PCIA-SCE Domestic" sheetId="4" r:id="rId5"/>
  </sheets>
  <definedNames>
    <definedName name="_xlnm._FilterDatabase" localSheetId="0" hidden="1">'IOU-CCA total price comparisons'!$A$1:$M$122</definedName>
    <definedName name="_xlchart.v1.0" hidden="1">'IOU-CCA total price comparisons'!$L$2:$L$100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5" i="2" l="1"/>
  <c r="O85" i="2"/>
  <c r="N85" i="2"/>
  <c r="M85" i="2"/>
  <c r="L85" i="2"/>
  <c r="P85" i="2" s="1"/>
  <c r="K85" i="2"/>
  <c r="Q83" i="2"/>
  <c r="O83" i="2"/>
  <c r="N83" i="2"/>
  <c r="M83" i="2"/>
  <c r="L83" i="2"/>
  <c r="P83" i="2" s="1"/>
  <c r="K83" i="2"/>
  <c r="Q81" i="2"/>
  <c r="O81" i="2"/>
  <c r="N81" i="2"/>
  <c r="M81" i="2"/>
  <c r="L81" i="2"/>
  <c r="P81" i="2" s="1"/>
  <c r="K81" i="2"/>
  <c r="Q77" i="2"/>
  <c r="P77" i="2"/>
  <c r="O77" i="2"/>
  <c r="N77" i="2"/>
  <c r="M77" i="2"/>
  <c r="L77" i="2"/>
  <c r="K77" i="2"/>
  <c r="Q73" i="2"/>
  <c r="P73" i="2"/>
  <c r="O73" i="2"/>
  <c r="N73" i="2"/>
  <c r="M73" i="2"/>
  <c r="L73" i="2"/>
  <c r="K73" i="2"/>
  <c r="Q71" i="2"/>
  <c r="O71" i="2"/>
  <c r="N71" i="2"/>
  <c r="P71" i="2" s="1"/>
  <c r="M71" i="2"/>
  <c r="L71" i="2"/>
  <c r="K71" i="2"/>
  <c r="Q69" i="2"/>
  <c r="P69" i="2"/>
  <c r="O69" i="2"/>
  <c r="N69" i="2"/>
  <c r="M69" i="2"/>
  <c r="L69" i="2"/>
  <c r="K69" i="2"/>
  <c r="Q65" i="2"/>
  <c r="O65" i="2"/>
  <c r="N65" i="2"/>
  <c r="M65" i="2"/>
  <c r="P65" i="2" s="1"/>
  <c r="L65" i="2"/>
  <c r="K65" i="2"/>
  <c r="Q63" i="2"/>
  <c r="O63" i="2"/>
  <c r="N63" i="2"/>
  <c r="M63" i="2"/>
  <c r="L63" i="2"/>
  <c r="P63" i="2" s="1"/>
  <c r="K63" i="2"/>
  <c r="Q61" i="2"/>
  <c r="O61" i="2"/>
  <c r="N61" i="2"/>
  <c r="P61" i="2" s="1"/>
  <c r="M61" i="2"/>
  <c r="L61" i="2"/>
  <c r="K61" i="2"/>
  <c r="Q57" i="2"/>
  <c r="O57" i="2"/>
  <c r="N57" i="2"/>
  <c r="M57" i="2"/>
  <c r="L57" i="2"/>
  <c r="P57" i="2" s="1"/>
  <c r="K57" i="2"/>
  <c r="Q55" i="2"/>
  <c r="O55" i="2"/>
  <c r="N55" i="2"/>
  <c r="M55" i="2"/>
  <c r="L55" i="2"/>
  <c r="P55" i="2" s="1"/>
  <c r="K55" i="2"/>
  <c r="Q53" i="2"/>
  <c r="P53" i="2"/>
  <c r="O53" i="2"/>
  <c r="N53" i="2"/>
  <c r="M53" i="2"/>
  <c r="L53" i="2"/>
  <c r="K53" i="2"/>
  <c r="Q49" i="2"/>
  <c r="O49" i="2"/>
  <c r="N49" i="2"/>
  <c r="P49" i="2" s="1"/>
  <c r="M49" i="2"/>
  <c r="L49" i="2"/>
  <c r="K49" i="2"/>
  <c r="Q45" i="2"/>
  <c r="P45" i="2"/>
  <c r="O45" i="2"/>
  <c r="N45" i="2"/>
  <c r="M45" i="2"/>
  <c r="L45" i="2"/>
  <c r="K45" i="2"/>
  <c r="Q43" i="2"/>
  <c r="O43" i="2"/>
  <c r="N43" i="2"/>
  <c r="M43" i="2"/>
  <c r="P43" i="2" s="1"/>
  <c r="L43" i="2"/>
  <c r="K43" i="2"/>
  <c r="Q41" i="2"/>
  <c r="O41" i="2"/>
  <c r="N41" i="2"/>
  <c r="M41" i="2"/>
  <c r="L41" i="2"/>
  <c r="P41" i="2" s="1"/>
  <c r="K41" i="2"/>
  <c r="Q37" i="2"/>
  <c r="O37" i="2"/>
  <c r="N37" i="2"/>
  <c r="P37" i="2" s="1"/>
  <c r="M37" i="2"/>
  <c r="L37" i="2"/>
  <c r="K37" i="2"/>
  <c r="Q33" i="2"/>
  <c r="O33" i="2"/>
  <c r="N33" i="2"/>
  <c r="M33" i="2"/>
  <c r="L33" i="2"/>
  <c r="P33" i="2" s="1"/>
  <c r="K33" i="2"/>
  <c r="Q31" i="2"/>
  <c r="O31" i="2"/>
  <c r="N31" i="2"/>
  <c r="M31" i="2"/>
  <c r="L31" i="2"/>
  <c r="P31" i="2" s="1"/>
  <c r="K31" i="2"/>
  <c r="Q29" i="2"/>
  <c r="P29" i="2"/>
  <c r="O29" i="2"/>
  <c r="N29" i="2"/>
  <c r="M29" i="2"/>
  <c r="L29" i="2"/>
  <c r="K29" i="2"/>
  <c r="Q25" i="2"/>
  <c r="O25" i="2"/>
  <c r="N25" i="2"/>
  <c r="P25" i="2" s="1"/>
  <c r="M25" i="2"/>
  <c r="L25" i="2"/>
  <c r="K25" i="2"/>
  <c r="Q23" i="2"/>
  <c r="P23" i="2"/>
  <c r="O23" i="2"/>
  <c r="N23" i="2"/>
  <c r="M23" i="2"/>
  <c r="L23" i="2"/>
  <c r="K23" i="2"/>
  <c r="Q21" i="2"/>
  <c r="O21" i="2"/>
  <c r="N21" i="2"/>
  <c r="M21" i="2"/>
  <c r="P21" i="2" s="1"/>
  <c r="L21" i="2"/>
  <c r="K21" i="2"/>
  <c r="Q17" i="2"/>
  <c r="O17" i="2"/>
  <c r="N17" i="2"/>
  <c r="M17" i="2"/>
  <c r="L17" i="2"/>
  <c r="P17" i="2" s="1"/>
  <c r="K17" i="2"/>
  <c r="Q13" i="2"/>
  <c r="O13" i="2"/>
  <c r="N13" i="2"/>
  <c r="P13" i="2" s="1"/>
  <c r="M13" i="2"/>
  <c r="L13" i="2"/>
  <c r="K13" i="2"/>
  <c r="Q11" i="2"/>
  <c r="O11" i="2"/>
  <c r="N11" i="2"/>
  <c r="M11" i="2"/>
  <c r="L11" i="2"/>
  <c r="P11" i="2" s="1"/>
  <c r="K11" i="2"/>
  <c r="Q9" i="2"/>
  <c r="O9" i="2"/>
  <c r="N9" i="2"/>
  <c r="M9" i="2"/>
  <c r="L9" i="2"/>
  <c r="P9" i="2" s="1"/>
  <c r="K9" i="2"/>
  <c r="Q5" i="2"/>
  <c r="P5" i="2"/>
  <c r="O5" i="2"/>
  <c r="N5" i="2"/>
  <c r="M5" i="2"/>
  <c r="L5" i="2"/>
  <c r="K5" i="2"/>
  <c r="H122" i="1" l="1"/>
  <c r="G122" i="1"/>
  <c r="F122" i="1"/>
  <c r="D122" i="1"/>
  <c r="K121" i="1"/>
  <c r="L121" i="1" s="1"/>
  <c r="H121" i="1"/>
  <c r="G121" i="1"/>
  <c r="F121" i="1"/>
  <c r="D121" i="1"/>
  <c r="K120" i="1"/>
  <c r="L120" i="1" s="1"/>
  <c r="H120" i="1"/>
  <c r="G120" i="1"/>
  <c r="F120" i="1"/>
  <c r="D120" i="1"/>
  <c r="K119" i="1"/>
  <c r="L119" i="1" s="1"/>
  <c r="H119" i="1"/>
  <c r="G119" i="1"/>
  <c r="F119" i="1"/>
  <c r="D119" i="1"/>
  <c r="H118" i="1"/>
  <c r="G118" i="1"/>
  <c r="F118" i="1"/>
  <c r="D118" i="1"/>
  <c r="H117" i="1"/>
  <c r="G117" i="1"/>
  <c r="F117" i="1"/>
  <c r="D117" i="1"/>
  <c r="H116" i="1"/>
  <c r="G116" i="1"/>
  <c r="F116" i="1"/>
  <c r="D116" i="1"/>
  <c r="H115" i="1"/>
  <c r="G115" i="1"/>
  <c r="F115" i="1"/>
  <c r="D115" i="1"/>
  <c r="H114" i="1"/>
  <c r="G114" i="1"/>
  <c r="F114" i="1"/>
  <c r="D114" i="1"/>
  <c r="K113" i="1"/>
  <c r="H113" i="1"/>
  <c r="G113" i="1"/>
  <c r="K112" i="1"/>
  <c r="H112" i="1"/>
  <c r="G112" i="1"/>
  <c r="K111" i="1"/>
  <c r="H111" i="1"/>
  <c r="G111" i="1"/>
  <c r="K110" i="1"/>
  <c r="L110" i="1" s="1"/>
  <c r="H110" i="1"/>
  <c r="G110" i="1"/>
  <c r="F110" i="1"/>
  <c r="D110" i="1"/>
  <c r="K109" i="1"/>
  <c r="H109" i="1"/>
  <c r="G109" i="1"/>
  <c r="F109" i="1"/>
  <c r="D109" i="1"/>
  <c r="H108" i="1"/>
  <c r="G108" i="1"/>
  <c r="F108" i="1"/>
  <c r="D108" i="1"/>
  <c r="H107" i="1"/>
  <c r="G107" i="1"/>
  <c r="F107" i="1"/>
  <c r="D107" i="1"/>
  <c r="L106" i="1"/>
  <c r="H106" i="1"/>
  <c r="G106" i="1"/>
  <c r="F106" i="1"/>
  <c r="D106" i="1"/>
  <c r="L105" i="1"/>
  <c r="H105" i="1"/>
  <c r="G105" i="1"/>
  <c r="F105" i="1"/>
  <c r="D105" i="1"/>
  <c r="L104" i="1"/>
  <c r="H104" i="1"/>
  <c r="G104" i="1"/>
  <c r="F104" i="1"/>
  <c r="D104" i="1"/>
  <c r="L103" i="1"/>
  <c r="H103" i="1"/>
  <c r="G103" i="1"/>
  <c r="F103" i="1"/>
  <c r="D103" i="1"/>
  <c r="L102" i="1"/>
  <c r="H102" i="1"/>
  <c r="G102" i="1"/>
  <c r="F102" i="1"/>
  <c r="D102" i="1"/>
  <c r="L101" i="1"/>
  <c r="H101" i="1"/>
  <c r="G101" i="1"/>
  <c r="F101" i="1"/>
  <c r="D101" i="1"/>
  <c r="L100" i="1"/>
  <c r="H100" i="1"/>
  <c r="G100" i="1"/>
  <c r="F100" i="1"/>
  <c r="D100" i="1"/>
  <c r="L99" i="1"/>
  <c r="H99" i="1"/>
  <c r="G99" i="1"/>
  <c r="F99" i="1"/>
  <c r="D99" i="1"/>
  <c r="L98" i="1"/>
  <c r="H98" i="1"/>
  <c r="G98" i="1"/>
  <c r="F98" i="1"/>
  <c r="D98" i="1"/>
  <c r="L97" i="1"/>
  <c r="H97" i="1"/>
  <c r="G97" i="1"/>
  <c r="F97" i="1"/>
  <c r="D97" i="1"/>
  <c r="L96" i="1"/>
  <c r="H96" i="1"/>
  <c r="G96" i="1"/>
  <c r="F96" i="1"/>
  <c r="D96" i="1"/>
  <c r="L95" i="1"/>
  <c r="H95" i="1"/>
  <c r="G95" i="1"/>
  <c r="F95" i="1"/>
  <c r="D95" i="1"/>
  <c r="L94" i="1"/>
  <c r="H94" i="1"/>
  <c r="G94" i="1"/>
  <c r="F94" i="1"/>
  <c r="D94" i="1"/>
  <c r="L93" i="1"/>
  <c r="H93" i="1"/>
  <c r="G93" i="1"/>
  <c r="F93" i="1"/>
  <c r="D93" i="1"/>
  <c r="L92" i="1"/>
  <c r="H92" i="1"/>
  <c r="G92" i="1"/>
  <c r="F92" i="1"/>
  <c r="D92" i="1"/>
  <c r="L91" i="1"/>
  <c r="H91" i="1"/>
  <c r="G91" i="1"/>
  <c r="F91" i="1"/>
  <c r="D91" i="1"/>
  <c r="L90" i="1"/>
  <c r="H90" i="1"/>
  <c r="G90" i="1"/>
  <c r="F90" i="1"/>
  <c r="D90" i="1"/>
  <c r="L89" i="1"/>
  <c r="H89" i="1"/>
  <c r="G89" i="1"/>
  <c r="F89" i="1"/>
  <c r="D89" i="1"/>
  <c r="L88" i="1"/>
  <c r="H88" i="1"/>
  <c r="G88" i="1"/>
  <c r="F88" i="1"/>
  <c r="D88" i="1"/>
  <c r="L87" i="1"/>
  <c r="K87" i="1"/>
  <c r="H87" i="1"/>
  <c r="G87" i="1"/>
  <c r="F87" i="1"/>
  <c r="D87" i="1"/>
  <c r="L86" i="1"/>
  <c r="H86" i="1"/>
  <c r="G86" i="1"/>
  <c r="F86" i="1"/>
  <c r="D86" i="1"/>
  <c r="L85" i="1"/>
  <c r="H85" i="1"/>
  <c r="G85" i="1"/>
  <c r="F85" i="1"/>
  <c r="D85" i="1"/>
  <c r="L84" i="1"/>
  <c r="H84" i="1"/>
  <c r="G84" i="1"/>
  <c r="F84" i="1"/>
  <c r="D84" i="1"/>
  <c r="L83" i="1"/>
  <c r="H83" i="1"/>
  <c r="G83" i="1"/>
  <c r="F83" i="1"/>
  <c r="D83" i="1"/>
  <c r="L82" i="1"/>
  <c r="H82" i="1"/>
  <c r="G82" i="1"/>
  <c r="F82" i="1"/>
  <c r="D82" i="1"/>
  <c r="L81" i="1"/>
  <c r="H81" i="1"/>
  <c r="G81" i="1"/>
  <c r="F81" i="1"/>
  <c r="D81" i="1"/>
  <c r="L80" i="1"/>
  <c r="H80" i="1"/>
  <c r="G80" i="1"/>
  <c r="F80" i="1"/>
  <c r="D80" i="1"/>
  <c r="L79" i="1"/>
  <c r="H79" i="1"/>
  <c r="G79" i="1"/>
  <c r="F79" i="1"/>
  <c r="D79" i="1"/>
  <c r="L78" i="1"/>
  <c r="H78" i="1"/>
  <c r="G78" i="1"/>
  <c r="F78" i="1"/>
  <c r="D78" i="1"/>
  <c r="L77" i="1"/>
  <c r="H77" i="1"/>
  <c r="G77" i="1"/>
  <c r="F77" i="1"/>
  <c r="D77" i="1"/>
  <c r="L76" i="1"/>
  <c r="H76" i="1"/>
  <c r="G76" i="1"/>
  <c r="F76" i="1"/>
  <c r="D76" i="1"/>
  <c r="L75" i="1"/>
  <c r="H75" i="1"/>
  <c r="G75" i="1"/>
  <c r="F75" i="1"/>
  <c r="D75" i="1"/>
  <c r="L74" i="1"/>
  <c r="H74" i="1"/>
  <c r="G74" i="1"/>
  <c r="F74" i="1"/>
  <c r="D74" i="1"/>
  <c r="L73" i="1"/>
  <c r="H73" i="1"/>
  <c r="G73" i="1"/>
  <c r="F73" i="1"/>
  <c r="D73" i="1"/>
  <c r="L72" i="1"/>
  <c r="H72" i="1"/>
  <c r="G72" i="1"/>
  <c r="F72" i="1"/>
  <c r="D72" i="1"/>
  <c r="L71" i="1"/>
  <c r="H71" i="1"/>
  <c r="G71" i="1"/>
  <c r="F71" i="1"/>
  <c r="D71" i="1"/>
  <c r="L70" i="1"/>
  <c r="H70" i="1"/>
  <c r="G70" i="1"/>
  <c r="F70" i="1"/>
  <c r="D70" i="1"/>
  <c r="L69" i="1"/>
  <c r="H69" i="1"/>
  <c r="G69" i="1"/>
  <c r="F69" i="1"/>
  <c r="D69" i="1"/>
  <c r="L68" i="1"/>
  <c r="H68" i="1"/>
  <c r="G68" i="1"/>
  <c r="F68" i="1"/>
  <c r="D68" i="1"/>
  <c r="L67" i="1"/>
  <c r="H67" i="1"/>
  <c r="G67" i="1"/>
  <c r="F67" i="1"/>
  <c r="D67" i="1"/>
  <c r="L66" i="1"/>
  <c r="H66" i="1"/>
  <c r="G66" i="1"/>
  <c r="F66" i="1"/>
  <c r="D66" i="1"/>
  <c r="L65" i="1"/>
  <c r="H65" i="1"/>
  <c r="G65" i="1"/>
  <c r="F65" i="1"/>
  <c r="D65" i="1"/>
  <c r="L64" i="1"/>
  <c r="H64" i="1"/>
  <c r="G64" i="1"/>
  <c r="F64" i="1"/>
  <c r="D64" i="1"/>
  <c r="L63" i="1"/>
  <c r="H63" i="1"/>
  <c r="G63" i="1"/>
  <c r="F63" i="1"/>
  <c r="D63" i="1"/>
  <c r="L62" i="1"/>
  <c r="H62" i="1"/>
  <c r="G62" i="1"/>
  <c r="F62" i="1"/>
  <c r="D62" i="1"/>
  <c r="L61" i="1"/>
  <c r="H61" i="1"/>
  <c r="G61" i="1"/>
  <c r="F61" i="1"/>
  <c r="D61" i="1"/>
  <c r="L60" i="1"/>
  <c r="H60" i="1"/>
  <c r="G60" i="1"/>
  <c r="F60" i="1"/>
  <c r="D60" i="1"/>
  <c r="L59" i="1"/>
  <c r="H59" i="1"/>
  <c r="G59" i="1"/>
  <c r="F59" i="1"/>
  <c r="D59" i="1"/>
  <c r="L58" i="1"/>
  <c r="H58" i="1"/>
  <c r="G58" i="1"/>
  <c r="F58" i="1"/>
  <c r="D58" i="1"/>
  <c r="L57" i="1"/>
  <c r="H57" i="1"/>
  <c r="G57" i="1"/>
  <c r="F57" i="1"/>
  <c r="D57" i="1"/>
  <c r="L56" i="1"/>
  <c r="H56" i="1"/>
  <c r="G56" i="1"/>
  <c r="F56" i="1"/>
  <c r="D56" i="1"/>
  <c r="L55" i="1"/>
  <c r="H55" i="1"/>
  <c r="G55" i="1"/>
  <c r="F55" i="1"/>
  <c r="D55" i="1"/>
  <c r="L54" i="1"/>
  <c r="H54" i="1"/>
  <c r="G54" i="1"/>
  <c r="F54" i="1"/>
  <c r="D54" i="1"/>
  <c r="L53" i="1"/>
  <c r="H53" i="1"/>
  <c r="G53" i="1"/>
  <c r="F53" i="1"/>
  <c r="D53" i="1"/>
  <c r="L52" i="1"/>
  <c r="H52" i="1"/>
  <c r="G52" i="1"/>
  <c r="F52" i="1"/>
  <c r="D52" i="1"/>
  <c r="L51" i="1"/>
  <c r="H51" i="1"/>
  <c r="G51" i="1"/>
  <c r="F51" i="1"/>
  <c r="D51" i="1"/>
  <c r="L50" i="1"/>
  <c r="H50" i="1"/>
  <c r="G50" i="1"/>
  <c r="F50" i="1"/>
  <c r="D50" i="1"/>
  <c r="L49" i="1"/>
  <c r="H49" i="1"/>
  <c r="G49" i="1"/>
  <c r="F49" i="1"/>
  <c r="D49" i="1"/>
  <c r="L48" i="1"/>
  <c r="H48" i="1"/>
  <c r="G48" i="1"/>
  <c r="F48" i="1"/>
  <c r="D48" i="1"/>
  <c r="L47" i="1"/>
  <c r="H47" i="1"/>
  <c r="G47" i="1"/>
  <c r="F47" i="1"/>
  <c r="D47" i="1"/>
  <c r="L46" i="1"/>
  <c r="H46" i="1"/>
  <c r="G46" i="1"/>
  <c r="F46" i="1"/>
  <c r="D46" i="1"/>
  <c r="L45" i="1"/>
  <c r="H45" i="1"/>
  <c r="G45" i="1"/>
  <c r="F45" i="1"/>
  <c r="D45" i="1"/>
  <c r="L44" i="1"/>
  <c r="H44" i="1"/>
  <c r="G44" i="1"/>
  <c r="F44" i="1"/>
  <c r="D44" i="1"/>
  <c r="L43" i="1"/>
  <c r="H43" i="1"/>
  <c r="G43" i="1"/>
  <c r="F43" i="1"/>
  <c r="D43" i="1"/>
  <c r="L42" i="1"/>
  <c r="H42" i="1"/>
  <c r="G42" i="1"/>
  <c r="F42" i="1"/>
  <c r="D42" i="1"/>
  <c r="L41" i="1"/>
  <c r="H41" i="1"/>
  <c r="G41" i="1"/>
  <c r="F41" i="1"/>
  <c r="D41" i="1"/>
  <c r="L40" i="1"/>
  <c r="H40" i="1"/>
  <c r="G40" i="1"/>
  <c r="F40" i="1"/>
  <c r="D40" i="1"/>
  <c r="L39" i="1"/>
  <c r="H39" i="1"/>
  <c r="G39" i="1"/>
  <c r="F39" i="1"/>
  <c r="D39" i="1"/>
  <c r="L38" i="1"/>
  <c r="H38" i="1"/>
  <c r="G38" i="1"/>
  <c r="F38" i="1"/>
  <c r="D38" i="1"/>
  <c r="L37" i="1"/>
  <c r="H37" i="1"/>
  <c r="G37" i="1"/>
  <c r="F37" i="1"/>
  <c r="D37" i="1"/>
  <c r="L36" i="1"/>
  <c r="H36" i="1"/>
  <c r="G36" i="1"/>
  <c r="F36" i="1"/>
  <c r="D36" i="1"/>
  <c r="L35" i="1"/>
  <c r="H35" i="1"/>
  <c r="G35" i="1"/>
  <c r="F35" i="1"/>
  <c r="D35" i="1"/>
  <c r="L34" i="1"/>
  <c r="H34" i="1"/>
  <c r="G34" i="1"/>
  <c r="F34" i="1"/>
  <c r="D34" i="1"/>
  <c r="L33" i="1"/>
  <c r="H33" i="1"/>
  <c r="G33" i="1"/>
  <c r="F33" i="1"/>
  <c r="D33" i="1"/>
  <c r="L32" i="1"/>
  <c r="H32" i="1"/>
  <c r="G32" i="1"/>
  <c r="F32" i="1"/>
  <c r="D32" i="1"/>
  <c r="L31" i="1"/>
  <c r="H31" i="1"/>
  <c r="G31" i="1"/>
  <c r="F31" i="1"/>
  <c r="D31" i="1"/>
  <c r="L30" i="1"/>
  <c r="H30" i="1"/>
  <c r="G30" i="1"/>
  <c r="F30" i="1"/>
  <c r="D30" i="1"/>
  <c r="L29" i="1"/>
  <c r="H29" i="1"/>
  <c r="G29" i="1"/>
  <c r="F29" i="1"/>
  <c r="D29" i="1"/>
  <c r="L28" i="1"/>
  <c r="H28" i="1"/>
  <c r="G28" i="1"/>
  <c r="F28" i="1"/>
  <c r="D28" i="1"/>
  <c r="L27" i="1"/>
  <c r="H27" i="1"/>
  <c r="G27" i="1"/>
  <c r="F27" i="1"/>
  <c r="D27" i="1"/>
  <c r="L26" i="1"/>
  <c r="H26" i="1"/>
  <c r="G26" i="1"/>
  <c r="F26" i="1"/>
  <c r="D26" i="1"/>
  <c r="L25" i="1"/>
  <c r="H25" i="1"/>
  <c r="G25" i="1"/>
  <c r="F25" i="1"/>
  <c r="D25" i="1"/>
  <c r="L24" i="1"/>
  <c r="H24" i="1"/>
  <c r="G24" i="1"/>
  <c r="F24" i="1"/>
  <c r="D24" i="1"/>
  <c r="L23" i="1"/>
  <c r="H23" i="1"/>
  <c r="G23" i="1"/>
  <c r="F23" i="1"/>
  <c r="D23" i="1"/>
  <c r="L22" i="1"/>
  <c r="H22" i="1"/>
  <c r="G22" i="1"/>
  <c r="F22" i="1"/>
  <c r="D22" i="1"/>
  <c r="L21" i="1"/>
  <c r="H21" i="1"/>
  <c r="G21" i="1"/>
  <c r="F21" i="1"/>
  <c r="D21" i="1"/>
  <c r="L20" i="1"/>
  <c r="H20" i="1"/>
  <c r="G20" i="1"/>
  <c r="F20" i="1"/>
  <c r="D20" i="1"/>
  <c r="L19" i="1"/>
  <c r="H19" i="1"/>
  <c r="G19" i="1"/>
  <c r="F19" i="1"/>
  <c r="D19" i="1"/>
  <c r="L18" i="1"/>
  <c r="K18" i="1"/>
  <c r="H18" i="1"/>
  <c r="G18" i="1"/>
  <c r="F18" i="1"/>
  <c r="D18" i="1"/>
  <c r="L17" i="1"/>
  <c r="H17" i="1"/>
  <c r="G17" i="1"/>
  <c r="F17" i="1"/>
  <c r="D17" i="1"/>
  <c r="L16" i="1"/>
  <c r="H16" i="1"/>
  <c r="G16" i="1"/>
  <c r="F16" i="1"/>
  <c r="D16" i="1"/>
  <c r="L15" i="1"/>
  <c r="H15" i="1"/>
  <c r="G15" i="1"/>
  <c r="F15" i="1"/>
  <c r="D15" i="1"/>
  <c r="L14" i="1"/>
  <c r="H14" i="1"/>
  <c r="G14" i="1"/>
  <c r="F14" i="1"/>
  <c r="D14" i="1"/>
  <c r="L13" i="1"/>
  <c r="H13" i="1"/>
  <c r="G13" i="1"/>
  <c r="F13" i="1"/>
  <c r="D13" i="1"/>
  <c r="L12" i="1"/>
  <c r="H12" i="1"/>
  <c r="G12" i="1"/>
  <c r="F12" i="1"/>
  <c r="D12" i="1"/>
  <c r="L11" i="1"/>
  <c r="H11" i="1"/>
  <c r="G11" i="1"/>
  <c r="F11" i="1"/>
  <c r="D11" i="1"/>
  <c r="L10" i="1"/>
  <c r="H10" i="1"/>
  <c r="G10" i="1"/>
  <c r="F10" i="1"/>
  <c r="D10" i="1"/>
  <c r="L9" i="1"/>
  <c r="H9" i="1"/>
  <c r="G9" i="1"/>
  <c r="F9" i="1"/>
  <c r="D9" i="1"/>
  <c r="L8" i="1"/>
  <c r="H8" i="1"/>
  <c r="G8" i="1"/>
  <c r="F8" i="1"/>
  <c r="D8" i="1"/>
  <c r="L7" i="1"/>
  <c r="H7" i="1"/>
  <c r="G7" i="1"/>
  <c r="F7" i="1"/>
  <c r="D7" i="1"/>
  <c r="L6" i="1"/>
  <c r="H6" i="1"/>
  <c r="G6" i="1"/>
  <c r="F6" i="1"/>
  <c r="D6" i="1"/>
  <c r="L5" i="1"/>
  <c r="H5" i="1"/>
  <c r="G5" i="1"/>
  <c r="F5" i="1"/>
  <c r="D5" i="1"/>
  <c r="L4" i="1"/>
  <c r="H4" i="1"/>
  <c r="G4" i="1"/>
  <c r="F4" i="1"/>
  <c r="D4" i="1"/>
  <c r="L3" i="1"/>
  <c r="H3" i="1"/>
  <c r="G3" i="1"/>
  <c r="F3" i="1"/>
  <c r="D3" i="1"/>
  <c r="L2" i="1"/>
  <c r="H2" i="1"/>
  <c r="G2" i="1"/>
  <c r="F2" i="1"/>
  <c r="D2" i="1"/>
</calcChain>
</file>

<file path=xl/sharedStrings.xml><?xml version="1.0" encoding="utf-8"?>
<sst xmlns="http://schemas.openxmlformats.org/spreadsheetml/2006/main" count="1182" uniqueCount="229">
  <si>
    <t>CCA Name</t>
  </si>
  <si>
    <t>Type</t>
  </si>
  <si>
    <t>IOU</t>
  </si>
  <si>
    <t>MarkerIOU</t>
  </si>
  <si>
    <t>ColorLSE</t>
  </si>
  <si>
    <t>Color</t>
  </si>
  <si>
    <t>Marker</t>
  </si>
  <si>
    <t>ColorScatter</t>
  </si>
  <si>
    <t>Year</t>
  </si>
  <si>
    <r>
      <t>P</t>
    </r>
    <r>
      <rPr>
        <b/>
        <vertAlign val="subscript"/>
        <sz val="11"/>
        <color rgb="FFFFFFFF"/>
        <rFont val="Times New Roman"/>
        <family val="1"/>
      </rPr>
      <t xml:space="preserve">t,IOU </t>
    </r>
    <r>
      <rPr>
        <b/>
        <sz val="11"/>
        <color rgb="FFFFFFFF"/>
        <rFont val="Times New Roman"/>
        <family val="1"/>
      </rPr>
      <t>($/kWh)</t>
    </r>
  </si>
  <si>
    <r>
      <t>P</t>
    </r>
    <r>
      <rPr>
        <b/>
        <vertAlign val="subscript"/>
        <sz val="11"/>
        <color rgb="FFFFFFFF"/>
        <rFont val="Times New Roman"/>
        <family val="1"/>
      </rPr>
      <t>t,IOU</t>
    </r>
    <r>
      <rPr>
        <b/>
        <sz val="11"/>
        <color rgb="FFFFFFFF"/>
        <rFont val="Times New Roman"/>
        <family val="1"/>
      </rPr>
      <t>-P</t>
    </r>
    <r>
      <rPr>
        <b/>
        <vertAlign val="subscript"/>
        <sz val="11"/>
        <color rgb="FFFFFFFF"/>
        <rFont val="Times New Roman"/>
        <family val="1"/>
      </rPr>
      <t>t,CCA</t>
    </r>
  </si>
  <si>
    <r>
      <t>(P</t>
    </r>
    <r>
      <rPr>
        <b/>
        <vertAlign val="subscript"/>
        <sz val="11"/>
        <color rgb="FFFFFFFF"/>
        <rFont val="Times New Roman"/>
        <family val="1"/>
      </rPr>
      <t>t,IOU</t>
    </r>
    <r>
      <rPr>
        <b/>
        <sz val="11"/>
        <color rgb="FFFFFFFF"/>
        <rFont val="Times New Roman"/>
        <family val="1"/>
      </rPr>
      <t>-P</t>
    </r>
    <r>
      <rPr>
        <b/>
        <vertAlign val="subscript"/>
        <sz val="11"/>
        <color rgb="FFFFFFFF"/>
        <rFont val="Times New Roman"/>
        <family val="1"/>
      </rPr>
      <t>t,CCA</t>
    </r>
    <r>
      <rPr>
        <b/>
        <sz val="11"/>
        <color rgb="FFFFFFFF"/>
        <rFont val="Times New Roman"/>
        <family val="1"/>
      </rPr>
      <t>)/Pt,IOU</t>
    </r>
  </si>
  <si>
    <t>Source</t>
  </si>
  <si>
    <t>3CE</t>
  </si>
  <si>
    <t>CCA</t>
  </si>
  <si>
    <t>PG&amp;E</t>
  </si>
  <si>
    <t>red</t>
  </si>
  <si>
    <t>Rates from archived Joint Rate Comparison, March 2018</t>
  </si>
  <si>
    <t>Rates from archived Joint Rate Comparison, March 1, 2021</t>
  </si>
  <si>
    <t>Rates from archived Joint Rate Comparison, June 1, 2022</t>
  </si>
  <si>
    <t>Rates from archived Joint Rate Comparison, effective June 2023</t>
  </si>
  <si>
    <t>-</t>
  </si>
  <si>
    <t>Rates from archived MBCP rates, May 7, 2019 from tariff book provided on Wayback Machine archive of CCA website (link)</t>
  </si>
  <si>
    <t>Rates from archived MBCP rates, March 1, 2020 from tariff book provided on Wayback Machine archive of CCA website (link)</t>
  </si>
  <si>
    <t>3CE-SCE</t>
  </si>
  <si>
    <t>SCE</t>
  </si>
  <si>
    <t>Rates from archived Joint Rate Comparison. SCE rates are current as of October 1, 2022. CCCE rates are current as of October 10, 2022.</t>
  </si>
  <si>
    <t>Rates from Joint Rate Comparison, as of July 2023.</t>
  </si>
  <si>
    <t>AVCE</t>
  </si>
  <si>
    <t>Rates from archived Joint Rate Comparison. SCE rates are current as of October 1, 2020. AVCE rates are current as of April 13, 2020.</t>
  </si>
  <si>
    <t>Rates from archived Joint Rate Comparison. SCE rates are current as of October 1, 2021. AVCE rates are current as of April 13, 2020.</t>
  </si>
  <si>
    <t>SCE rates are current as of October 1, 2022. AVCE rates are current as of March 1, 2022</t>
  </si>
  <si>
    <t>SCE's published rates as of June 1, 2023 and AVCE's published rates as of July 1, 2023.</t>
  </si>
  <si>
    <t>BPROUD</t>
  </si>
  <si>
    <t>Rates from archived Joint Rate Comparison. Rates are current as of October 1, 2020</t>
  </si>
  <si>
    <t>Rates from archived Joint Rate Comparison. SCE rates are current as of October 1, 2021. BPROUD rates are current as of September 1, 2021.</t>
  </si>
  <si>
    <t>CEA</t>
  </si>
  <si>
    <t>SDG&amp;E</t>
  </si>
  <si>
    <t>Rates from archived Joint Rate Comparison, June 1, 2021</t>
  </si>
  <si>
    <t>CEA rates effective February 1, 2022. SDG&amp;E rates effective June 1, 2022</t>
  </si>
  <si>
    <t>Rates current as of February 1, 2023.</t>
  </si>
  <si>
    <t>CPA</t>
  </si>
  <si>
    <t>Rates from archived Joint Rate Comparison. SCE rates are current as of October 1, 2021. CPA rates are current as of July 1, 2021.</t>
  </si>
  <si>
    <t xml:space="preserve">SCE rates are current as of October 1, 2022. CPA rates are current as of October 1, 2022. </t>
  </si>
  <si>
    <t>CPSF</t>
  </si>
  <si>
    <t>Rates from archived Joint Rate Comparison, effective July 1, 2017.</t>
  </si>
  <si>
    <t>Rates from archived Joint Rate Comparison. PG&amp;E rates effective as of May 1, 2020. CPSF rates effective as of May 15, 2020</t>
  </si>
  <si>
    <t>Rates from archived Joint Rate Comparison. PG&amp;E rates effective as of March 1, 2021. CPSF rates effective as of January 15, 2021</t>
  </si>
  <si>
    <t>Rates from archived Joint Rate Comparison, effective March 2022</t>
  </si>
  <si>
    <t>Rates from  Joint Rate Comparison. PG&amp;E rates effective as of March 2023. CleanPowerSF rates effective as of July 2022</t>
  </si>
  <si>
    <t>CPSF rates effective May 1, 2016, taken from tariff book provided by CCA through PRA request.</t>
  </si>
  <si>
    <t>DCE</t>
  </si>
  <si>
    <t xml:space="preserve">Rates from archived Joint Rate Comparison. Rates are current as of April 13, 2020 </t>
  </si>
  <si>
    <t>Rates from archived Joint Rate Comparison. SCE rates are current as of June 1, 2021. DCE rates are current as of July 15, 2021</t>
  </si>
  <si>
    <t>Rates from archived Joint Rate Comparison. SCE rates are current as of October 1, 2022.  DCE rates are current as of October 1, 2022.</t>
  </si>
  <si>
    <t>EBCE</t>
  </si>
  <si>
    <t>Rates from archived Joint Rate Comparison. EBCE rates are current as of April 18, 2018. PG&amp;E rates are current as of March 1, 2018</t>
  </si>
  <si>
    <t>Rates from archived Joint Rate Comparison. EBCE Rates are current as of July 2020 PG&amp;E Rates are current as of May 2020</t>
  </si>
  <si>
    <t>Rates from archived Joint Rate Comparison, March 2021</t>
  </si>
  <si>
    <t>Rates from archived Joint Rate Comparison, effective July 2022</t>
  </si>
  <si>
    <t>Rates from  Joint Rate Comparison. EBCE Rates are current as of July 2023. PG&amp;E Rates are current as of June 2023. EBCE rates &amp; PG&amp;E rates utilize the 2023 Vintage PCIA</t>
  </si>
  <si>
    <t>EPIC</t>
  </si>
  <si>
    <t>SCE rates are current as of October 1, 2022. EPIC rates are current as of October 1, 2022.</t>
  </si>
  <si>
    <t xml:space="preserve">SCE s published rates as of June 1, 2023 and EPIC's published rates as of July 1, 2023. </t>
  </si>
  <si>
    <t>KCCP</t>
  </si>
  <si>
    <t>Rates from archived Joint Rate Comparison. Rates Current as of May 1, 2021</t>
  </si>
  <si>
    <t>Rates from archived Joint Rate Comparison, July 1, 2022</t>
  </si>
  <si>
    <t>LCE</t>
  </si>
  <si>
    <t>Rates from archived Joint Rate Comparison. Rates current as of June 1, 2020 for SCE and April 13, 2020 for LCE</t>
  </si>
  <si>
    <t>Rates from archived Joint Rate Comparison. SCE rates are current as of June 1, 2021. LCE rates are current as of March 1, 2021.</t>
  </si>
  <si>
    <t xml:space="preserve">SCE rates are current as of October 1, 2022. LCE rates are current as of May 20, 2022. </t>
  </si>
  <si>
    <t>SCE's published rates as of June 1, 2023 and LCE's published rates as of July 1, 2023.</t>
  </si>
  <si>
    <t>MCE</t>
  </si>
  <si>
    <t>Rates from archived Joint Rate Comparison, effective June 1, 2017.</t>
  </si>
  <si>
    <t>Rates from archived Joint Rate Comparison, March 1, 2018</t>
  </si>
  <si>
    <t>Rates from archived Joint Rate Comparison, May 1, 2021</t>
  </si>
  <si>
    <t>Rates from archived Joint Rate Comparison, effective June 1, 2022</t>
  </si>
  <si>
    <t>OCPA</t>
  </si>
  <si>
    <t>SCE rates are current as of October 1, 2022. OCPA rates are current as of October 1, 2022.</t>
  </si>
  <si>
    <t>PCE-SM</t>
  </si>
  <si>
    <t>Rates from archived Joint Rate Comparison, March 15, 2018</t>
  </si>
  <si>
    <t>Rates from archived Joint Rate Comparison, PCE rates effective July 2022, PG&amp;E rates effective June 2022</t>
  </si>
  <si>
    <t>From Joint Rate Comparisons. PCE rates utilize the 2016 PCIA vintage and rates are current as of July 2023. PG&amp;E rates utilize the 2022 PCIA vintage and rates are current as of June 2023</t>
  </si>
  <si>
    <t>Pioneer</t>
  </si>
  <si>
    <t>Rates from archived Joint Rate Comparison, June 21, 2021</t>
  </si>
  <si>
    <t>Pomona</t>
  </si>
  <si>
    <t>Rates from archived Joint Rate Comparison, effective as of October 1, 2020.</t>
  </si>
  <si>
    <t>Rates from archived Joint Rate Comparison. SCE rates are current as of June 1, 2021. POME rates are current as of April 1, 2020.</t>
  </si>
  <si>
    <t xml:space="preserve">SCE rates are current as of October 1, 2022. POME rates are current as of March 1, 2022. </t>
  </si>
  <si>
    <t>SCE’s published rates as of June 1, 2023 and POME's published rates as of July 1, 2023.</t>
  </si>
  <si>
    <t>PRIME</t>
  </si>
  <si>
    <t>Rates from archived Joint Rate Comparison. SCE rates are current as of October 1, 2021. PRIME rates are current as of September 1, 2021.</t>
  </si>
  <si>
    <t xml:space="preserve">SCE rates are current as of October 1, 2022. PRIME rates are current as of March 1, 2022. </t>
  </si>
  <si>
    <t>RCEA</t>
  </si>
  <si>
    <t>Rates from archived Joint Rate Comparison, effective July 1, 2022</t>
  </si>
  <si>
    <t>Rates effective Jan 23, 2017, taken from tariff book provided on CCA website (link)</t>
  </si>
  <si>
    <t>RMEA</t>
  </si>
  <si>
    <t>Rates from archived Joint Rate Comparison. SCE rates are current as of October 1, 2020. RMEA rates are current as of April 13, 2020</t>
  </si>
  <si>
    <t>Rates from archived Joint Rate Comparison. SCE rates are current as of Feb 1, 2021. RMEA rates are current as of April 1, 2020.</t>
  </si>
  <si>
    <t xml:space="preserve">SCE rates are current as of October 1, 2022, RMEA rates are current as of March 1, 2022. </t>
  </si>
  <si>
    <t xml:space="preserve"> SCE's published rates as of June 1, 2023 and RMEA's published rates as of July 1, 2023.</t>
  </si>
  <si>
    <t>SBCE</t>
  </si>
  <si>
    <t xml:space="preserve">SCE rates are current as of October 1, 2022. SBCE rates are current as of October 1, 2022. </t>
  </si>
  <si>
    <t>SCE’s published rates as of June 1, 2023 and SBCE's published rates as of July 1, 2023.</t>
  </si>
  <si>
    <t>SCP</t>
  </si>
  <si>
    <t>Rates from archived Joint Rate Comparison, effective March 1, 2017.</t>
  </si>
  <si>
    <t>Rates from archived Joint Rate Comparison, July 1, 2018</t>
  </si>
  <si>
    <t>Rates from archived Joint Rate Comparison, January 1, 2021</t>
  </si>
  <si>
    <t>Rates from archived Joint Rate Comparison, April 1, 2021</t>
  </si>
  <si>
    <t>SDCP</t>
  </si>
  <si>
    <t xml:space="preserve">SDCP rates effective February 1, 2022. SDG&amp;E rates effective June 1, 2022 </t>
  </si>
  <si>
    <t>Rates current as of February 1, 2023</t>
  </si>
  <si>
    <t>SEA</t>
  </si>
  <si>
    <t>SJCE</t>
  </si>
  <si>
    <t>Rates from archived Joint Rate Comparison, September 2018</t>
  </si>
  <si>
    <t>Rates effective May 1, 2019, from tariff book provided on CCA website (link)</t>
  </si>
  <si>
    <t>Rates effective May 27, 2020, from tariff book provided on CCA website (link)</t>
  </si>
  <si>
    <t>SJP</t>
  </si>
  <si>
    <t>Rates from archived Joint Rate Comparison. SCE rates are current as of October 1, 2021. SJP rates are current as of June 1, 2021.</t>
  </si>
  <si>
    <t>SCE rates are current as of October 10, 2022. SJP rates are current as of March 1, 2022.</t>
  </si>
  <si>
    <t>SVCE</t>
  </si>
  <si>
    <t>Note - using the midusage summer rate, avg for Zone 1,2</t>
  </si>
  <si>
    <t>VCE</t>
  </si>
  <si>
    <t>Rates from archived Joint Rate Comparison, June 1, 2018</t>
  </si>
  <si>
    <t>Anaheim</t>
  </si>
  <si>
    <t>POU</t>
  </si>
  <si>
    <t>blue</t>
  </si>
  <si>
    <t>https://www.anaheim.net/DocumentCenter/View/1256/Domestic-Service-PDF?bidId=</t>
  </si>
  <si>
    <t>IID</t>
  </si>
  <si>
    <t>LADWP</t>
  </si>
  <si>
    <t>https://www.ladwp.com/ladwp/faces/wcnav_externalId/a-fr-elecrate-schel?_adf.ctrl-state=oy8kr281g_4&amp;_afrLoop=367935993896170&amp;_afrWindowMode=0&amp;_afrWindowId=jtzeeplm_1#%40%3F_afrWindowId%3Djtzeeplm_1%26_afrLoop%3D367935993896170%26_afrWindowMode%3D0%26_adf.ctrl-state%3Djtzeeplm_17</t>
  </si>
  <si>
    <t>x</t>
  </si>
  <si>
    <t>MID</t>
  </si>
  <si>
    <t>https://www.mid.org/tariffs/rates/d_residential.pdf</t>
  </si>
  <si>
    <t>Riverside</t>
  </si>
  <si>
    <t>https://riversideca.gov/utilities/sites/riversideca.gov.utilities/files/pdf/rates-electric/Electric%20Schedule%20D%20-%20Effective%2001-1-19.pdf</t>
  </si>
  <si>
    <t>Roseville</t>
  </si>
  <si>
    <t>https://www.roseville.ca.us/cms/One.aspx?portalId=7964922&amp;pageId=19014994</t>
  </si>
  <si>
    <t>Santa Clara</t>
  </si>
  <si>
    <t>https://www.siliconvalleypower.com/home/showpublisheddocument/6253/638236376834400000</t>
  </si>
  <si>
    <t>SMUD</t>
  </si>
  <si>
    <t>https://www.smud.org/en/Rate-Information/Residential-rates/Fixed-Rate</t>
  </si>
  <si>
    <t>Turlock</t>
  </si>
  <si>
    <t>https://issuu.com/turlockirrigationdistrict/docs/schedule_de__2015_?e=15635682/50056124</t>
  </si>
  <si>
    <t>Generation Rate</t>
  </si>
  <si>
    <t>T&amp;D</t>
  </si>
  <si>
    <t>PCIA</t>
  </si>
  <si>
    <t>Total</t>
  </si>
  <si>
    <t>Green premium</t>
  </si>
  <si>
    <t>Monthly Usage</t>
  </si>
  <si>
    <t>IOU Rate?</t>
  </si>
  <si>
    <t>Time Period</t>
  </si>
  <si>
    <t>∆IOU Gen+PCIA</t>
  </si>
  <si>
    <t>∆CCA Gen</t>
  </si>
  <si>
    <t>∆IOU T&amp;D</t>
  </si>
  <si>
    <t>∆CCA T&amp;D</t>
  </si>
  <si>
    <t>∆IOU Gen+TD - CCA Gen+TD</t>
  </si>
  <si>
    <t>∆CCA PCIA</t>
  </si>
  <si>
    <t>CCCE 3Cchoice (31.1% Renewable)</t>
  </si>
  <si>
    <t>no</t>
  </si>
  <si>
    <t>yes</t>
  </si>
  <si>
    <t>CCCE 3Cchoice (38.4% Renewable)</t>
  </si>
  <si>
    <t>AVCECoreChoice(35%Renewable)</t>
  </si>
  <si>
    <t>AVCE Core Choice</t>
  </si>
  <si>
    <t>AVCECoreChoice</t>
  </si>
  <si>
    <t>BROUPLeanPower(35%Renewable)</t>
  </si>
  <si>
    <t>BPROUDSmartChoice</t>
  </si>
  <si>
    <t>DSCE</t>
  </si>
  <si>
    <t>CPALeanPower(36%Renewable)</t>
  </si>
  <si>
    <t>CPA Lean Power (36% Renewable)</t>
  </si>
  <si>
    <t>CPA Lean Power (40% clean)</t>
  </si>
  <si>
    <t>DCE(DesertSaver)</t>
  </si>
  <si>
    <t>DCE (Desert Saver)</t>
  </si>
  <si>
    <t>EPIC Power</t>
  </si>
  <si>
    <t>EPICPower</t>
  </si>
  <si>
    <t>LCEClearChoice(35%Renewable)</t>
  </si>
  <si>
    <t>LCE Clear Choice (35% Renewable)</t>
  </si>
  <si>
    <t>OCPA Lean Power	(36% Renewable)</t>
  </si>
  <si>
    <t>OCPA Basic Choice (38% Renewable)</t>
  </si>
  <si>
    <t>PomonaChoice(35%Renewable)</t>
  </si>
  <si>
    <t>POME</t>
  </si>
  <si>
    <t>PomonaChoice</t>
  </si>
  <si>
    <t>Pomona Choice</t>
  </si>
  <si>
    <t>PRIMEPower(50%Renewable)</t>
  </si>
  <si>
    <t>¬†PRIME Power¬†</t>
  </si>
  <si>
    <t>PRIME Power</t>
  </si>
  <si>
    <t>RMEABaseChoice(35%Renewable)</t>
  </si>
  <si>
    <t>RMEABaseChoice</t>
  </si>
  <si>
    <t>RMEA Base Choice</t>
  </si>
  <si>
    <t>SBCE Green Start¬†</t>
  </si>
  <si>
    <t>SBCEGreenStart</t>
  </si>
  <si>
    <t>SJPPrimePower(35%Renewable)</t>
  </si>
  <si>
    <t>SJP Prime Power (35% Renewable)</t>
  </si>
  <si>
    <t>3ce</t>
  </si>
  <si>
    <t>No</t>
  </si>
  <si>
    <t>Yes</t>
  </si>
  <si>
    <t>?</t>
  </si>
  <si>
    <t>cpsf</t>
  </si>
  <si>
    <t>ebce</t>
  </si>
  <si>
    <t>kccp</t>
  </si>
  <si>
    <t>mce</t>
  </si>
  <si>
    <t>pce</t>
  </si>
  <si>
    <t>pce-lb</t>
  </si>
  <si>
    <t>pce-sm</t>
  </si>
  <si>
    <t>pio</t>
  </si>
  <si>
    <t>rcea</t>
  </si>
  <si>
    <t>scp</t>
  </si>
  <si>
    <t>sjce</t>
  </si>
  <si>
    <t>svce</t>
  </si>
  <si>
    <t>vce</t>
  </si>
  <si>
    <t>Utility Rate Name</t>
  </si>
  <si>
    <t>$/kWh</t>
  </si>
  <si>
    <t>2004 vintage</t>
  </si>
  <si>
    <t>2009 vintage</t>
  </si>
  <si>
    <t>2010 vintage</t>
  </si>
  <si>
    <t>2011 vintage</t>
  </si>
  <si>
    <t>2012 vintage</t>
  </si>
  <si>
    <t>2013 vintage</t>
  </si>
  <si>
    <t>2014 vintage</t>
  </si>
  <si>
    <t>2015 vintage</t>
  </si>
  <si>
    <t>2016 vintage</t>
  </si>
  <si>
    <t>2017 vintage</t>
  </si>
  <si>
    <t>2018 vintage</t>
  </si>
  <si>
    <t>2019 vintage</t>
  </si>
  <si>
    <t>2020 vintage</t>
  </si>
  <si>
    <t>2021 vintage</t>
  </si>
  <si>
    <t>2022 vintage</t>
  </si>
  <si>
    <t>2023 vintage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</si>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</sst>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00"/>
    <numFmt numFmtId="169" formatCode="0.000"/>
  </numFmts>
  <fonts count="18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1"/>
      <color rgb="FFFFFFFF"/>
      <name val="Times New Roman"/>
      <family val="1"/>
    </font>
    <font>
      <b/>
      <vertAlign val="subscript"/>
      <sz val="11"/>
      <color rgb="FFFFFFFF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Aptos Narrow"/>
      <family val="2"/>
      <scheme val="minor"/>
    </font>
    <font>
      <sz val="8"/>
      <color theme="1"/>
      <name val="OpenSans"/>
    </font>
    <font>
      <b/>
      <sz val="12"/>
      <color rgb="FF000000"/>
      <name val="Aptos Narrow"/>
      <family val="2"/>
      <scheme val="minor"/>
    </font>
    <font>
      <sz val="7"/>
      <color theme="1"/>
      <name val="OpenSans"/>
    </font>
    <font>
      <sz val="11"/>
      <color theme="1"/>
      <name val="ArialMT"/>
    </font>
    <font>
      <sz val="12"/>
      <color rgb="FF000000"/>
      <name val="Calibri"/>
      <family val="2"/>
    </font>
    <font>
      <sz val="8"/>
      <color rgb="FF000000"/>
      <name val="Arial"/>
      <family val="2"/>
    </font>
    <font>
      <u/>
      <sz val="12"/>
      <color rgb="FF0563C1"/>
      <name val="Calibri"/>
      <family val="2"/>
    </font>
    <font>
      <sz val="7"/>
      <color rgb="FF000000"/>
      <name val="Arial"/>
      <family val="2"/>
    </font>
    <font>
      <b/>
      <sz val="12"/>
      <color rgb="FF000000"/>
      <name val="Calibri"/>
      <family val="2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58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10" fontId="6" fillId="0" borderId="6" xfId="1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7" fillId="0" borderId="0" xfId="0" applyFont="1"/>
    <xf numFmtId="0" fontId="6" fillId="0" borderId="6" xfId="0" applyFont="1" applyBorder="1" applyAlignment="1">
      <alignment horizontal="center" vertical="center"/>
    </xf>
    <xf numFmtId="0" fontId="3" fillId="0" borderId="7" xfId="2" applyBorder="1" applyAlignment="1">
      <alignment vertical="center"/>
    </xf>
    <xf numFmtId="0" fontId="3" fillId="0" borderId="8" xfId="2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0" fillId="0" borderId="6" xfId="0" applyBorder="1"/>
    <xf numFmtId="0" fontId="6" fillId="0" borderId="6" xfId="0" applyFont="1" applyBorder="1"/>
    <xf numFmtId="0" fontId="6" fillId="0" borderId="7" xfId="0" applyFont="1" applyBorder="1"/>
    <xf numFmtId="0" fontId="6" fillId="0" borderId="10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7" fillId="0" borderId="10" xfId="0" applyFont="1" applyBorder="1"/>
    <xf numFmtId="44" fontId="7" fillId="0" borderId="0" xfId="0" applyNumberFormat="1" applyFont="1"/>
    <xf numFmtId="44" fontId="0" fillId="0" borderId="0" xfId="0" applyNumberFormat="1"/>
    <xf numFmtId="10" fontId="6" fillId="0" borderId="6" xfId="0" applyNumberFormat="1" applyFont="1" applyBorder="1" applyAlignment="1">
      <alignment horizontal="center" vertical="center"/>
    </xf>
    <xf numFmtId="8" fontId="7" fillId="0" borderId="0" xfId="0" applyNumberFormat="1" applyFont="1"/>
    <xf numFmtId="0" fontId="7" fillId="0" borderId="11" xfId="0" applyFont="1" applyBorder="1"/>
    <xf numFmtId="44" fontId="7" fillId="0" borderId="12" xfId="0" applyNumberFormat="1" applyFont="1" applyBorder="1"/>
    <xf numFmtId="44" fontId="0" fillId="0" borderId="12" xfId="0" applyNumberFormat="1" applyBorder="1"/>
    <xf numFmtId="0" fontId="3" fillId="0" borderId="13" xfId="2" applyBorder="1"/>
    <xf numFmtId="0" fontId="6" fillId="0" borderId="14" xfId="0" applyFont="1" applyBorder="1" applyAlignment="1">
      <alignment horizontal="center" vertical="center" wrapText="1"/>
    </xf>
    <xf numFmtId="44" fontId="7" fillId="0" borderId="15" xfId="0" applyNumberFormat="1" applyFont="1" applyBorder="1"/>
    <xf numFmtId="44" fontId="0" fillId="0" borderId="15" xfId="0" applyNumberFormat="1" applyBorder="1"/>
    <xf numFmtId="0" fontId="3" fillId="0" borderId="16" xfId="2" applyBorder="1"/>
    <xf numFmtId="0" fontId="6" fillId="0" borderId="17" xfId="0" applyFont="1" applyBorder="1" applyAlignment="1">
      <alignment horizontal="center" vertical="center" wrapText="1"/>
    </xf>
    <xf numFmtId="44" fontId="7" fillId="0" borderId="18" xfId="0" applyNumberFormat="1" applyFont="1" applyBorder="1"/>
    <xf numFmtId="44" fontId="0" fillId="0" borderId="18" xfId="0" applyNumberFormat="1" applyBorder="1"/>
    <xf numFmtId="0" fontId="3" fillId="0" borderId="19" xfId="2" applyBorder="1"/>
    <xf numFmtId="0" fontId="0" fillId="0" borderId="19" xfId="0" applyBorder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0" fontId="9" fillId="0" borderId="0" xfId="0" applyFont="1" applyAlignment="1">
      <alignment horizontal="center" vertical="center" wrapText="1"/>
    </xf>
    <xf numFmtId="164" fontId="0" fillId="0" borderId="0" xfId="0" applyNumberForma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2" fillId="0" borderId="0" xfId="0" applyFont="1" applyAlignment="1">
      <alignment horizontal="center"/>
    </xf>
    <xf numFmtId="169" fontId="16" fillId="0" borderId="0" xfId="0" applyNumberFormat="1" applyFont="1"/>
    <xf numFmtId="0" fontId="17" fillId="0" borderId="0" xfId="0" applyFont="1"/>
    <xf numFmtId="2" fontId="12" fillId="0" borderId="0" xfId="0" applyNumberFormat="1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1FD42A4D-485E-2B4E-AFB1-5F00D6A445C8}">
          <cx:dataLabels pos="outEnd">
            <cx:numFmt formatCode="#,##0" sourceLinked="0"/>
            <cx:visibility seriesName="0" categoryName="0" value="1"/>
          </cx:dataLabels>
          <cx:dataId val="0"/>
          <cx:layoutPr>
            <cx:binning intervalClosed="r" underflow="-0.02" overflow="0.02">
              <cx:binSize val="0.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146846</xdr:colOff>
      <xdr:row>0</xdr:row>
      <xdr:rowOff>1096246</xdr:rowOff>
    </xdr:from>
    <xdr:to>
      <xdr:col>22</xdr:col>
      <xdr:colOff>566756</xdr:colOff>
      <xdr:row>7</xdr:row>
      <xdr:rowOff>351178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12F92E7-BD71-A14B-B31E-62A50ACCE4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10346" y="1096246"/>
              <a:ext cx="4547410" cy="27728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b.archive.org/web/20210612181701/https:/3cenergy.org/wp-content/uploads/2019/05/MBCP-Res-Rate-Sheet-v6.1-FINAL-May-7-2019.pdf" TargetMode="External"/><Relationship Id="rId3" Type="http://schemas.openxmlformats.org/officeDocument/2006/relationships/hyperlink" Target="https://www.smud.org/en/Rate-Information/Residential-rates/Fixed-Rate" TargetMode="External"/><Relationship Id="rId7" Type="http://schemas.openxmlformats.org/officeDocument/2006/relationships/hyperlink" Target="https://sanjosecleanenergy.org/wp-content/uploads/2020/05/052720-SJCE-Rates.pdf" TargetMode="External"/><Relationship Id="rId2" Type="http://schemas.openxmlformats.org/officeDocument/2006/relationships/hyperlink" Target="https://www.smud.org/en/Rate-Information/Residential-rates/Fixed-Rate" TargetMode="External"/><Relationship Id="rId1" Type="http://schemas.openxmlformats.org/officeDocument/2006/relationships/hyperlink" Target="https://www.smud.org/en/Rate-Information/Residential-rates/Fixed-Rate" TargetMode="External"/><Relationship Id="rId6" Type="http://schemas.openxmlformats.org/officeDocument/2006/relationships/hyperlink" Target="https://files.constantcontact.com/7a210436601/b0993abd-84c3-42e1-8d71-7346bf22adcb.pdf" TargetMode="External"/><Relationship Id="rId5" Type="http://schemas.openxmlformats.org/officeDocument/2006/relationships/hyperlink" Target="https://redwoodenergy.org/wp-content/uploads/2019/07/RCEA_Res_rates_Jan2017_4.pdf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www.smud.org/en/Rate-Information/Residential-rates/Fixed-Rate" TargetMode="External"/><Relationship Id="rId9" Type="http://schemas.openxmlformats.org/officeDocument/2006/relationships/hyperlink" Target="https://web.archive.org/web/20211020132038/https:/3cenergy.org/wp-content/uploads/2020/03/MBCP-Residential-Rate-Sheet-v12.0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5D365-525F-F840-BA73-66DDB751E528}">
  <dimension ref="A1:P122"/>
  <sheetViews>
    <sheetView zoomScale="75" workbookViewId="0">
      <selection activeCell="K1" sqref="K1"/>
    </sheetView>
  </sheetViews>
  <sheetFormatPr baseColWidth="10" defaultRowHeight="16"/>
  <cols>
    <col min="1" max="1" width="27.83203125" customWidth="1"/>
    <col min="2" max="2" width="5.5" customWidth="1"/>
    <col min="3" max="3" width="8.83203125" customWidth="1"/>
    <col min="4" max="4" width="3" customWidth="1"/>
    <col min="5" max="5" width="3.1640625" customWidth="1"/>
    <col min="6" max="7" width="4" customWidth="1"/>
    <col min="8" max="8" width="7.5" customWidth="1"/>
    <col min="12" max="12" width="17" customWidth="1"/>
  </cols>
  <sheetData>
    <row r="1" spans="1:13" ht="91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2" t="s">
        <v>10</v>
      </c>
      <c r="L1" s="3" t="s">
        <v>11</v>
      </c>
      <c r="M1" s="4" t="s">
        <v>12</v>
      </c>
    </row>
    <row r="2" spans="1:13" ht="31" thickBot="1">
      <c r="A2" s="5" t="s">
        <v>13</v>
      </c>
      <c r="B2" s="6" t="s">
        <v>14</v>
      </c>
      <c r="C2" s="7" t="s">
        <v>15</v>
      </c>
      <c r="D2" s="8" t="str">
        <f t="shared" ref="D2:D65" si="0">IF(C2="PG&amp;E","o",IF(C2="SCE","x","D"))</f>
        <v>o</v>
      </c>
      <c r="E2" s="8" t="s">
        <v>16</v>
      </c>
      <c r="F2" s="8" t="str">
        <f t="shared" ref="F2:F65" si="1">IF(C2="PG&amp;E","red",IF(C2="SCE","blue","green"))</f>
        <v>red</v>
      </c>
      <c r="G2" s="8" t="str">
        <f t="shared" ref="G2:G65" si="2">IF(I2=2023,"o",IF(I2=2022,"v",IF(I2=2021,"^",IF(I2=2020,"s",IF(I2=2019,"x",IF(I2=2018,"D","+"))))))</f>
        <v>D</v>
      </c>
      <c r="H2" s="8" t="str">
        <f t="shared" ref="H2:H65" si="3">IF(I2=2023,"#bd0026",IF(I2=2022,"#f03b20",IF(I2=2021,"#fd8d3c",IF(I2=2020,"#feb24c",IF(I2=2018,"#fed976","#ffffb2")))))</f>
        <v>#fed976</v>
      </c>
      <c r="I2" s="9">
        <v>2018</v>
      </c>
      <c r="J2" s="9">
        <v>0.24906</v>
      </c>
      <c r="K2" s="9">
        <v>0</v>
      </c>
      <c r="L2" s="10">
        <f t="shared" ref="L2:L65" si="4">IFERROR(K2/J2,"")</f>
        <v>0</v>
      </c>
      <c r="M2" s="11" t="s">
        <v>17</v>
      </c>
    </row>
    <row r="3" spans="1:13" ht="31" thickBot="1">
      <c r="A3" s="5" t="s">
        <v>13</v>
      </c>
      <c r="B3" s="6" t="s">
        <v>14</v>
      </c>
      <c r="C3" s="7" t="s">
        <v>15</v>
      </c>
      <c r="D3" s="8" t="str">
        <f t="shared" si="0"/>
        <v>o</v>
      </c>
      <c r="E3" s="8" t="s">
        <v>16</v>
      </c>
      <c r="F3" s="8" t="str">
        <f t="shared" si="1"/>
        <v>red</v>
      </c>
      <c r="G3" s="8" t="str">
        <f t="shared" si="2"/>
        <v>^</v>
      </c>
      <c r="H3" s="8" t="str">
        <f t="shared" si="3"/>
        <v>#fd8d3c</v>
      </c>
      <c r="I3" s="9">
        <v>2021</v>
      </c>
      <c r="J3" s="9">
        <v>0.28544999999999998</v>
      </c>
      <c r="K3" s="9">
        <v>2.9E-4</v>
      </c>
      <c r="L3" s="10">
        <f t="shared" si="4"/>
        <v>1.0159397442634438E-3</v>
      </c>
      <c r="M3" s="11" t="s">
        <v>18</v>
      </c>
    </row>
    <row r="4" spans="1:13" ht="31" thickBot="1">
      <c r="A4" s="5" t="s">
        <v>13</v>
      </c>
      <c r="B4" s="6" t="s">
        <v>14</v>
      </c>
      <c r="C4" s="7" t="s">
        <v>15</v>
      </c>
      <c r="D4" s="8" t="str">
        <f t="shared" si="0"/>
        <v>o</v>
      </c>
      <c r="E4" s="8" t="s">
        <v>16</v>
      </c>
      <c r="F4" s="8" t="str">
        <f t="shared" si="1"/>
        <v>red</v>
      </c>
      <c r="G4" s="8" t="str">
        <f t="shared" si="2"/>
        <v>v</v>
      </c>
      <c r="H4" s="8" t="str">
        <f t="shared" si="3"/>
        <v>#f03b20</v>
      </c>
      <c r="I4" s="9">
        <v>2022</v>
      </c>
      <c r="J4" s="9">
        <v>0.34556999999999999</v>
      </c>
      <c r="K4" s="9">
        <v>2.716E-2</v>
      </c>
      <c r="L4" s="10">
        <f t="shared" si="4"/>
        <v>7.8594785426975719E-2</v>
      </c>
      <c r="M4" s="11" t="s">
        <v>19</v>
      </c>
    </row>
    <row r="5" spans="1:13" ht="31" thickBot="1">
      <c r="A5" s="5" t="s">
        <v>13</v>
      </c>
      <c r="B5" s="6" t="s">
        <v>14</v>
      </c>
      <c r="C5" s="7" t="s">
        <v>15</v>
      </c>
      <c r="D5" s="8" t="str">
        <f t="shared" si="0"/>
        <v>o</v>
      </c>
      <c r="E5" s="8" t="s">
        <v>16</v>
      </c>
      <c r="F5" s="8" t="str">
        <f t="shared" si="1"/>
        <v>red</v>
      </c>
      <c r="G5" s="8" t="str">
        <f t="shared" si="2"/>
        <v>o</v>
      </c>
      <c r="H5" s="8" t="str">
        <f t="shared" si="3"/>
        <v>#bd0026</v>
      </c>
      <c r="I5" s="9">
        <v>2023</v>
      </c>
      <c r="J5" s="9">
        <v>0.36508000000000002</v>
      </c>
      <c r="K5" s="9">
        <v>6.140000000000001E-2</v>
      </c>
      <c r="L5" s="10">
        <f t="shared" si="4"/>
        <v>0.1681823162046675</v>
      </c>
      <c r="M5" s="11" t="s">
        <v>20</v>
      </c>
    </row>
    <row r="6" spans="1:13" ht="31" thickBot="1">
      <c r="A6" s="5" t="s">
        <v>13</v>
      </c>
      <c r="B6" s="12" t="s">
        <v>14</v>
      </c>
      <c r="C6" s="7" t="s">
        <v>15</v>
      </c>
      <c r="D6" s="8" t="str">
        <f t="shared" si="0"/>
        <v>o</v>
      </c>
      <c r="E6" s="8" t="s">
        <v>16</v>
      </c>
      <c r="F6" s="8" t="str">
        <f t="shared" si="1"/>
        <v>red</v>
      </c>
      <c r="G6" s="8" t="str">
        <f t="shared" si="2"/>
        <v>x</v>
      </c>
      <c r="H6" s="8" t="str">
        <f t="shared" si="3"/>
        <v>#ffffb2</v>
      </c>
      <c r="I6" s="9">
        <v>2019</v>
      </c>
      <c r="J6" s="9" t="s">
        <v>21</v>
      </c>
      <c r="K6" s="13">
        <v>0</v>
      </c>
      <c r="L6" s="10" t="str">
        <f t="shared" si="4"/>
        <v/>
      </c>
      <c r="M6" s="14" t="s">
        <v>22</v>
      </c>
    </row>
    <row r="7" spans="1:13" ht="31" thickBot="1">
      <c r="A7" s="5" t="s">
        <v>13</v>
      </c>
      <c r="B7" s="12" t="s">
        <v>14</v>
      </c>
      <c r="C7" s="7" t="s">
        <v>15</v>
      </c>
      <c r="D7" s="8" t="str">
        <f t="shared" si="0"/>
        <v>o</v>
      </c>
      <c r="E7" s="8" t="s">
        <v>16</v>
      </c>
      <c r="F7" s="8" t="str">
        <f t="shared" si="1"/>
        <v>red</v>
      </c>
      <c r="G7" s="8" t="str">
        <f t="shared" si="2"/>
        <v>s</v>
      </c>
      <c r="H7" s="8" t="str">
        <f t="shared" si="3"/>
        <v>#feb24c</v>
      </c>
      <c r="I7" s="7">
        <v>2020</v>
      </c>
      <c r="J7" s="9" t="s">
        <v>21</v>
      </c>
      <c r="K7" s="13">
        <v>6.11E-3</v>
      </c>
      <c r="L7" s="10" t="str">
        <f t="shared" si="4"/>
        <v/>
      </c>
      <c r="M7" s="15" t="s">
        <v>23</v>
      </c>
    </row>
    <row r="8" spans="1:13" ht="31" thickBot="1">
      <c r="A8" s="5" t="s">
        <v>24</v>
      </c>
      <c r="B8" s="6" t="s">
        <v>14</v>
      </c>
      <c r="C8" s="7" t="s">
        <v>25</v>
      </c>
      <c r="D8" s="8" t="str">
        <f t="shared" si="0"/>
        <v>x</v>
      </c>
      <c r="E8" s="8" t="s">
        <v>16</v>
      </c>
      <c r="F8" s="8" t="str">
        <f t="shared" si="1"/>
        <v>blue</v>
      </c>
      <c r="G8" s="8" t="str">
        <f t="shared" si="2"/>
        <v>v</v>
      </c>
      <c r="H8" s="8" t="str">
        <f t="shared" si="3"/>
        <v>#f03b20</v>
      </c>
      <c r="I8" s="9">
        <v>2022</v>
      </c>
      <c r="J8" s="9">
        <v>0.32566000000000001</v>
      </c>
      <c r="K8" s="9">
        <v>2.0500000000000002E-3</v>
      </c>
      <c r="L8" s="10">
        <f t="shared" si="4"/>
        <v>6.2949088005895722E-3</v>
      </c>
      <c r="M8" s="11" t="s">
        <v>26</v>
      </c>
    </row>
    <row r="9" spans="1:13" ht="31" thickBot="1">
      <c r="A9" s="5" t="s">
        <v>24</v>
      </c>
      <c r="B9" s="6" t="s">
        <v>14</v>
      </c>
      <c r="C9" s="7" t="s">
        <v>25</v>
      </c>
      <c r="D9" s="8" t="str">
        <f t="shared" si="0"/>
        <v>x</v>
      </c>
      <c r="E9" s="8" t="s">
        <v>16</v>
      </c>
      <c r="F9" s="8" t="str">
        <f t="shared" si="1"/>
        <v>blue</v>
      </c>
      <c r="G9" s="8" t="str">
        <f t="shared" si="2"/>
        <v>o</v>
      </c>
      <c r="H9" s="8" t="str">
        <f t="shared" si="3"/>
        <v>#bd0026</v>
      </c>
      <c r="I9" s="9">
        <v>2023</v>
      </c>
      <c r="J9" s="16">
        <v>0.37</v>
      </c>
      <c r="K9" s="16">
        <v>0</v>
      </c>
      <c r="L9" s="10">
        <f t="shared" si="4"/>
        <v>0</v>
      </c>
      <c r="M9" s="11" t="s">
        <v>27</v>
      </c>
    </row>
    <row r="10" spans="1:13" ht="31" thickBot="1">
      <c r="A10" s="5" t="s">
        <v>28</v>
      </c>
      <c r="B10" s="6" t="s">
        <v>14</v>
      </c>
      <c r="C10" s="7" t="s">
        <v>25</v>
      </c>
      <c r="D10" s="8" t="str">
        <f t="shared" si="0"/>
        <v>x</v>
      </c>
      <c r="E10" s="8" t="s">
        <v>16</v>
      </c>
      <c r="F10" s="8" t="str">
        <f t="shared" si="1"/>
        <v>blue</v>
      </c>
      <c r="G10" s="8" t="str">
        <f t="shared" si="2"/>
        <v>s</v>
      </c>
      <c r="H10" s="8" t="str">
        <f t="shared" si="3"/>
        <v>#feb24c</v>
      </c>
      <c r="I10" s="9">
        <v>2020</v>
      </c>
      <c r="J10" s="9">
        <v>0.23719000000000001</v>
      </c>
      <c r="K10" s="9">
        <v>3.6999999999999999E-4</v>
      </c>
      <c r="L10" s="10">
        <f t="shared" si="4"/>
        <v>1.5599308571187655E-3</v>
      </c>
      <c r="M10" s="11" t="s">
        <v>29</v>
      </c>
    </row>
    <row r="11" spans="1:13" ht="31" thickBot="1">
      <c r="A11" s="5" t="s">
        <v>28</v>
      </c>
      <c r="B11" s="6" t="s">
        <v>14</v>
      </c>
      <c r="C11" s="7" t="s">
        <v>25</v>
      </c>
      <c r="D11" s="8" t="str">
        <f t="shared" si="0"/>
        <v>x</v>
      </c>
      <c r="E11" s="8" t="s">
        <v>16</v>
      </c>
      <c r="F11" s="8" t="str">
        <f t="shared" si="1"/>
        <v>blue</v>
      </c>
      <c r="G11" s="8" t="str">
        <f t="shared" si="2"/>
        <v>^</v>
      </c>
      <c r="H11" s="8" t="str">
        <f t="shared" si="3"/>
        <v>#fd8d3c</v>
      </c>
      <c r="I11" s="9">
        <v>2021</v>
      </c>
      <c r="J11" s="9">
        <v>0.27971000000000001</v>
      </c>
      <c r="K11" s="9">
        <v>-7.0899999999999999E-3</v>
      </c>
      <c r="L11" s="10">
        <f t="shared" si="4"/>
        <v>-2.5347681527296127E-2</v>
      </c>
      <c r="M11" s="11" t="s">
        <v>30</v>
      </c>
    </row>
    <row r="12" spans="1:13" ht="31" thickBot="1">
      <c r="A12" s="5" t="s">
        <v>28</v>
      </c>
      <c r="B12" s="6" t="s">
        <v>14</v>
      </c>
      <c r="C12" s="7" t="s">
        <v>25</v>
      </c>
      <c r="D12" s="8" t="str">
        <f t="shared" si="0"/>
        <v>x</v>
      </c>
      <c r="E12" s="8" t="s">
        <v>16</v>
      </c>
      <c r="F12" s="8" t="str">
        <f t="shared" si="1"/>
        <v>blue</v>
      </c>
      <c r="G12" s="8" t="str">
        <f t="shared" si="2"/>
        <v>v</v>
      </c>
      <c r="H12" s="8" t="str">
        <f t="shared" si="3"/>
        <v>#f03b20</v>
      </c>
      <c r="I12" s="9">
        <v>2022</v>
      </c>
      <c r="J12" s="9">
        <v>0.31391000000000002</v>
      </c>
      <c r="K12" s="9">
        <v>3.3800000000000002E-3</v>
      </c>
      <c r="L12" s="10">
        <f t="shared" si="4"/>
        <v>1.0767417412634194E-2</v>
      </c>
      <c r="M12" s="11" t="s">
        <v>31</v>
      </c>
    </row>
    <row r="13" spans="1:13" ht="31" thickBot="1">
      <c r="A13" s="5" t="s">
        <v>28</v>
      </c>
      <c r="B13" s="6" t="s">
        <v>14</v>
      </c>
      <c r="C13" s="7" t="s">
        <v>25</v>
      </c>
      <c r="D13" s="8" t="str">
        <f t="shared" si="0"/>
        <v>x</v>
      </c>
      <c r="E13" s="8" t="s">
        <v>16</v>
      </c>
      <c r="F13" s="8" t="str">
        <f t="shared" si="1"/>
        <v>blue</v>
      </c>
      <c r="G13" s="8" t="str">
        <f t="shared" si="2"/>
        <v>o</v>
      </c>
      <c r="H13" s="8" t="str">
        <f t="shared" si="3"/>
        <v>#bd0026</v>
      </c>
      <c r="I13" s="9">
        <v>2023</v>
      </c>
      <c r="J13" s="16">
        <v>0.36130000000000001</v>
      </c>
      <c r="K13" s="16">
        <v>4.9500000000000099E-3</v>
      </c>
      <c r="L13" s="10">
        <f t="shared" si="4"/>
        <v>1.3700525878771132E-2</v>
      </c>
      <c r="M13" s="11" t="s">
        <v>32</v>
      </c>
    </row>
    <row r="14" spans="1:13" ht="31" thickBot="1">
      <c r="A14" s="5" t="s">
        <v>33</v>
      </c>
      <c r="B14" s="6" t="s">
        <v>14</v>
      </c>
      <c r="C14" s="7" t="s">
        <v>25</v>
      </c>
      <c r="D14" s="8" t="str">
        <f t="shared" si="0"/>
        <v>x</v>
      </c>
      <c r="E14" s="8" t="s">
        <v>16</v>
      </c>
      <c r="F14" s="8" t="str">
        <f t="shared" si="1"/>
        <v>blue</v>
      </c>
      <c r="G14" s="8" t="str">
        <f t="shared" si="2"/>
        <v>s</v>
      </c>
      <c r="H14" s="8" t="str">
        <f t="shared" si="3"/>
        <v>#feb24c</v>
      </c>
      <c r="I14" s="9">
        <v>2020</v>
      </c>
      <c r="J14" s="9">
        <v>0.23063</v>
      </c>
      <c r="K14" s="9">
        <v>0</v>
      </c>
      <c r="L14" s="10">
        <f t="shared" si="4"/>
        <v>0</v>
      </c>
      <c r="M14" s="11" t="s">
        <v>34</v>
      </c>
    </row>
    <row r="15" spans="1:13" ht="31" thickBot="1">
      <c r="A15" s="5" t="s">
        <v>33</v>
      </c>
      <c r="B15" s="6" t="s">
        <v>14</v>
      </c>
      <c r="C15" s="7" t="s">
        <v>25</v>
      </c>
      <c r="D15" s="8" t="str">
        <f t="shared" si="0"/>
        <v>x</v>
      </c>
      <c r="E15" s="8" t="s">
        <v>16</v>
      </c>
      <c r="F15" s="8" t="str">
        <f t="shared" si="1"/>
        <v>blue</v>
      </c>
      <c r="G15" s="8" t="str">
        <f t="shared" si="2"/>
        <v>^</v>
      </c>
      <c r="H15" s="8" t="str">
        <f t="shared" si="3"/>
        <v>#fd8d3c</v>
      </c>
      <c r="I15" s="9">
        <v>2021</v>
      </c>
      <c r="J15" s="9">
        <v>0.25586999999999999</v>
      </c>
      <c r="K15" s="9">
        <v>-1.7770000000000001E-2</v>
      </c>
      <c r="L15" s="10">
        <f t="shared" si="4"/>
        <v>-6.9449329737757456E-2</v>
      </c>
      <c r="M15" s="11" t="s">
        <v>35</v>
      </c>
    </row>
    <row r="16" spans="1:13" ht="31" thickBot="1">
      <c r="A16" s="5" t="s">
        <v>36</v>
      </c>
      <c r="B16" s="6" t="s">
        <v>14</v>
      </c>
      <c r="C16" s="7" t="s">
        <v>37</v>
      </c>
      <c r="D16" s="8" t="str">
        <f t="shared" si="0"/>
        <v>D</v>
      </c>
      <c r="E16" s="8" t="s">
        <v>16</v>
      </c>
      <c r="F16" s="8" t="str">
        <f t="shared" si="1"/>
        <v>green</v>
      </c>
      <c r="G16" s="8" t="str">
        <f t="shared" si="2"/>
        <v>^</v>
      </c>
      <c r="H16" s="8" t="str">
        <f t="shared" si="3"/>
        <v>#fd8d3c</v>
      </c>
      <c r="I16" s="9">
        <v>2021</v>
      </c>
      <c r="J16" s="9">
        <v>0.33390999999999998</v>
      </c>
      <c r="K16" s="9">
        <v>3.2200000000000002E-3</v>
      </c>
      <c r="L16" s="10">
        <f t="shared" si="4"/>
        <v>9.6433170614836344E-3</v>
      </c>
      <c r="M16" s="11" t="s">
        <v>38</v>
      </c>
    </row>
    <row r="17" spans="1:13" ht="31" thickBot="1">
      <c r="A17" s="5" t="s">
        <v>36</v>
      </c>
      <c r="B17" s="6" t="s">
        <v>14</v>
      </c>
      <c r="C17" s="7" t="s">
        <v>37</v>
      </c>
      <c r="D17" s="8" t="str">
        <f t="shared" si="0"/>
        <v>D</v>
      </c>
      <c r="E17" s="8" t="s">
        <v>16</v>
      </c>
      <c r="F17" s="8" t="str">
        <f t="shared" si="1"/>
        <v>green</v>
      </c>
      <c r="G17" s="8" t="str">
        <f t="shared" si="2"/>
        <v>v</v>
      </c>
      <c r="H17" s="8" t="str">
        <f t="shared" si="3"/>
        <v>#f03b20</v>
      </c>
      <c r="I17" s="7">
        <v>2022</v>
      </c>
      <c r="J17" s="9">
        <v>0.38201000000000002</v>
      </c>
      <c r="K17" s="9">
        <v>-2.5200000000000001E-3</v>
      </c>
      <c r="L17" s="10">
        <f t="shared" si="4"/>
        <v>-6.5966859506295644E-3</v>
      </c>
      <c r="M17" s="17" t="s">
        <v>39</v>
      </c>
    </row>
    <row r="18" spans="1:13" ht="31" thickBot="1">
      <c r="A18" s="5" t="s">
        <v>36</v>
      </c>
      <c r="B18" s="6" t="s">
        <v>14</v>
      </c>
      <c r="C18" s="7" t="s">
        <v>37</v>
      </c>
      <c r="D18" s="8" t="str">
        <f t="shared" si="0"/>
        <v>D</v>
      </c>
      <c r="E18" s="8"/>
      <c r="F18" s="8" t="str">
        <f t="shared" si="1"/>
        <v>green</v>
      </c>
      <c r="G18" s="8" t="str">
        <f t="shared" si="2"/>
        <v>o</v>
      </c>
      <c r="H18" s="8" t="str">
        <f t="shared" si="3"/>
        <v>#bd0026</v>
      </c>
      <c r="I18" s="8">
        <v>2023</v>
      </c>
      <c r="J18" s="9">
        <v>0.47088000000000002</v>
      </c>
      <c r="K18" s="9">
        <f>J18-0.46662</f>
        <v>4.2600000000000415E-3</v>
      </c>
      <c r="L18" s="10">
        <f t="shared" si="4"/>
        <v>9.0468909276249596E-3</v>
      </c>
      <c r="M18" s="18" t="s">
        <v>40</v>
      </c>
    </row>
    <row r="19" spans="1:13" ht="31" thickBot="1">
      <c r="A19" s="5" t="s">
        <v>41</v>
      </c>
      <c r="B19" s="6" t="s">
        <v>14</v>
      </c>
      <c r="C19" s="7" t="s">
        <v>25</v>
      </c>
      <c r="D19" s="8" t="str">
        <f t="shared" si="0"/>
        <v>x</v>
      </c>
      <c r="E19" s="8" t="s">
        <v>16</v>
      </c>
      <c r="F19" s="8" t="str">
        <f t="shared" si="1"/>
        <v>blue</v>
      </c>
      <c r="G19" s="8" t="str">
        <f t="shared" si="2"/>
        <v>s</v>
      </c>
      <c r="H19" s="8" t="str">
        <f t="shared" si="3"/>
        <v>#feb24c</v>
      </c>
      <c r="I19" s="9">
        <v>2020</v>
      </c>
      <c r="J19" s="9">
        <v>0.23063</v>
      </c>
      <c r="K19" s="9">
        <v>1.97E-3</v>
      </c>
      <c r="L19" s="10">
        <f t="shared" si="4"/>
        <v>8.5418202315396957E-3</v>
      </c>
      <c r="M19" s="11" t="s">
        <v>34</v>
      </c>
    </row>
    <row r="20" spans="1:13" ht="31" thickBot="1">
      <c r="A20" s="5" t="s">
        <v>41</v>
      </c>
      <c r="B20" s="6" t="s">
        <v>14</v>
      </c>
      <c r="C20" s="7" t="s">
        <v>25</v>
      </c>
      <c r="D20" s="8" t="str">
        <f t="shared" si="0"/>
        <v>x</v>
      </c>
      <c r="E20" s="8" t="s">
        <v>16</v>
      </c>
      <c r="F20" s="8" t="str">
        <f t="shared" si="1"/>
        <v>blue</v>
      </c>
      <c r="G20" s="8" t="str">
        <f t="shared" si="2"/>
        <v>^</v>
      </c>
      <c r="H20" s="8" t="str">
        <f t="shared" si="3"/>
        <v>#fd8d3c</v>
      </c>
      <c r="I20" s="9">
        <v>2021</v>
      </c>
      <c r="J20" s="9">
        <v>0.25340000000000001</v>
      </c>
      <c r="K20" s="9">
        <v>0</v>
      </c>
      <c r="L20" s="10">
        <f t="shared" si="4"/>
        <v>0</v>
      </c>
      <c r="M20" s="11" t="s">
        <v>42</v>
      </c>
    </row>
    <row r="21" spans="1:13" ht="31" thickBot="1">
      <c r="A21" s="5" t="s">
        <v>41</v>
      </c>
      <c r="B21" s="6" t="s">
        <v>14</v>
      </c>
      <c r="C21" s="7" t="s">
        <v>25</v>
      </c>
      <c r="D21" s="8" t="str">
        <f t="shared" si="0"/>
        <v>x</v>
      </c>
      <c r="E21" s="8" t="s">
        <v>16</v>
      </c>
      <c r="F21" s="8" t="str">
        <f t="shared" si="1"/>
        <v>blue</v>
      </c>
      <c r="G21" s="8" t="str">
        <f t="shared" si="2"/>
        <v>v</v>
      </c>
      <c r="H21" s="8" t="str">
        <f t="shared" si="3"/>
        <v>#f03b20</v>
      </c>
      <c r="I21" s="9">
        <v>2022</v>
      </c>
      <c r="J21" s="9">
        <v>0.30531999999999998</v>
      </c>
      <c r="K21" s="9">
        <v>3.0799999999999998E-3</v>
      </c>
      <c r="L21" s="10">
        <f t="shared" si="4"/>
        <v>1.0087776758810429E-2</v>
      </c>
      <c r="M21" s="11" t="s">
        <v>43</v>
      </c>
    </row>
    <row r="22" spans="1:13" ht="31" thickBot="1">
      <c r="A22" s="5" t="s">
        <v>41</v>
      </c>
      <c r="B22" s="6" t="s">
        <v>14</v>
      </c>
      <c r="C22" s="7" t="s">
        <v>25</v>
      </c>
      <c r="D22" s="8" t="str">
        <f t="shared" si="0"/>
        <v>x</v>
      </c>
      <c r="E22" s="8" t="s">
        <v>16</v>
      </c>
      <c r="F22" s="8" t="str">
        <f t="shared" si="1"/>
        <v>blue</v>
      </c>
      <c r="G22" s="8" t="str">
        <f t="shared" si="2"/>
        <v>o</v>
      </c>
      <c r="H22" s="8" t="str">
        <f t="shared" si="3"/>
        <v>#bd0026</v>
      </c>
      <c r="I22" s="9">
        <v>2023</v>
      </c>
      <c r="J22" s="16">
        <v>0.34</v>
      </c>
      <c r="K22" s="16">
        <v>1.9999999999999962E-2</v>
      </c>
      <c r="L22" s="10">
        <f t="shared" si="4"/>
        <v>5.8823529411764594E-2</v>
      </c>
      <c r="M22" s="11" t="s">
        <v>27</v>
      </c>
    </row>
    <row r="23" spans="1:13" ht="31" thickBot="1">
      <c r="A23" s="5" t="s">
        <v>44</v>
      </c>
      <c r="B23" s="6" t="s">
        <v>14</v>
      </c>
      <c r="C23" s="7" t="s">
        <v>15</v>
      </c>
      <c r="D23" s="8" t="str">
        <f t="shared" si="0"/>
        <v>o</v>
      </c>
      <c r="E23" s="8" t="s">
        <v>16</v>
      </c>
      <c r="F23" s="8" t="str">
        <f t="shared" si="1"/>
        <v>red</v>
      </c>
      <c r="G23" s="8" t="str">
        <f t="shared" si="2"/>
        <v>+</v>
      </c>
      <c r="H23" s="8" t="str">
        <f t="shared" si="3"/>
        <v>#ffffb2</v>
      </c>
      <c r="I23" s="7">
        <v>2017</v>
      </c>
      <c r="J23" s="9">
        <v>0.23991999999999999</v>
      </c>
      <c r="K23" s="9">
        <v>5.4299999999999999E-3</v>
      </c>
      <c r="L23" s="10">
        <f t="shared" si="4"/>
        <v>2.2632544181393797E-2</v>
      </c>
      <c r="M23" s="17" t="s">
        <v>45</v>
      </c>
    </row>
    <row r="24" spans="1:13" ht="31" thickBot="1">
      <c r="A24" s="5" t="s">
        <v>44</v>
      </c>
      <c r="B24" s="6" t="s">
        <v>14</v>
      </c>
      <c r="C24" s="7" t="s">
        <v>15</v>
      </c>
      <c r="D24" s="8" t="str">
        <f t="shared" si="0"/>
        <v>o</v>
      </c>
      <c r="E24" s="8" t="s">
        <v>16</v>
      </c>
      <c r="F24" s="8" t="str">
        <f t="shared" si="1"/>
        <v>red</v>
      </c>
      <c r="G24" s="8" t="str">
        <f t="shared" si="2"/>
        <v>s</v>
      </c>
      <c r="H24" s="8" t="str">
        <f t="shared" si="3"/>
        <v>#feb24c</v>
      </c>
      <c r="I24" s="9">
        <v>2020</v>
      </c>
      <c r="J24" s="9">
        <v>0.26980999999999999</v>
      </c>
      <c r="K24" s="9">
        <v>-7.9000000000000001E-4</v>
      </c>
      <c r="L24" s="10">
        <f t="shared" si="4"/>
        <v>-2.9279863607723955E-3</v>
      </c>
      <c r="M24" s="11" t="s">
        <v>46</v>
      </c>
    </row>
    <row r="25" spans="1:13" ht="31" thickBot="1">
      <c r="A25" s="5" t="s">
        <v>44</v>
      </c>
      <c r="B25" s="6" t="s">
        <v>14</v>
      </c>
      <c r="C25" s="7" t="s">
        <v>15</v>
      </c>
      <c r="D25" s="8" t="str">
        <f t="shared" si="0"/>
        <v>o</v>
      </c>
      <c r="E25" s="8" t="s">
        <v>16</v>
      </c>
      <c r="F25" s="8" t="str">
        <f t="shared" si="1"/>
        <v>red</v>
      </c>
      <c r="G25" s="8" t="str">
        <f t="shared" si="2"/>
        <v>^</v>
      </c>
      <c r="H25" s="8" t="str">
        <f t="shared" si="3"/>
        <v>#fd8d3c</v>
      </c>
      <c r="I25" s="9">
        <v>2021</v>
      </c>
      <c r="J25" s="9">
        <v>0.28517999999999999</v>
      </c>
      <c r="K25" s="9">
        <v>-2.5300000000000001E-3</v>
      </c>
      <c r="L25" s="10">
        <f t="shared" si="4"/>
        <v>-8.8715898730626283E-3</v>
      </c>
      <c r="M25" s="11" t="s">
        <v>47</v>
      </c>
    </row>
    <row r="26" spans="1:13" ht="31" thickBot="1">
      <c r="A26" s="5" t="s">
        <v>44</v>
      </c>
      <c r="B26" s="6" t="s">
        <v>14</v>
      </c>
      <c r="C26" s="7" t="s">
        <v>15</v>
      </c>
      <c r="D26" s="8" t="str">
        <f t="shared" si="0"/>
        <v>o</v>
      </c>
      <c r="E26" s="8" t="s">
        <v>16</v>
      </c>
      <c r="F26" s="8" t="str">
        <f t="shared" si="1"/>
        <v>red</v>
      </c>
      <c r="G26" s="8" t="str">
        <f t="shared" si="2"/>
        <v>v</v>
      </c>
      <c r="H26" s="8" t="str">
        <f t="shared" si="3"/>
        <v>#f03b20</v>
      </c>
      <c r="I26" s="9">
        <v>2022</v>
      </c>
      <c r="J26" s="9">
        <v>0.34261999999999998</v>
      </c>
      <c r="K26" s="9">
        <v>0</v>
      </c>
      <c r="L26" s="10">
        <f t="shared" si="4"/>
        <v>0</v>
      </c>
      <c r="M26" s="11" t="s">
        <v>48</v>
      </c>
    </row>
    <row r="27" spans="1:13" ht="31" thickBot="1">
      <c r="A27" s="5" t="s">
        <v>44</v>
      </c>
      <c r="B27" s="6" t="s">
        <v>14</v>
      </c>
      <c r="C27" s="7" t="s">
        <v>15</v>
      </c>
      <c r="D27" s="8" t="str">
        <f t="shared" si="0"/>
        <v>o</v>
      </c>
      <c r="E27" s="8" t="s">
        <v>16</v>
      </c>
      <c r="F27" s="8" t="str">
        <f t="shared" si="1"/>
        <v>red</v>
      </c>
      <c r="G27" s="8" t="str">
        <f t="shared" si="2"/>
        <v>o</v>
      </c>
      <c r="H27" s="8" t="str">
        <f t="shared" si="3"/>
        <v>#bd0026</v>
      </c>
      <c r="I27" s="7">
        <v>2023</v>
      </c>
      <c r="J27" s="9">
        <v>0.36803999999999998</v>
      </c>
      <c r="K27" s="9">
        <v>3.2769999999999966E-2</v>
      </c>
      <c r="L27" s="10">
        <f t="shared" si="4"/>
        <v>8.9039234865775377E-2</v>
      </c>
      <c r="M27" s="17" t="s">
        <v>49</v>
      </c>
    </row>
    <row r="28" spans="1:13" ht="31" thickBot="1">
      <c r="A28" s="5" t="s">
        <v>44</v>
      </c>
      <c r="B28" s="6" t="s">
        <v>14</v>
      </c>
      <c r="C28" s="7" t="s">
        <v>15</v>
      </c>
      <c r="D28" s="8" t="str">
        <f t="shared" si="0"/>
        <v>o</v>
      </c>
      <c r="E28" s="8" t="s">
        <v>16</v>
      </c>
      <c r="F28" s="8" t="str">
        <f t="shared" si="1"/>
        <v>red</v>
      </c>
      <c r="G28" s="8" t="str">
        <f t="shared" si="2"/>
        <v>+</v>
      </c>
      <c r="H28" s="8" t="str">
        <f t="shared" si="3"/>
        <v>#ffffb2</v>
      </c>
      <c r="I28" s="9">
        <v>2016</v>
      </c>
      <c r="J28" s="19"/>
      <c r="K28" s="20">
        <v>2.4000000000000001E-4</v>
      </c>
      <c r="L28" s="10" t="str">
        <f t="shared" si="4"/>
        <v/>
      </c>
      <c r="M28" s="21" t="s">
        <v>50</v>
      </c>
    </row>
    <row r="29" spans="1:13" ht="31" thickBot="1">
      <c r="A29" s="5" t="s">
        <v>51</v>
      </c>
      <c r="B29" s="6" t="s">
        <v>14</v>
      </c>
      <c r="C29" s="7" t="s">
        <v>25</v>
      </c>
      <c r="D29" s="8" t="str">
        <f t="shared" si="0"/>
        <v>x</v>
      </c>
      <c r="E29" s="8" t="s">
        <v>16</v>
      </c>
      <c r="F29" s="8" t="str">
        <f t="shared" si="1"/>
        <v>blue</v>
      </c>
      <c r="G29" s="8" t="str">
        <f t="shared" si="2"/>
        <v>s</v>
      </c>
      <c r="H29" s="8" t="str">
        <f t="shared" si="3"/>
        <v>#feb24c</v>
      </c>
      <c r="I29" s="9">
        <v>2020</v>
      </c>
      <c r="J29" s="9">
        <v>0.22184999999999999</v>
      </c>
      <c r="K29" s="9">
        <v>3.7499999999999999E-3</v>
      </c>
      <c r="L29" s="10">
        <f t="shared" si="4"/>
        <v>1.6903313049357674E-2</v>
      </c>
      <c r="M29" s="11" t="s">
        <v>52</v>
      </c>
    </row>
    <row r="30" spans="1:13" ht="31" thickBot="1">
      <c r="A30" s="5" t="s">
        <v>51</v>
      </c>
      <c r="B30" s="6" t="s">
        <v>14</v>
      </c>
      <c r="C30" s="7" t="s">
        <v>25</v>
      </c>
      <c r="D30" s="8" t="str">
        <f t="shared" si="0"/>
        <v>x</v>
      </c>
      <c r="E30" s="8" t="s">
        <v>16</v>
      </c>
      <c r="F30" s="8" t="str">
        <f t="shared" si="1"/>
        <v>blue</v>
      </c>
      <c r="G30" s="8" t="str">
        <f t="shared" si="2"/>
        <v>^</v>
      </c>
      <c r="H30" s="8" t="str">
        <f t="shared" si="3"/>
        <v>#fd8d3c</v>
      </c>
      <c r="I30" s="9">
        <v>2021</v>
      </c>
      <c r="J30" s="9">
        <v>0.25176999999999999</v>
      </c>
      <c r="K30" s="9">
        <v>9.6000000000000002E-4</v>
      </c>
      <c r="L30" s="10">
        <f t="shared" si="4"/>
        <v>3.8130039321603052E-3</v>
      </c>
      <c r="M30" s="11" t="s">
        <v>53</v>
      </c>
    </row>
    <row r="31" spans="1:13" ht="31" thickBot="1">
      <c r="A31" s="5" t="s">
        <v>51</v>
      </c>
      <c r="B31" s="6" t="s">
        <v>14</v>
      </c>
      <c r="C31" s="7" t="s">
        <v>25</v>
      </c>
      <c r="D31" s="8" t="str">
        <f t="shared" si="0"/>
        <v>x</v>
      </c>
      <c r="E31" s="8" t="s">
        <v>16</v>
      </c>
      <c r="F31" s="8" t="str">
        <f t="shared" si="1"/>
        <v>blue</v>
      </c>
      <c r="G31" s="8" t="str">
        <f t="shared" si="2"/>
        <v>v</v>
      </c>
      <c r="H31" s="8" t="str">
        <f t="shared" si="3"/>
        <v>#f03b20</v>
      </c>
      <c r="I31" s="7">
        <v>2022</v>
      </c>
      <c r="J31" s="9">
        <v>0.31047000000000002</v>
      </c>
      <c r="K31" s="9">
        <v>1.16E-3</v>
      </c>
      <c r="L31" s="10">
        <f t="shared" si="4"/>
        <v>3.7362708152156405E-3</v>
      </c>
      <c r="M31" s="17" t="s">
        <v>54</v>
      </c>
    </row>
    <row r="32" spans="1:13" ht="31" thickBot="1">
      <c r="A32" s="5" t="s">
        <v>51</v>
      </c>
      <c r="B32" s="6" t="s">
        <v>14</v>
      </c>
      <c r="C32" s="7" t="s">
        <v>25</v>
      </c>
      <c r="D32" s="8" t="str">
        <f t="shared" si="0"/>
        <v>x</v>
      </c>
      <c r="E32" s="8" t="s">
        <v>16</v>
      </c>
      <c r="F32" s="8" t="str">
        <f t="shared" si="1"/>
        <v>blue</v>
      </c>
      <c r="G32" s="8" t="str">
        <f t="shared" si="2"/>
        <v>o</v>
      </c>
      <c r="H32" s="8" t="str">
        <f t="shared" si="3"/>
        <v>#bd0026</v>
      </c>
      <c r="I32" s="9">
        <v>2023</v>
      </c>
      <c r="J32" s="16">
        <v>0.35</v>
      </c>
      <c r="K32" s="16">
        <v>0</v>
      </c>
      <c r="L32" s="10">
        <f t="shared" si="4"/>
        <v>0</v>
      </c>
      <c r="M32" s="11" t="s">
        <v>27</v>
      </c>
    </row>
    <row r="33" spans="1:13" ht="31" thickBot="1">
      <c r="A33" s="5" t="s">
        <v>55</v>
      </c>
      <c r="B33" s="6" t="s">
        <v>14</v>
      </c>
      <c r="C33" s="7" t="s">
        <v>15</v>
      </c>
      <c r="D33" s="8" t="str">
        <f t="shared" si="0"/>
        <v>o</v>
      </c>
      <c r="E33" s="8" t="s">
        <v>16</v>
      </c>
      <c r="F33" s="8" t="str">
        <f t="shared" si="1"/>
        <v>red</v>
      </c>
      <c r="G33" s="8" t="str">
        <f t="shared" si="2"/>
        <v>D</v>
      </c>
      <c r="H33" s="8" t="str">
        <f t="shared" si="3"/>
        <v>#fed976</v>
      </c>
      <c r="I33" s="9">
        <v>2018</v>
      </c>
      <c r="J33" s="9">
        <v>0.24512999999999999</v>
      </c>
      <c r="K33" s="9">
        <v>1.6199999999999999E-3</v>
      </c>
      <c r="L33" s="10">
        <f t="shared" si="4"/>
        <v>6.608738220536042E-3</v>
      </c>
      <c r="M33" s="11" t="s">
        <v>56</v>
      </c>
    </row>
    <row r="34" spans="1:13" ht="31" thickBot="1">
      <c r="A34" s="5" t="s">
        <v>55</v>
      </c>
      <c r="B34" s="6" t="s">
        <v>14</v>
      </c>
      <c r="C34" s="7" t="s">
        <v>15</v>
      </c>
      <c r="D34" s="8" t="str">
        <f t="shared" si="0"/>
        <v>o</v>
      </c>
      <c r="E34" s="8" t="s">
        <v>16</v>
      </c>
      <c r="F34" s="8" t="str">
        <f t="shared" si="1"/>
        <v>red</v>
      </c>
      <c r="G34" s="8" t="str">
        <f t="shared" si="2"/>
        <v>s</v>
      </c>
      <c r="H34" s="8" t="str">
        <f t="shared" si="3"/>
        <v>#feb24c</v>
      </c>
      <c r="I34" s="9">
        <v>2020</v>
      </c>
      <c r="J34" s="9">
        <v>0.26852999999999999</v>
      </c>
      <c r="K34" s="9">
        <v>-7.9000000000000001E-4</v>
      </c>
      <c r="L34" s="10">
        <f t="shared" si="4"/>
        <v>-2.9419431720850557E-3</v>
      </c>
      <c r="M34" s="11" t="s">
        <v>57</v>
      </c>
    </row>
    <row r="35" spans="1:13" ht="31" thickBot="1">
      <c r="A35" s="22" t="s">
        <v>55</v>
      </c>
      <c r="B35" s="6" t="s">
        <v>14</v>
      </c>
      <c r="C35" s="7" t="s">
        <v>15</v>
      </c>
      <c r="D35" s="8" t="str">
        <f t="shared" si="0"/>
        <v>o</v>
      </c>
      <c r="E35" s="8" t="s">
        <v>16</v>
      </c>
      <c r="F35" s="8" t="str">
        <f t="shared" si="1"/>
        <v>red</v>
      </c>
      <c r="G35" s="8" t="str">
        <f t="shared" si="2"/>
        <v>^</v>
      </c>
      <c r="H35" s="8" t="str">
        <f t="shared" si="3"/>
        <v>#fd8d3c</v>
      </c>
      <c r="I35" s="9">
        <v>2021</v>
      </c>
      <c r="J35" s="9">
        <v>0.28164</v>
      </c>
      <c r="K35" s="9">
        <v>1.14E-3</v>
      </c>
      <c r="L35" s="10">
        <f t="shared" si="4"/>
        <v>4.0477204942479762E-3</v>
      </c>
      <c r="M35" s="11" t="s">
        <v>58</v>
      </c>
    </row>
    <row r="36" spans="1:13" ht="31" thickBot="1">
      <c r="A36" s="22" t="s">
        <v>55</v>
      </c>
      <c r="B36" s="6" t="s">
        <v>14</v>
      </c>
      <c r="C36" s="7" t="s">
        <v>15</v>
      </c>
      <c r="D36" s="8" t="str">
        <f t="shared" si="0"/>
        <v>o</v>
      </c>
      <c r="E36" s="8" t="s">
        <v>16</v>
      </c>
      <c r="F36" s="8" t="str">
        <f t="shared" si="1"/>
        <v>red</v>
      </c>
      <c r="G36" s="8" t="str">
        <f t="shared" si="2"/>
        <v>v</v>
      </c>
      <c r="H36" s="8" t="str">
        <f t="shared" si="3"/>
        <v>#f03b20</v>
      </c>
      <c r="I36" s="9">
        <v>2022</v>
      </c>
      <c r="J36" s="9">
        <v>0.34132000000000001</v>
      </c>
      <c r="K36" s="9">
        <v>4.5500000000000002E-3</v>
      </c>
      <c r="L36" s="10">
        <f t="shared" si="4"/>
        <v>1.3330598851517638E-2</v>
      </c>
      <c r="M36" s="11" t="s">
        <v>59</v>
      </c>
    </row>
    <row r="37" spans="1:13" ht="31" thickBot="1">
      <c r="A37" s="22" t="s">
        <v>55</v>
      </c>
      <c r="B37" s="6" t="s">
        <v>14</v>
      </c>
      <c r="C37" s="7" t="s">
        <v>15</v>
      </c>
      <c r="D37" s="8" t="str">
        <f t="shared" si="0"/>
        <v>o</v>
      </c>
      <c r="E37" s="8" t="s">
        <v>16</v>
      </c>
      <c r="F37" s="8" t="str">
        <f t="shared" si="1"/>
        <v>red</v>
      </c>
      <c r="G37" s="8" t="str">
        <f t="shared" si="2"/>
        <v>o</v>
      </c>
      <c r="H37" s="8" t="str">
        <f t="shared" si="3"/>
        <v>#bd0026</v>
      </c>
      <c r="I37" s="9">
        <v>2023</v>
      </c>
      <c r="J37" s="9">
        <v>0.36104999999999998</v>
      </c>
      <c r="K37" s="9">
        <v>7.8099999999999836E-3</v>
      </c>
      <c r="L37" s="10">
        <f t="shared" si="4"/>
        <v>2.1631352998199651E-2</v>
      </c>
      <c r="M37" s="11" t="s">
        <v>60</v>
      </c>
    </row>
    <row r="38" spans="1:13" ht="31" thickBot="1">
      <c r="A38" s="5" t="s">
        <v>61</v>
      </c>
      <c r="B38" s="6" t="s">
        <v>14</v>
      </c>
      <c r="C38" s="7" t="s">
        <v>25</v>
      </c>
      <c r="D38" s="8" t="str">
        <f t="shared" si="0"/>
        <v>x</v>
      </c>
      <c r="E38" s="8" t="s">
        <v>16</v>
      </c>
      <c r="F38" s="8" t="str">
        <f t="shared" si="1"/>
        <v>blue</v>
      </c>
      <c r="G38" s="8" t="str">
        <f t="shared" si="2"/>
        <v>v</v>
      </c>
      <c r="H38" s="8" t="str">
        <f t="shared" si="3"/>
        <v>#f03b20</v>
      </c>
      <c r="I38" s="7">
        <v>2022</v>
      </c>
      <c r="J38" s="9">
        <v>0.31129000000000001</v>
      </c>
      <c r="K38" s="9">
        <v>-1.536E-2</v>
      </c>
      <c r="L38" s="10">
        <f t="shared" si="4"/>
        <v>-4.9343056314047992E-2</v>
      </c>
      <c r="M38" s="17" t="s">
        <v>62</v>
      </c>
    </row>
    <row r="39" spans="1:13" ht="31" thickBot="1">
      <c r="A39" s="5" t="s">
        <v>61</v>
      </c>
      <c r="B39" s="6" t="s">
        <v>14</v>
      </c>
      <c r="C39" s="7" t="s">
        <v>25</v>
      </c>
      <c r="D39" s="8" t="str">
        <f t="shared" si="0"/>
        <v>x</v>
      </c>
      <c r="E39" s="8" t="s">
        <v>16</v>
      </c>
      <c r="F39" s="8" t="str">
        <f t="shared" si="1"/>
        <v>blue</v>
      </c>
      <c r="G39" s="8" t="str">
        <f t="shared" si="2"/>
        <v>o</v>
      </c>
      <c r="H39" s="8" t="str">
        <f t="shared" si="3"/>
        <v>#bd0026</v>
      </c>
      <c r="I39" s="9">
        <v>2023</v>
      </c>
      <c r="J39" s="16">
        <v>0.35852000000000001</v>
      </c>
      <c r="K39" s="16">
        <v>-6.0399999999999898E-3</v>
      </c>
      <c r="L39" s="10">
        <f t="shared" si="4"/>
        <v>-1.684703782215773E-2</v>
      </c>
      <c r="M39" s="23" t="s">
        <v>63</v>
      </c>
    </row>
    <row r="40" spans="1:13" ht="31" thickBot="1">
      <c r="A40" s="5" t="s">
        <v>64</v>
      </c>
      <c r="B40" s="6" t="s">
        <v>14</v>
      </c>
      <c r="C40" s="7" t="s">
        <v>15</v>
      </c>
      <c r="D40" s="8" t="str">
        <f t="shared" si="0"/>
        <v>o</v>
      </c>
      <c r="E40" s="8" t="s">
        <v>16</v>
      </c>
      <c r="F40" s="8" t="str">
        <f t="shared" si="1"/>
        <v>red</v>
      </c>
      <c r="G40" s="8" t="str">
        <f t="shared" si="2"/>
        <v>s</v>
      </c>
      <c r="H40" s="8" t="str">
        <f t="shared" si="3"/>
        <v>#feb24c</v>
      </c>
      <c r="I40" s="9">
        <v>2020</v>
      </c>
      <c r="J40" s="9">
        <v>0.27821000000000001</v>
      </c>
      <c r="K40" s="9">
        <v>1.34E-3</v>
      </c>
      <c r="L40" s="10">
        <f t="shared" si="4"/>
        <v>4.8165055174149022E-3</v>
      </c>
      <c r="M40" s="11" t="s">
        <v>65</v>
      </c>
    </row>
    <row r="41" spans="1:13" ht="31" thickBot="1">
      <c r="A41" s="5" t="s">
        <v>64</v>
      </c>
      <c r="B41" s="6" t="s">
        <v>14</v>
      </c>
      <c r="C41" s="7" t="s">
        <v>15</v>
      </c>
      <c r="D41" s="8" t="str">
        <f t="shared" si="0"/>
        <v>o</v>
      </c>
      <c r="E41" s="8" t="s">
        <v>16</v>
      </c>
      <c r="F41" s="8" t="str">
        <f t="shared" si="1"/>
        <v>red</v>
      </c>
      <c r="G41" s="8" t="str">
        <f t="shared" si="2"/>
        <v>v</v>
      </c>
      <c r="H41" s="8" t="str">
        <f t="shared" si="3"/>
        <v>#f03b20</v>
      </c>
      <c r="I41" s="9">
        <v>2022</v>
      </c>
      <c r="J41" s="9">
        <v>0.33323000000000003</v>
      </c>
      <c r="K41" s="9">
        <v>0</v>
      </c>
      <c r="L41" s="10">
        <f t="shared" si="4"/>
        <v>0</v>
      </c>
      <c r="M41" s="11" t="s">
        <v>66</v>
      </c>
    </row>
    <row r="42" spans="1:13" ht="31" thickBot="1">
      <c r="A42" s="5" t="s">
        <v>64</v>
      </c>
      <c r="B42" s="6" t="s">
        <v>14</v>
      </c>
      <c r="C42" s="7" t="s">
        <v>15</v>
      </c>
      <c r="D42" s="8" t="str">
        <f t="shared" si="0"/>
        <v>o</v>
      </c>
      <c r="E42" s="8" t="s">
        <v>16</v>
      </c>
      <c r="F42" s="8" t="str">
        <f t="shared" si="1"/>
        <v>red</v>
      </c>
      <c r="G42" s="8" t="str">
        <f t="shared" si="2"/>
        <v>o</v>
      </c>
      <c r="H42" s="8" t="str">
        <f t="shared" si="3"/>
        <v>#bd0026</v>
      </c>
      <c r="I42" s="7">
        <v>2023</v>
      </c>
      <c r="J42" s="9">
        <v>0.35593999999999998</v>
      </c>
      <c r="K42" s="9">
        <v>0</v>
      </c>
      <c r="L42" s="10">
        <f t="shared" si="4"/>
        <v>0</v>
      </c>
      <c r="M42" s="17" t="s">
        <v>20</v>
      </c>
    </row>
    <row r="43" spans="1:13" ht="31" thickBot="1">
      <c r="A43" s="5" t="s">
        <v>67</v>
      </c>
      <c r="B43" s="6" t="s">
        <v>14</v>
      </c>
      <c r="C43" s="7" t="s">
        <v>25</v>
      </c>
      <c r="D43" s="8" t="str">
        <f t="shared" si="0"/>
        <v>x</v>
      </c>
      <c r="E43" s="8" t="s">
        <v>16</v>
      </c>
      <c r="F43" s="8" t="str">
        <f t="shared" si="1"/>
        <v>blue</v>
      </c>
      <c r="G43" s="8" t="str">
        <f t="shared" si="2"/>
        <v>s</v>
      </c>
      <c r="H43" s="8" t="str">
        <f t="shared" si="3"/>
        <v>#feb24c</v>
      </c>
      <c r="I43" s="9">
        <v>2020</v>
      </c>
      <c r="J43" s="9">
        <v>0.22900999999999999</v>
      </c>
      <c r="K43" s="9">
        <v>3.62E-3</v>
      </c>
      <c r="L43" s="10">
        <f t="shared" si="4"/>
        <v>1.5807169992576742E-2</v>
      </c>
      <c r="M43" s="11" t="s">
        <v>68</v>
      </c>
    </row>
    <row r="44" spans="1:13" ht="31" thickBot="1">
      <c r="A44" s="5" t="s">
        <v>67</v>
      </c>
      <c r="B44" s="6" t="s">
        <v>14</v>
      </c>
      <c r="C44" s="7" t="s">
        <v>25</v>
      </c>
      <c r="D44" s="8" t="str">
        <f t="shared" si="0"/>
        <v>x</v>
      </c>
      <c r="E44" s="8" t="s">
        <v>16</v>
      </c>
      <c r="F44" s="8" t="str">
        <f t="shared" si="1"/>
        <v>blue</v>
      </c>
      <c r="G44" s="8" t="str">
        <f t="shared" si="2"/>
        <v>^</v>
      </c>
      <c r="H44" s="8" t="str">
        <f t="shared" si="3"/>
        <v>#fd8d3c</v>
      </c>
      <c r="I44" s="9">
        <v>2021</v>
      </c>
      <c r="J44" s="9">
        <v>0.25317000000000001</v>
      </c>
      <c r="K44" s="9">
        <v>-8.6899999999999998E-3</v>
      </c>
      <c r="L44" s="10">
        <f t="shared" si="4"/>
        <v>-3.4324762017616618E-2</v>
      </c>
      <c r="M44" s="11" t="s">
        <v>69</v>
      </c>
    </row>
    <row r="45" spans="1:13" ht="31" thickBot="1">
      <c r="A45" s="5" t="s">
        <v>67</v>
      </c>
      <c r="B45" s="6" t="s">
        <v>14</v>
      </c>
      <c r="C45" s="7" t="s">
        <v>25</v>
      </c>
      <c r="D45" s="8" t="str">
        <f t="shared" si="0"/>
        <v>x</v>
      </c>
      <c r="E45" s="8" t="s">
        <v>16</v>
      </c>
      <c r="F45" s="8" t="str">
        <f t="shared" si="1"/>
        <v>blue</v>
      </c>
      <c r="G45" s="8" t="str">
        <f t="shared" si="2"/>
        <v>v</v>
      </c>
      <c r="H45" s="8" t="str">
        <f t="shared" si="3"/>
        <v>#f03b20</v>
      </c>
      <c r="I45" s="9">
        <v>2022</v>
      </c>
      <c r="J45" s="9">
        <v>0.31391000000000002</v>
      </c>
      <c r="K45" s="9">
        <v>-6.3200000000000001E-3</v>
      </c>
      <c r="L45" s="10">
        <f t="shared" si="4"/>
        <v>-2.0133159185753879E-2</v>
      </c>
      <c r="M45" s="11" t="s">
        <v>70</v>
      </c>
    </row>
    <row r="46" spans="1:13" ht="31" thickBot="1">
      <c r="A46" s="5" t="s">
        <v>67</v>
      </c>
      <c r="B46" s="6" t="s">
        <v>14</v>
      </c>
      <c r="C46" s="7" t="s">
        <v>25</v>
      </c>
      <c r="D46" s="8" t="str">
        <f t="shared" si="0"/>
        <v>x</v>
      </c>
      <c r="E46" s="8" t="s">
        <v>16</v>
      </c>
      <c r="F46" s="8" t="str">
        <f t="shared" si="1"/>
        <v>blue</v>
      </c>
      <c r="G46" s="8" t="str">
        <f t="shared" si="2"/>
        <v>o</v>
      </c>
      <c r="H46" s="8" t="str">
        <f t="shared" si="3"/>
        <v>#bd0026</v>
      </c>
      <c r="I46" s="9">
        <v>2023</v>
      </c>
      <c r="J46" s="16">
        <v>0.36625000000000002</v>
      </c>
      <c r="K46" s="16">
        <v>6.6E-3</v>
      </c>
      <c r="L46" s="10">
        <f t="shared" si="4"/>
        <v>1.8020477815699657E-2</v>
      </c>
      <c r="M46" s="11" t="s">
        <v>71</v>
      </c>
    </row>
    <row r="47" spans="1:13" ht="31" thickBot="1">
      <c r="A47" s="5" t="s">
        <v>72</v>
      </c>
      <c r="B47" s="6" t="s">
        <v>14</v>
      </c>
      <c r="C47" s="7" t="s">
        <v>15</v>
      </c>
      <c r="D47" s="8" t="str">
        <f t="shared" si="0"/>
        <v>o</v>
      </c>
      <c r="E47" s="8" t="s">
        <v>16</v>
      </c>
      <c r="F47" s="8" t="str">
        <f t="shared" si="1"/>
        <v>red</v>
      </c>
      <c r="G47" s="8" t="str">
        <f t="shared" si="2"/>
        <v>+</v>
      </c>
      <c r="H47" s="8" t="str">
        <f t="shared" si="3"/>
        <v>#ffffb2</v>
      </c>
      <c r="I47" s="9">
        <v>2017</v>
      </c>
      <c r="J47" s="9">
        <v>0.23887</v>
      </c>
      <c r="K47" s="9">
        <v>6.0999999999999997E-4</v>
      </c>
      <c r="L47" s="10">
        <f t="shared" si="4"/>
        <v>2.5536902917905136E-3</v>
      </c>
      <c r="M47" s="11" t="s">
        <v>73</v>
      </c>
    </row>
    <row r="48" spans="1:13" ht="31" thickBot="1">
      <c r="A48" s="5" t="s">
        <v>72</v>
      </c>
      <c r="B48" s="6" t="s">
        <v>14</v>
      </c>
      <c r="C48" s="7" t="s">
        <v>15</v>
      </c>
      <c r="D48" s="8" t="str">
        <f t="shared" si="0"/>
        <v>o</v>
      </c>
      <c r="E48" s="8" t="s">
        <v>16</v>
      </c>
      <c r="F48" s="8" t="str">
        <f t="shared" si="1"/>
        <v>red</v>
      </c>
      <c r="G48" s="8" t="str">
        <f t="shared" si="2"/>
        <v>D</v>
      </c>
      <c r="H48" s="8" t="str">
        <f t="shared" si="3"/>
        <v>#fed976</v>
      </c>
      <c r="I48" s="7">
        <v>2018</v>
      </c>
      <c r="J48" s="9">
        <v>0.24928</v>
      </c>
      <c r="K48" s="9">
        <v>5.79E-3</v>
      </c>
      <c r="L48" s="10">
        <f t="shared" si="4"/>
        <v>2.3226893453145058E-2</v>
      </c>
      <c r="M48" s="17" t="s">
        <v>74</v>
      </c>
    </row>
    <row r="49" spans="1:13" ht="31" thickBot="1">
      <c r="A49" s="5" t="s">
        <v>72</v>
      </c>
      <c r="B49" s="6" t="s">
        <v>14</v>
      </c>
      <c r="C49" s="7" t="s">
        <v>15</v>
      </c>
      <c r="D49" s="8" t="str">
        <f t="shared" si="0"/>
        <v>o</v>
      </c>
      <c r="E49" s="8" t="s">
        <v>16</v>
      </c>
      <c r="F49" s="8" t="str">
        <f t="shared" si="1"/>
        <v>red</v>
      </c>
      <c r="G49" s="8" t="str">
        <f t="shared" si="2"/>
        <v>^</v>
      </c>
      <c r="H49" s="8" t="str">
        <f t="shared" si="3"/>
        <v>#fd8d3c</v>
      </c>
      <c r="I49" s="9">
        <v>2021</v>
      </c>
      <c r="J49" s="9">
        <v>0.27904000000000001</v>
      </c>
      <c r="K49" s="9">
        <v>-2.0899999999999998E-2</v>
      </c>
      <c r="L49" s="10">
        <f t="shared" si="4"/>
        <v>-7.4899655963302739E-2</v>
      </c>
      <c r="M49" s="11" t="s">
        <v>75</v>
      </c>
    </row>
    <row r="50" spans="1:13" ht="31" thickBot="1">
      <c r="A50" s="5" t="s">
        <v>72</v>
      </c>
      <c r="B50" s="6" t="s">
        <v>14</v>
      </c>
      <c r="C50" s="7" t="s">
        <v>15</v>
      </c>
      <c r="D50" s="8" t="str">
        <f t="shared" si="0"/>
        <v>o</v>
      </c>
      <c r="E50" s="8" t="s">
        <v>16</v>
      </c>
      <c r="F50" s="8" t="str">
        <f t="shared" si="1"/>
        <v>red</v>
      </c>
      <c r="G50" s="8" t="str">
        <f t="shared" si="2"/>
        <v>v</v>
      </c>
      <c r="H50" s="8" t="str">
        <f t="shared" si="3"/>
        <v>#f03b20</v>
      </c>
      <c r="I50" s="9">
        <v>2022</v>
      </c>
      <c r="J50" s="9">
        <v>0.34599000000000002</v>
      </c>
      <c r="K50" s="9">
        <v>2.3939999999999999E-2</v>
      </c>
      <c r="L50" s="10">
        <f t="shared" si="4"/>
        <v>6.919275123558484E-2</v>
      </c>
      <c r="M50" s="11" t="s">
        <v>76</v>
      </c>
    </row>
    <row r="51" spans="1:13" ht="31" thickBot="1">
      <c r="A51" s="5" t="s">
        <v>72</v>
      </c>
      <c r="B51" s="6" t="s">
        <v>14</v>
      </c>
      <c r="C51" s="7" t="s">
        <v>15</v>
      </c>
      <c r="D51" s="8" t="str">
        <f t="shared" si="0"/>
        <v>o</v>
      </c>
      <c r="E51" s="8" t="s">
        <v>16</v>
      </c>
      <c r="F51" s="8" t="str">
        <f t="shared" si="1"/>
        <v>red</v>
      </c>
      <c r="G51" s="8" t="str">
        <f t="shared" si="2"/>
        <v>o</v>
      </c>
      <c r="H51" s="8" t="str">
        <f t="shared" si="3"/>
        <v>#bd0026</v>
      </c>
      <c r="I51" s="9">
        <v>2023</v>
      </c>
      <c r="J51" s="9">
        <v>0.36529</v>
      </c>
      <c r="K51" s="9">
        <v>3.1399999999999761E-3</v>
      </c>
      <c r="L51" s="10">
        <f t="shared" si="4"/>
        <v>8.5959100988255259E-3</v>
      </c>
      <c r="M51" s="11" t="s">
        <v>20</v>
      </c>
    </row>
    <row r="52" spans="1:13" ht="31" thickBot="1">
      <c r="A52" s="5" t="s">
        <v>77</v>
      </c>
      <c r="B52" s="6" t="s">
        <v>14</v>
      </c>
      <c r="C52" s="7" t="s">
        <v>25</v>
      </c>
      <c r="D52" s="8" t="str">
        <f t="shared" si="0"/>
        <v>x</v>
      </c>
      <c r="E52" s="8" t="s">
        <v>16</v>
      </c>
      <c r="F52" s="8" t="str">
        <f t="shared" si="1"/>
        <v>blue</v>
      </c>
      <c r="G52" s="8" t="str">
        <f t="shared" si="2"/>
        <v>v</v>
      </c>
      <c r="H52" s="8" t="str">
        <f t="shared" si="3"/>
        <v>#f03b20</v>
      </c>
      <c r="I52" s="7">
        <v>2022</v>
      </c>
      <c r="J52" s="9">
        <v>0.32566000000000001</v>
      </c>
      <c r="K52" s="9">
        <v>0</v>
      </c>
      <c r="L52" s="10">
        <f t="shared" si="4"/>
        <v>0</v>
      </c>
      <c r="M52" s="17" t="s">
        <v>78</v>
      </c>
    </row>
    <row r="53" spans="1:13" ht="31" thickBot="1">
      <c r="A53" s="5" t="s">
        <v>77</v>
      </c>
      <c r="B53" s="6" t="s">
        <v>14</v>
      </c>
      <c r="C53" s="7" t="s">
        <v>25</v>
      </c>
      <c r="D53" s="8" t="str">
        <f t="shared" si="0"/>
        <v>x</v>
      </c>
      <c r="E53" s="8" t="s">
        <v>16</v>
      </c>
      <c r="F53" s="8" t="str">
        <f t="shared" si="1"/>
        <v>blue</v>
      </c>
      <c r="G53" s="8" t="str">
        <f t="shared" si="2"/>
        <v>o</v>
      </c>
      <c r="H53" s="8" t="str">
        <f t="shared" si="3"/>
        <v>#bd0026</v>
      </c>
      <c r="I53" s="9">
        <v>2023</v>
      </c>
      <c r="J53" s="16">
        <v>0.37</v>
      </c>
      <c r="K53" s="16">
        <v>0</v>
      </c>
      <c r="L53" s="10">
        <f t="shared" si="4"/>
        <v>0</v>
      </c>
      <c r="M53" s="11"/>
    </row>
    <row r="54" spans="1:13" ht="31" thickBot="1">
      <c r="A54" s="5" t="s">
        <v>79</v>
      </c>
      <c r="B54" s="6" t="s">
        <v>14</v>
      </c>
      <c r="C54" s="7" t="s">
        <v>15</v>
      </c>
      <c r="D54" s="8" t="str">
        <f t="shared" si="0"/>
        <v>o</v>
      </c>
      <c r="E54" s="8" t="s">
        <v>16</v>
      </c>
      <c r="F54" s="8" t="str">
        <f t="shared" si="1"/>
        <v>red</v>
      </c>
      <c r="G54" s="8" t="str">
        <f t="shared" si="2"/>
        <v>D</v>
      </c>
      <c r="H54" s="8" t="str">
        <f t="shared" si="3"/>
        <v>#fed976</v>
      </c>
      <c r="I54" s="9">
        <v>2018</v>
      </c>
      <c r="J54" s="9">
        <v>0.24673</v>
      </c>
      <c r="K54" s="9">
        <v>5.3899999999999998E-3</v>
      </c>
      <c r="L54" s="10">
        <f t="shared" si="4"/>
        <v>2.1845742309407043E-2</v>
      </c>
      <c r="M54" s="11" t="s">
        <v>80</v>
      </c>
    </row>
    <row r="55" spans="1:13" ht="31" thickBot="1">
      <c r="A55" s="22" t="s">
        <v>79</v>
      </c>
      <c r="B55" s="6" t="s">
        <v>14</v>
      </c>
      <c r="C55" s="9" t="s">
        <v>15</v>
      </c>
      <c r="D55" s="8" t="str">
        <f t="shared" si="0"/>
        <v>o</v>
      </c>
      <c r="E55" s="8" t="s">
        <v>16</v>
      </c>
      <c r="F55" s="8" t="str">
        <f t="shared" si="1"/>
        <v>red</v>
      </c>
      <c r="G55" s="8" t="str">
        <f t="shared" si="2"/>
        <v>^</v>
      </c>
      <c r="H55" s="8" t="str">
        <f t="shared" si="3"/>
        <v>#fd8d3c</v>
      </c>
      <c r="I55" s="9">
        <v>2021</v>
      </c>
      <c r="J55" s="9">
        <v>0.27684999999999998</v>
      </c>
      <c r="K55" s="9">
        <v>5.7099999999999998E-3</v>
      </c>
      <c r="L55" s="10">
        <f t="shared" si="4"/>
        <v>2.0624887122990789E-2</v>
      </c>
      <c r="M55" s="11" t="s">
        <v>58</v>
      </c>
    </row>
    <row r="56" spans="1:13" ht="31" thickBot="1">
      <c r="A56" s="22" t="s">
        <v>79</v>
      </c>
      <c r="B56" s="6" t="s">
        <v>14</v>
      </c>
      <c r="C56" s="9" t="s">
        <v>15</v>
      </c>
      <c r="D56" s="8" t="str">
        <f t="shared" si="0"/>
        <v>o</v>
      </c>
      <c r="E56" s="8" t="s">
        <v>16</v>
      </c>
      <c r="F56" s="8" t="str">
        <f t="shared" si="1"/>
        <v>red</v>
      </c>
      <c r="G56" s="8" t="str">
        <f t="shared" si="2"/>
        <v>v</v>
      </c>
      <c r="H56" s="8" t="str">
        <f t="shared" si="3"/>
        <v>#f03b20</v>
      </c>
      <c r="I56" s="9">
        <v>2022</v>
      </c>
      <c r="J56" s="8">
        <v>0.34472999999999998</v>
      </c>
      <c r="K56" s="8">
        <v>7.5900000000000004E-3</v>
      </c>
      <c r="L56" s="10">
        <f t="shared" si="4"/>
        <v>2.2017230876338004E-2</v>
      </c>
      <c r="M56" s="11" t="s">
        <v>81</v>
      </c>
    </row>
    <row r="57" spans="1:13" ht="31" thickBot="1">
      <c r="A57" s="5" t="s">
        <v>79</v>
      </c>
      <c r="B57" s="6" t="s">
        <v>14</v>
      </c>
      <c r="C57" s="9" t="s">
        <v>15</v>
      </c>
      <c r="D57" s="8" t="str">
        <f t="shared" si="0"/>
        <v>o</v>
      </c>
      <c r="E57" s="8" t="s">
        <v>16</v>
      </c>
      <c r="F57" s="8" t="str">
        <f t="shared" si="1"/>
        <v>red</v>
      </c>
      <c r="G57" s="8" t="str">
        <f t="shared" si="2"/>
        <v>o</v>
      </c>
      <c r="H57" s="8" t="str">
        <f t="shared" si="3"/>
        <v>#bd0026</v>
      </c>
      <c r="I57" s="7">
        <v>2023</v>
      </c>
      <c r="J57" s="9">
        <v>0.36292999999999997</v>
      </c>
      <c r="K57" s="9">
        <v>7.8099999999999836E-3</v>
      </c>
      <c r="L57" s="10">
        <f t="shared" si="4"/>
        <v>2.1519301242663831E-2</v>
      </c>
      <c r="M57" s="17" t="s">
        <v>82</v>
      </c>
    </row>
    <row r="58" spans="1:13" ht="31" thickBot="1">
      <c r="A58" s="5" t="s">
        <v>83</v>
      </c>
      <c r="B58" s="6" t="s">
        <v>14</v>
      </c>
      <c r="C58" s="9" t="s">
        <v>15</v>
      </c>
      <c r="D58" s="8" t="str">
        <f t="shared" si="0"/>
        <v>o</v>
      </c>
      <c r="E58" s="8" t="s">
        <v>16</v>
      </c>
      <c r="F58" s="8" t="str">
        <f t="shared" si="1"/>
        <v>red</v>
      </c>
      <c r="G58" s="8" t="str">
        <f t="shared" si="2"/>
        <v>^</v>
      </c>
      <c r="H58" s="8" t="str">
        <f t="shared" si="3"/>
        <v>#fd8d3c</v>
      </c>
      <c r="I58" s="9">
        <v>2021</v>
      </c>
      <c r="J58" s="9">
        <v>0.28811999999999999</v>
      </c>
      <c r="K58" s="9">
        <v>-1.1089999999999999E-2</v>
      </c>
      <c r="L58" s="10">
        <f t="shared" si="4"/>
        <v>-3.8490906566708318E-2</v>
      </c>
      <c r="M58" s="11" t="s">
        <v>84</v>
      </c>
    </row>
    <row r="59" spans="1:13" ht="31" thickBot="1">
      <c r="A59" s="5" t="s">
        <v>83</v>
      </c>
      <c r="B59" s="6" t="s">
        <v>14</v>
      </c>
      <c r="C59" s="9" t="s">
        <v>15</v>
      </c>
      <c r="D59" s="8" t="str">
        <f t="shared" si="0"/>
        <v>o</v>
      </c>
      <c r="E59" s="8" t="s">
        <v>16</v>
      </c>
      <c r="F59" s="8" t="str">
        <f t="shared" si="1"/>
        <v>red</v>
      </c>
      <c r="G59" s="8" t="str">
        <f t="shared" si="2"/>
        <v>v</v>
      </c>
      <c r="H59" s="8" t="str">
        <f t="shared" si="3"/>
        <v>#f03b20</v>
      </c>
      <c r="I59" s="9">
        <v>2022</v>
      </c>
      <c r="J59" s="9">
        <v>0.34449999999999997</v>
      </c>
      <c r="K59" s="9">
        <v>1.566E-2</v>
      </c>
      <c r="L59" s="10">
        <f t="shared" si="4"/>
        <v>4.5457184325108861E-2</v>
      </c>
      <c r="M59" s="11" t="s">
        <v>76</v>
      </c>
    </row>
    <row r="60" spans="1:13" ht="31" thickBot="1">
      <c r="A60" s="5" t="s">
        <v>83</v>
      </c>
      <c r="B60" s="6" t="s">
        <v>14</v>
      </c>
      <c r="C60" s="9" t="s">
        <v>15</v>
      </c>
      <c r="D60" s="8" t="str">
        <f t="shared" si="0"/>
        <v>o</v>
      </c>
      <c r="E60" s="8" t="s">
        <v>16</v>
      </c>
      <c r="F60" s="8" t="str">
        <f t="shared" si="1"/>
        <v>red</v>
      </c>
      <c r="G60" s="8" t="str">
        <f t="shared" si="2"/>
        <v>o</v>
      </c>
      <c r="H60" s="8" t="str">
        <f t="shared" si="3"/>
        <v>#bd0026</v>
      </c>
      <c r="I60" s="9">
        <v>2023</v>
      </c>
      <c r="J60" s="8">
        <v>0.36403999999999997</v>
      </c>
      <c r="K60" s="8">
        <v>2.3419999999999996E-2</v>
      </c>
      <c r="L60" s="10">
        <f t="shared" si="4"/>
        <v>6.433358971541589E-2</v>
      </c>
      <c r="M60" s="11" t="s">
        <v>20</v>
      </c>
    </row>
    <row r="61" spans="1:13" ht="31" thickBot="1">
      <c r="A61" s="5" t="s">
        <v>85</v>
      </c>
      <c r="B61" s="6" t="s">
        <v>14</v>
      </c>
      <c r="C61" s="9" t="s">
        <v>25</v>
      </c>
      <c r="D61" s="8" t="str">
        <f t="shared" si="0"/>
        <v>x</v>
      </c>
      <c r="E61" s="8" t="s">
        <v>16</v>
      </c>
      <c r="F61" s="8" t="str">
        <f t="shared" si="1"/>
        <v>blue</v>
      </c>
      <c r="G61" s="8" t="str">
        <f t="shared" si="2"/>
        <v>s</v>
      </c>
      <c r="H61" s="8" t="str">
        <f t="shared" si="3"/>
        <v>#feb24c</v>
      </c>
      <c r="I61" s="7">
        <v>2020</v>
      </c>
      <c r="J61" s="9">
        <v>0.23063</v>
      </c>
      <c r="K61" s="9">
        <v>0</v>
      </c>
      <c r="L61" s="10">
        <f t="shared" si="4"/>
        <v>0</v>
      </c>
      <c r="M61" s="17" t="s">
        <v>86</v>
      </c>
    </row>
    <row r="62" spans="1:13" ht="31" thickBot="1">
      <c r="A62" s="5" t="s">
        <v>85</v>
      </c>
      <c r="B62" s="6" t="s">
        <v>14</v>
      </c>
      <c r="C62" s="9" t="s">
        <v>25</v>
      </c>
      <c r="D62" s="8" t="str">
        <f t="shared" si="0"/>
        <v>x</v>
      </c>
      <c r="E62" s="8" t="s">
        <v>16</v>
      </c>
      <c r="F62" s="8" t="str">
        <f t="shared" si="1"/>
        <v>blue</v>
      </c>
      <c r="G62" s="8" t="str">
        <f t="shared" si="2"/>
        <v>^</v>
      </c>
      <c r="H62" s="8" t="str">
        <f t="shared" si="3"/>
        <v>#fd8d3c</v>
      </c>
      <c r="I62" s="9">
        <v>2021</v>
      </c>
      <c r="J62" s="9">
        <v>0.25586999999999999</v>
      </c>
      <c r="K62" s="9">
        <v>1.2999999999999999E-4</v>
      </c>
      <c r="L62" s="10">
        <f t="shared" si="4"/>
        <v>5.0807050455309332E-4</v>
      </c>
      <c r="M62" s="11" t="s">
        <v>87</v>
      </c>
    </row>
    <row r="63" spans="1:13" ht="31" thickBot="1">
      <c r="A63" s="5" t="s">
        <v>85</v>
      </c>
      <c r="B63" s="6" t="s">
        <v>14</v>
      </c>
      <c r="C63" s="9" t="s">
        <v>25</v>
      </c>
      <c r="D63" s="8" t="str">
        <f t="shared" si="0"/>
        <v>x</v>
      </c>
      <c r="E63" s="8" t="s">
        <v>16</v>
      </c>
      <c r="F63" s="8" t="str">
        <f t="shared" si="1"/>
        <v>blue</v>
      </c>
      <c r="G63" s="8" t="str">
        <f t="shared" si="2"/>
        <v>v</v>
      </c>
      <c r="H63" s="8" t="str">
        <f t="shared" si="3"/>
        <v>#f03b20</v>
      </c>
      <c r="I63" s="9">
        <v>2022</v>
      </c>
      <c r="J63" s="9">
        <v>0.30531999999999998</v>
      </c>
      <c r="K63" s="9">
        <v>3.3800000000000002E-3</v>
      </c>
      <c r="L63" s="10">
        <f t="shared" si="4"/>
        <v>1.1070352417136121E-2</v>
      </c>
      <c r="M63" s="11" t="s">
        <v>88</v>
      </c>
    </row>
    <row r="64" spans="1:13" ht="31" thickBot="1">
      <c r="A64" s="5" t="s">
        <v>85</v>
      </c>
      <c r="B64" s="6" t="s">
        <v>14</v>
      </c>
      <c r="C64" s="9" t="s">
        <v>25</v>
      </c>
      <c r="D64" s="8" t="str">
        <f t="shared" si="0"/>
        <v>x</v>
      </c>
      <c r="E64" s="8" t="s">
        <v>16</v>
      </c>
      <c r="F64" s="8" t="str">
        <f t="shared" si="1"/>
        <v>blue</v>
      </c>
      <c r="G64" s="8" t="str">
        <f t="shared" si="2"/>
        <v>o</v>
      </c>
      <c r="H64" s="8" t="str">
        <f t="shared" si="3"/>
        <v>#bd0026</v>
      </c>
      <c r="I64" s="9">
        <v>2023</v>
      </c>
      <c r="J64" s="24">
        <v>0.34775</v>
      </c>
      <c r="K64" s="24">
        <v>8.2499999999999796E-3</v>
      </c>
      <c r="L64" s="10">
        <f t="shared" si="4"/>
        <v>2.3723939611790021E-2</v>
      </c>
      <c r="M64" s="11" t="s">
        <v>89</v>
      </c>
    </row>
    <row r="65" spans="1:13" ht="31" thickBot="1">
      <c r="A65" s="5" t="s">
        <v>90</v>
      </c>
      <c r="B65" s="6" t="s">
        <v>14</v>
      </c>
      <c r="C65" s="9" t="s">
        <v>25</v>
      </c>
      <c r="D65" s="8" t="str">
        <f t="shared" si="0"/>
        <v>x</v>
      </c>
      <c r="E65" s="8" t="s">
        <v>16</v>
      </c>
      <c r="F65" s="8" t="str">
        <f t="shared" si="1"/>
        <v>blue</v>
      </c>
      <c r="G65" s="8" t="str">
        <f t="shared" si="2"/>
        <v>s</v>
      </c>
      <c r="H65" s="8" t="str">
        <f t="shared" si="3"/>
        <v>#feb24c</v>
      </c>
      <c r="I65" s="7">
        <v>2020</v>
      </c>
      <c r="J65" s="9">
        <v>0.23063</v>
      </c>
      <c r="K65" s="9">
        <v>0</v>
      </c>
      <c r="L65" s="10">
        <f t="shared" si="4"/>
        <v>0</v>
      </c>
      <c r="M65" s="17" t="s">
        <v>34</v>
      </c>
    </row>
    <row r="66" spans="1:13" ht="31" thickBot="1">
      <c r="A66" s="5" t="s">
        <v>90</v>
      </c>
      <c r="B66" s="6" t="s">
        <v>14</v>
      </c>
      <c r="C66" s="9" t="s">
        <v>25</v>
      </c>
      <c r="D66" s="8" t="str">
        <f t="shared" ref="D66:D110" si="5">IF(C66="PG&amp;E","o",IF(C66="SCE","x","D"))</f>
        <v>x</v>
      </c>
      <c r="E66" s="8" t="s">
        <v>16</v>
      </c>
      <c r="F66" s="8" t="str">
        <f t="shared" ref="F66:F110" si="6">IF(C66="PG&amp;E","red",IF(C66="SCE","blue","green"))</f>
        <v>blue</v>
      </c>
      <c r="G66" s="8" t="str">
        <f t="shared" ref="G66:G122" si="7">IF(I66=2023,"o",IF(I66=2022,"v",IF(I66=2021,"^",IF(I66=2020,"s",IF(I66=2019,"x",IF(I66=2018,"D","+"))))))</f>
        <v>^</v>
      </c>
      <c r="H66" s="8" t="str">
        <f t="shared" ref="H66:H122" si="8">IF(I66=2023,"#bd0026",IF(I66=2022,"#f03b20",IF(I66=2021,"#fd8d3c",IF(I66=2020,"#feb24c",IF(I66=2018,"#fed976","#ffffb2")))))</f>
        <v>#fd8d3c</v>
      </c>
      <c r="I66" s="9">
        <v>2021</v>
      </c>
      <c r="J66" s="9">
        <v>0.25340000000000001</v>
      </c>
      <c r="K66" s="9">
        <v>-1.49E-2</v>
      </c>
      <c r="L66" s="10">
        <f t="shared" ref="L66:L106" si="9">IFERROR(K66/J66,"")</f>
        <v>-5.8800315706393054E-2</v>
      </c>
      <c r="M66" s="11" t="s">
        <v>91</v>
      </c>
    </row>
    <row r="67" spans="1:13" ht="31" thickBot="1">
      <c r="A67" s="5" t="s">
        <v>90</v>
      </c>
      <c r="B67" s="6" t="s">
        <v>14</v>
      </c>
      <c r="C67" s="9" t="s">
        <v>25</v>
      </c>
      <c r="D67" s="8" t="str">
        <f t="shared" si="5"/>
        <v>x</v>
      </c>
      <c r="E67" s="8" t="s">
        <v>16</v>
      </c>
      <c r="F67" s="8" t="str">
        <f t="shared" si="6"/>
        <v>blue</v>
      </c>
      <c r="G67" s="8" t="str">
        <f t="shared" si="7"/>
        <v>v</v>
      </c>
      <c r="H67" s="8" t="str">
        <f t="shared" si="8"/>
        <v>#f03b20</v>
      </c>
      <c r="I67" s="9">
        <v>2022</v>
      </c>
      <c r="J67" s="9">
        <v>0.30531999999999998</v>
      </c>
      <c r="K67" s="9">
        <v>1.1299999999999999E-3</v>
      </c>
      <c r="L67" s="10">
        <f t="shared" si="9"/>
        <v>3.7010349796934364E-3</v>
      </c>
      <c r="M67" s="11" t="s">
        <v>92</v>
      </c>
    </row>
    <row r="68" spans="1:13" ht="31" thickBot="1">
      <c r="A68" s="5" t="s">
        <v>90</v>
      </c>
      <c r="B68" s="6" t="s">
        <v>14</v>
      </c>
      <c r="C68" s="9" t="s">
        <v>25</v>
      </c>
      <c r="D68" s="8" t="str">
        <f t="shared" si="5"/>
        <v>x</v>
      </c>
      <c r="E68" s="8" t="s">
        <v>16</v>
      </c>
      <c r="F68" s="8" t="str">
        <f t="shared" si="6"/>
        <v>blue</v>
      </c>
      <c r="G68" s="8" t="str">
        <f t="shared" si="7"/>
        <v>o</v>
      </c>
      <c r="H68" s="8" t="str">
        <f t="shared" si="8"/>
        <v>#bd0026</v>
      </c>
      <c r="I68" s="9">
        <v>2023</v>
      </c>
      <c r="J68" s="24">
        <v>0.34</v>
      </c>
      <c r="K68" s="24">
        <v>1.9999999999999962E-2</v>
      </c>
      <c r="L68" s="10">
        <f t="shared" si="9"/>
        <v>5.8823529411764594E-2</v>
      </c>
      <c r="M68" s="11" t="s">
        <v>27</v>
      </c>
    </row>
    <row r="69" spans="1:13" ht="31" thickBot="1">
      <c r="A69" s="22" t="s">
        <v>93</v>
      </c>
      <c r="B69" s="6" t="s">
        <v>14</v>
      </c>
      <c r="C69" s="9" t="s">
        <v>15</v>
      </c>
      <c r="D69" s="8" t="str">
        <f t="shared" si="5"/>
        <v>o</v>
      </c>
      <c r="E69" s="8" t="s">
        <v>16</v>
      </c>
      <c r="F69" s="8" t="str">
        <f t="shared" si="6"/>
        <v>red</v>
      </c>
      <c r="G69" s="8" t="str">
        <f t="shared" si="7"/>
        <v>D</v>
      </c>
      <c r="H69" s="8" t="str">
        <f t="shared" si="8"/>
        <v>#fed976</v>
      </c>
      <c r="I69" s="9">
        <v>2018</v>
      </c>
      <c r="J69" s="9">
        <v>0.25785999999999998</v>
      </c>
      <c r="K69" s="9">
        <v>3.2299999999999998E-3</v>
      </c>
      <c r="L69" s="10">
        <f t="shared" si="9"/>
        <v>1.2526176995268751E-2</v>
      </c>
      <c r="M69" s="11" t="s">
        <v>80</v>
      </c>
    </row>
    <row r="70" spans="1:13" ht="31" thickBot="1">
      <c r="A70" s="22" t="s">
        <v>93</v>
      </c>
      <c r="B70" s="6" t="s">
        <v>14</v>
      </c>
      <c r="C70" s="9" t="s">
        <v>15</v>
      </c>
      <c r="D70" s="8" t="str">
        <f t="shared" si="5"/>
        <v>o</v>
      </c>
      <c r="E70" s="8" t="s">
        <v>16</v>
      </c>
      <c r="F70" s="8" t="str">
        <f t="shared" si="6"/>
        <v>red</v>
      </c>
      <c r="G70" s="8" t="str">
        <f t="shared" si="7"/>
        <v>^</v>
      </c>
      <c r="H70" s="8" t="str">
        <f t="shared" si="8"/>
        <v>#fd8d3c</v>
      </c>
      <c r="I70" s="9">
        <v>2021</v>
      </c>
      <c r="J70" s="9">
        <v>0.29455999999999999</v>
      </c>
      <c r="K70" s="9">
        <v>5.6999999999999998E-4</v>
      </c>
      <c r="L70" s="10">
        <f t="shared" si="9"/>
        <v>1.9350896252036936E-3</v>
      </c>
      <c r="M70" s="11" t="s">
        <v>84</v>
      </c>
    </row>
    <row r="71" spans="1:13" ht="31" thickBot="1">
      <c r="A71" s="22" t="s">
        <v>93</v>
      </c>
      <c r="B71" s="6" t="s">
        <v>14</v>
      </c>
      <c r="C71" s="9" t="s">
        <v>15</v>
      </c>
      <c r="D71" s="8" t="str">
        <f t="shared" si="5"/>
        <v>o</v>
      </c>
      <c r="E71" s="8" t="s">
        <v>16</v>
      </c>
      <c r="F71" s="8" t="str">
        <f t="shared" si="6"/>
        <v>red</v>
      </c>
      <c r="G71" s="8" t="str">
        <f t="shared" si="7"/>
        <v>v</v>
      </c>
      <c r="H71" s="8" t="str">
        <f t="shared" si="8"/>
        <v>#f03b20</v>
      </c>
      <c r="I71" s="9">
        <v>2022</v>
      </c>
      <c r="J71" s="9">
        <v>0.35004999999999997</v>
      </c>
      <c r="K71" s="9">
        <v>7.6000000000000004E-4</v>
      </c>
      <c r="L71" s="10">
        <f t="shared" si="9"/>
        <v>2.171118411655478E-3</v>
      </c>
      <c r="M71" s="11" t="s">
        <v>94</v>
      </c>
    </row>
    <row r="72" spans="1:13" ht="31" thickBot="1">
      <c r="A72" s="22" t="s">
        <v>93</v>
      </c>
      <c r="B72" s="6" t="s">
        <v>14</v>
      </c>
      <c r="C72" s="9" t="s">
        <v>15</v>
      </c>
      <c r="D72" s="8" t="str">
        <f t="shared" si="5"/>
        <v>o</v>
      </c>
      <c r="E72" s="8" t="s">
        <v>16</v>
      </c>
      <c r="F72" s="8" t="str">
        <f t="shared" si="6"/>
        <v>red</v>
      </c>
      <c r="G72" s="8" t="str">
        <f t="shared" si="7"/>
        <v>o</v>
      </c>
      <c r="H72" s="8" t="str">
        <f t="shared" si="8"/>
        <v>#bd0026</v>
      </c>
      <c r="I72" s="9">
        <v>2023</v>
      </c>
      <c r="J72" s="8">
        <v>0.36355999999999999</v>
      </c>
      <c r="K72" s="8">
        <v>7.8000000000000291E-4</v>
      </c>
      <c r="L72" s="10">
        <f t="shared" si="9"/>
        <v>2.1454505446143772E-3</v>
      </c>
      <c r="M72" s="11" t="s">
        <v>20</v>
      </c>
    </row>
    <row r="73" spans="1:13" ht="31" thickBot="1">
      <c r="A73" s="25" t="s">
        <v>93</v>
      </c>
      <c r="B73" s="12" t="s">
        <v>14</v>
      </c>
      <c r="C73" s="9" t="s">
        <v>15</v>
      </c>
      <c r="D73" s="8" t="str">
        <f t="shared" si="5"/>
        <v>o</v>
      </c>
      <c r="E73" s="8" t="s">
        <v>16</v>
      </c>
      <c r="F73" s="8" t="str">
        <f t="shared" si="6"/>
        <v>red</v>
      </c>
      <c r="G73" s="8" t="str">
        <f t="shared" si="7"/>
        <v>+</v>
      </c>
      <c r="H73" s="8" t="str">
        <f t="shared" si="8"/>
        <v>#ffffb2</v>
      </c>
      <c r="I73" s="7">
        <v>2017</v>
      </c>
      <c r="J73" s="9" t="s">
        <v>21</v>
      </c>
      <c r="K73" s="13">
        <v>2.66E-3</v>
      </c>
      <c r="L73" s="10" t="str">
        <f t="shared" si="9"/>
        <v/>
      </c>
      <c r="M73" s="15" t="s">
        <v>95</v>
      </c>
    </row>
    <row r="74" spans="1:13" ht="31" thickBot="1">
      <c r="A74" s="5" t="s">
        <v>96</v>
      </c>
      <c r="B74" s="6" t="s">
        <v>14</v>
      </c>
      <c r="C74" s="9" t="s">
        <v>25</v>
      </c>
      <c r="D74" s="8" t="str">
        <f t="shared" si="5"/>
        <v>x</v>
      </c>
      <c r="E74" s="8" t="s">
        <v>16</v>
      </c>
      <c r="F74" s="8" t="str">
        <f t="shared" si="6"/>
        <v>blue</v>
      </c>
      <c r="G74" s="8" t="str">
        <f t="shared" si="7"/>
        <v>s</v>
      </c>
      <c r="H74" s="8" t="str">
        <f t="shared" si="8"/>
        <v>#feb24c</v>
      </c>
      <c r="I74" s="9">
        <v>2020</v>
      </c>
      <c r="J74" s="9">
        <v>0.23130999999999999</v>
      </c>
      <c r="K74" s="9">
        <v>2.2899999999999999E-3</v>
      </c>
      <c r="L74" s="10">
        <f t="shared" si="9"/>
        <v>9.9001340192814841E-3</v>
      </c>
      <c r="M74" s="11" t="s">
        <v>97</v>
      </c>
    </row>
    <row r="75" spans="1:13" ht="31" thickBot="1">
      <c r="A75" s="5" t="s">
        <v>96</v>
      </c>
      <c r="B75" s="6" t="s">
        <v>14</v>
      </c>
      <c r="C75" s="9" t="s">
        <v>25</v>
      </c>
      <c r="D75" s="8" t="str">
        <f t="shared" si="5"/>
        <v>x</v>
      </c>
      <c r="E75" s="8" t="s">
        <v>16</v>
      </c>
      <c r="F75" s="8" t="str">
        <f t="shared" si="6"/>
        <v>blue</v>
      </c>
      <c r="G75" s="8" t="str">
        <f t="shared" si="7"/>
        <v>^</v>
      </c>
      <c r="H75" s="8" t="str">
        <f t="shared" si="8"/>
        <v>#fd8d3c</v>
      </c>
      <c r="I75" s="7">
        <v>2021</v>
      </c>
      <c r="J75" s="9">
        <v>0.24804999999999999</v>
      </c>
      <c r="K75" s="9">
        <v>9.6000000000000002E-4</v>
      </c>
      <c r="L75" s="10">
        <f t="shared" si="9"/>
        <v>3.870187462205201E-3</v>
      </c>
      <c r="M75" s="17" t="s">
        <v>98</v>
      </c>
    </row>
    <row r="76" spans="1:13" ht="31" thickBot="1">
      <c r="A76" s="5" t="s">
        <v>96</v>
      </c>
      <c r="B76" s="6" t="s">
        <v>14</v>
      </c>
      <c r="C76" s="9" t="s">
        <v>25</v>
      </c>
      <c r="D76" s="8" t="str">
        <f t="shared" si="5"/>
        <v>x</v>
      </c>
      <c r="E76" s="8" t="s">
        <v>16</v>
      </c>
      <c r="F76" s="8" t="str">
        <f t="shared" si="6"/>
        <v>blue</v>
      </c>
      <c r="G76" s="8" t="str">
        <f t="shared" si="7"/>
        <v>v</v>
      </c>
      <c r="H76" s="8" t="str">
        <f t="shared" si="8"/>
        <v>#f03b20</v>
      </c>
      <c r="I76" s="9">
        <v>2022</v>
      </c>
      <c r="J76" s="8">
        <v>0.30563000000000001</v>
      </c>
      <c r="K76" s="8">
        <v>5.6999999999999998E-4</v>
      </c>
      <c r="L76" s="10">
        <f t="shared" si="9"/>
        <v>1.8650001635965054E-3</v>
      </c>
      <c r="M76" s="11" t="s">
        <v>99</v>
      </c>
    </row>
    <row r="77" spans="1:13" ht="31" thickBot="1">
      <c r="A77" s="5" t="s">
        <v>96</v>
      </c>
      <c r="B77" s="6" t="s">
        <v>14</v>
      </c>
      <c r="C77" s="9" t="s">
        <v>25</v>
      </c>
      <c r="D77" s="8" t="str">
        <f t="shared" si="5"/>
        <v>x</v>
      </c>
      <c r="E77" s="8" t="s">
        <v>16</v>
      </c>
      <c r="F77" s="8" t="str">
        <f t="shared" si="6"/>
        <v>blue</v>
      </c>
      <c r="G77" s="8" t="str">
        <f t="shared" si="7"/>
        <v>o</v>
      </c>
      <c r="H77" s="8" t="str">
        <f t="shared" si="8"/>
        <v>#bd0026</v>
      </c>
      <c r="I77" s="7">
        <v>2023</v>
      </c>
      <c r="J77" s="16">
        <v>0.35252</v>
      </c>
      <c r="K77" s="16">
        <v>8.1999999999998741E-4</v>
      </c>
      <c r="L77" s="10">
        <f t="shared" si="9"/>
        <v>2.326109156927231E-3</v>
      </c>
      <c r="M77" s="17" t="s">
        <v>100</v>
      </c>
    </row>
    <row r="78" spans="1:13" ht="31" thickBot="1">
      <c r="A78" s="5" t="s">
        <v>101</v>
      </c>
      <c r="B78" s="6" t="s">
        <v>14</v>
      </c>
      <c r="C78" s="9" t="s">
        <v>25</v>
      </c>
      <c r="D78" s="8" t="str">
        <f t="shared" si="5"/>
        <v>x</v>
      </c>
      <c r="E78" s="8" t="s">
        <v>16</v>
      </c>
      <c r="F78" s="8" t="str">
        <f t="shared" si="6"/>
        <v>blue</v>
      </c>
      <c r="G78" s="8" t="str">
        <f t="shared" si="7"/>
        <v>v</v>
      </c>
      <c r="H78" s="8" t="str">
        <f t="shared" si="8"/>
        <v>#f03b20</v>
      </c>
      <c r="I78" s="9">
        <v>2022</v>
      </c>
      <c r="J78" s="9">
        <v>0.32566000000000001</v>
      </c>
      <c r="K78" s="9">
        <v>0</v>
      </c>
      <c r="L78" s="10">
        <f t="shared" si="9"/>
        <v>0</v>
      </c>
      <c r="M78" s="11" t="s">
        <v>102</v>
      </c>
    </row>
    <row r="79" spans="1:13" ht="31" thickBot="1">
      <c r="A79" s="5" t="s">
        <v>101</v>
      </c>
      <c r="B79" s="6" t="s">
        <v>14</v>
      </c>
      <c r="C79" s="9" t="s">
        <v>25</v>
      </c>
      <c r="D79" s="8" t="str">
        <f t="shared" si="5"/>
        <v>x</v>
      </c>
      <c r="E79" s="8" t="s">
        <v>16</v>
      </c>
      <c r="F79" s="8" t="str">
        <f t="shared" si="6"/>
        <v>blue</v>
      </c>
      <c r="G79" s="8" t="str">
        <f t="shared" si="7"/>
        <v>o</v>
      </c>
      <c r="H79" s="8" t="str">
        <f t="shared" si="8"/>
        <v>#bd0026</v>
      </c>
      <c r="I79" s="9">
        <v>2023</v>
      </c>
      <c r="J79" s="16">
        <v>0.36858999999999997</v>
      </c>
      <c r="K79" s="16">
        <v>0</v>
      </c>
      <c r="L79" s="10">
        <f t="shared" si="9"/>
        <v>0</v>
      </c>
      <c r="M79" s="11" t="s">
        <v>103</v>
      </c>
    </row>
    <row r="80" spans="1:13" ht="31" thickBot="1">
      <c r="A80" s="5" t="s">
        <v>104</v>
      </c>
      <c r="B80" s="6" t="s">
        <v>14</v>
      </c>
      <c r="C80" s="9" t="s">
        <v>15</v>
      </c>
      <c r="D80" s="8" t="str">
        <f t="shared" si="5"/>
        <v>o</v>
      </c>
      <c r="E80" s="8" t="s">
        <v>16</v>
      </c>
      <c r="F80" s="8" t="str">
        <f t="shared" si="6"/>
        <v>red</v>
      </c>
      <c r="G80" s="8" t="str">
        <f t="shared" si="7"/>
        <v>+</v>
      </c>
      <c r="H80" s="8" t="str">
        <f t="shared" si="8"/>
        <v>#ffffb2</v>
      </c>
      <c r="I80" s="9">
        <v>2017</v>
      </c>
      <c r="J80" s="8">
        <v>0.24138000000000001</v>
      </c>
      <c r="K80" s="8">
        <v>2.1299999999999999E-3</v>
      </c>
      <c r="L80" s="10">
        <f t="shared" si="9"/>
        <v>8.82426050211285E-3</v>
      </c>
      <c r="M80" s="11" t="s">
        <v>105</v>
      </c>
    </row>
    <row r="81" spans="1:13" ht="31" thickBot="1">
      <c r="A81" s="5" t="s">
        <v>104</v>
      </c>
      <c r="B81" s="6" t="s">
        <v>14</v>
      </c>
      <c r="C81" s="9" t="s">
        <v>15</v>
      </c>
      <c r="D81" s="8" t="str">
        <f t="shared" si="5"/>
        <v>o</v>
      </c>
      <c r="E81" s="8" t="s">
        <v>16</v>
      </c>
      <c r="F81" s="8" t="str">
        <f t="shared" si="6"/>
        <v>red</v>
      </c>
      <c r="G81" s="8" t="str">
        <f t="shared" si="7"/>
        <v>D</v>
      </c>
      <c r="H81" s="8" t="str">
        <f t="shared" si="8"/>
        <v>#fed976</v>
      </c>
      <c r="I81" s="7">
        <v>2018</v>
      </c>
      <c r="J81" s="9">
        <v>0.25054999999999999</v>
      </c>
      <c r="K81" s="9">
        <v>4.3099999999999996E-3</v>
      </c>
      <c r="L81" s="10">
        <f t="shared" si="9"/>
        <v>1.720215525843145E-2</v>
      </c>
      <c r="M81" s="17" t="s">
        <v>106</v>
      </c>
    </row>
    <row r="82" spans="1:13" ht="31" thickBot="1">
      <c r="A82" s="5" t="s">
        <v>104</v>
      </c>
      <c r="B82" s="6" t="s">
        <v>14</v>
      </c>
      <c r="C82" s="9" t="s">
        <v>15</v>
      </c>
      <c r="D82" s="8" t="str">
        <f t="shared" si="5"/>
        <v>o</v>
      </c>
      <c r="E82" s="8" t="s">
        <v>16</v>
      </c>
      <c r="F82" s="8" t="str">
        <f t="shared" si="6"/>
        <v>red</v>
      </c>
      <c r="G82" s="8" t="str">
        <f t="shared" si="7"/>
        <v>s</v>
      </c>
      <c r="H82" s="8" t="str">
        <f t="shared" si="8"/>
        <v>#feb24c</v>
      </c>
      <c r="I82" s="9">
        <v>2020</v>
      </c>
      <c r="J82" s="9">
        <v>0.27444000000000002</v>
      </c>
      <c r="K82" s="9">
        <v>-1.2489999999999999E-2</v>
      </c>
      <c r="L82" s="10">
        <f t="shared" si="9"/>
        <v>-4.5510858475440889E-2</v>
      </c>
      <c r="M82" s="11" t="s">
        <v>107</v>
      </c>
    </row>
    <row r="83" spans="1:13" ht="31" thickBot="1">
      <c r="A83" s="5" t="s">
        <v>104</v>
      </c>
      <c r="B83" s="6" t="s">
        <v>14</v>
      </c>
      <c r="C83" s="9" t="s">
        <v>15</v>
      </c>
      <c r="D83" s="8" t="str">
        <f t="shared" si="5"/>
        <v>o</v>
      </c>
      <c r="E83" s="8" t="s">
        <v>16</v>
      </c>
      <c r="F83" s="8" t="str">
        <f t="shared" si="6"/>
        <v>red</v>
      </c>
      <c r="G83" s="8" t="str">
        <f t="shared" si="7"/>
        <v>^</v>
      </c>
      <c r="H83" s="8" t="str">
        <f t="shared" si="8"/>
        <v>#fd8d3c</v>
      </c>
      <c r="I83" s="9">
        <v>2021</v>
      </c>
      <c r="J83" s="9">
        <v>0.28460999999999997</v>
      </c>
      <c r="K83" s="9">
        <v>-1.295E-2</v>
      </c>
      <c r="L83" s="10">
        <f t="shared" si="9"/>
        <v>-4.5500860827096729E-2</v>
      </c>
      <c r="M83" s="11" t="s">
        <v>108</v>
      </c>
    </row>
    <row r="84" spans="1:13" ht="31" thickBot="1">
      <c r="A84" s="5" t="s">
        <v>104</v>
      </c>
      <c r="B84" s="6" t="s">
        <v>14</v>
      </c>
      <c r="C84" s="9" t="s">
        <v>15</v>
      </c>
      <c r="D84" s="8" t="str">
        <f t="shared" si="5"/>
        <v>o</v>
      </c>
      <c r="E84" s="8" t="s">
        <v>16</v>
      </c>
      <c r="F84" s="8" t="str">
        <f t="shared" si="6"/>
        <v>red</v>
      </c>
      <c r="G84" s="8" t="str">
        <f t="shared" si="7"/>
        <v>v</v>
      </c>
      <c r="H84" s="8" t="str">
        <f t="shared" si="8"/>
        <v>#f03b20</v>
      </c>
      <c r="I84" s="9">
        <v>2022</v>
      </c>
      <c r="J84" s="8">
        <v>0.34748000000000001</v>
      </c>
      <c r="K84" s="8">
        <v>7.2999999999999996E-4</v>
      </c>
      <c r="L84" s="10">
        <f t="shared" si="9"/>
        <v>2.1008403361344537E-3</v>
      </c>
      <c r="M84" s="11" t="s">
        <v>94</v>
      </c>
    </row>
    <row r="85" spans="1:13" ht="31" thickBot="1">
      <c r="A85" s="5" t="s">
        <v>104</v>
      </c>
      <c r="B85" s="6" t="s">
        <v>14</v>
      </c>
      <c r="C85" s="9" t="s">
        <v>15</v>
      </c>
      <c r="D85" s="8" t="str">
        <f t="shared" si="5"/>
        <v>o</v>
      </c>
      <c r="E85" s="8" t="s">
        <v>16</v>
      </c>
      <c r="F85" s="8" t="str">
        <f t="shared" si="6"/>
        <v>red</v>
      </c>
      <c r="G85" s="8" t="str">
        <f t="shared" si="7"/>
        <v>o</v>
      </c>
      <c r="H85" s="8" t="str">
        <f t="shared" si="8"/>
        <v>#bd0026</v>
      </c>
      <c r="I85" s="7">
        <v>2023</v>
      </c>
      <c r="J85" s="9">
        <v>0.36577999999999999</v>
      </c>
      <c r="K85" s="9">
        <v>1.6270000000000007E-2</v>
      </c>
      <c r="L85" s="10">
        <f t="shared" si="9"/>
        <v>4.4480288698124572E-2</v>
      </c>
      <c r="M85" s="17" t="s">
        <v>20</v>
      </c>
    </row>
    <row r="86" spans="1:13" ht="31" thickBot="1">
      <c r="A86" s="5" t="s">
        <v>109</v>
      </c>
      <c r="B86" s="6" t="s">
        <v>14</v>
      </c>
      <c r="C86" s="9" t="s">
        <v>37</v>
      </c>
      <c r="D86" s="8" t="str">
        <f t="shared" si="5"/>
        <v>D</v>
      </c>
      <c r="E86" s="8" t="s">
        <v>16</v>
      </c>
      <c r="F86" s="8" t="str">
        <f t="shared" si="6"/>
        <v>green</v>
      </c>
      <c r="G86" s="8" t="str">
        <f t="shared" si="7"/>
        <v>v</v>
      </c>
      <c r="H86" s="8" t="str">
        <f t="shared" si="8"/>
        <v>#f03b20</v>
      </c>
      <c r="I86" s="8">
        <v>2022</v>
      </c>
      <c r="J86" s="9">
        <v>0.36298000000000002</v>
      </c>
      <c r="K86" s="9">
        <v>-2.7499999999999998E-3</v>
      </c>
      <c r="L86" s="10">
        <f t="shared" si="9"/>
        <v>-7.5761749958675401E-3</v>
      </c>
      <c r="M86" s="18" t="s">
        <v>110</v>
      </c>
    </row>
    <row r="87" spans="1:13" ht="31" thickBot="1">
      <c r="A87" s="5" t="s">
        <v>109</v>
      </c>
      <c r="B87" s="6" t="s">
        <v>14</v>
      </c>
      <c r="C87" s="9" t="s">
        <v>37</v>
      </c>
      <c r="D87" s="8" t="str">
        <f t="shared" si="5"/>
        <v>D</v>
      </c>
      <c r="E87" s="8" t="s">
        <v>16</v>
      </c>
      <c r="F87" s="8" t="str">
        <f t="shared" si="6"/>
        <v>green</v>
      </c>
      <c r="G87" s="8" t="str">
        <f t="shared" si="7"/>
        <v>o</v>
      </c>
      <c r="H87" s="8" t="str">
        <f t="shared" si="8"/>
        <v>#bd0026</v>
      </c>
      <c r="I87" s="9">
        <v>2023</v>
      </c>
      <c r="J87" s="9">
        <v>0.47051999999999999</v>
      </c>
      <c r="K87" s="9">
        <f>J87-0.46432</f>
        <v>6.1999999999999833E-3</v>
      </c>
      <c r="L87" s="10">
        <f t="shared" si="9"/>
        <v>1.317691065204451E-2</v>
      </c>
      <c r="M87" s="11" t="s">
        <v>111</v>
      </c>
    </row>
    <row r="88" spans="1:13" ht="31" thickBot="1">
      <c r="A88" s="5" t="s">
        <v>112</v>
      </c>
      <c r="B88" s="6" t="s">
        <v>14</v>
      </c>
      <c r="C88" s="9" t="s">
        <v>37</v>
      </c>
      <c r="D88" s="8" t="str">
        <f t="shared" si="5"/>
        <v>D</v>
      </c>
      <c r="E88" s="8" t="s">
        <v>16</v>
      </c>
      <c r="F88" s="8" t="str">
        <f t="shared" si="6"/>
        <v>green</v>
      </c>
      <c r="G88" s="8" t="str">
        <f t="shared" si="7"/>
        <v>^</v>
      </c>
      <c r="H88" s="8" t="str">
        <f t="shared" si="8"/>
        <v>#fd8d3c</v>
      </c>
      <c r="I88" s="7">
        <v>2021</v>
      </c>
      <c r="J88" s="9">
        <v>0.33714</v>
      </c>
      <c r="K88" s="9">
        <v>-2.8800000000000002E-3</v>
      </c>
      <c r="L88" s="10">
        <f t="shared" si="9"/>
        <v>-8.5424452749599585E-3</v>
      </c>
      <c r="M88" s="17" t="s">
        <v>18</v>
      </c>
    </row>
    <row r="89" spans="1:13" ht="31" thickBot="1">
      <c r="A89" s="5" t="s">
        <v>113</v>
      </c>
      <c r="B89" s="6" t="s">
        <v>14</v>
      </c>
      <c r="C89" s="9" t="s">
        <v>15</v>
      </c>
      <c r="D89" s="8" t="str">
        <f t="shared" si="5"/>
        <v>o</v>
      </c>
      <c r="E89" s="8" t="s">
        <v>16</v>
      </c>
      <c r="F89" s="8" t="str">
        <f t="shared" si="6"/>
        <v>red</v>
      </c>
      <c r="G89" s="8" t="str">
        <f t="shared" si="7"/>
        <v>D</v>
      </c>
      <c r="H89" s="8" t="str">
        <f t="shared" si="8"/>
        <v>#fed976</v>
      </c>
      <c r="I89" s="9">
        <v>2018</v>
      </c>
      <c r="J89" s="9">
        <v>0.24351999999999999</v>
      </c>
      <c r="K89" s="9">
        <v>1.08E-3</v>
      </c>
      <c r="L89" s="10">
        <f t="shared" si="9"/>
        <v>4.4349540078843629E-3</v>
      </c>
      <c r="M89" s="11" t="s">
        <v>114</v>
      </c>
    </row>
    <row r="90" spans="1:13" ht="31" thickBot="1">
      <c r="A90" s="5" t="s">
        <v>113</v>
      </c>
      <c r="B90" s="6" t="s">
        <v>14</v>
      </c>
      <c r="C90" s="9" t="s">
        <v>15</v>
      </c>
      <c r="D90" s="8" t="str">
        <f t="shared" si="5"/>
        <v>o</v>
      </c>
      <c r="E90" s="8" t="s">
        <v>16</v>
      </c>
      <c r="F90" s="8" t="str">
        <f t="shared" si="6"/>
        <v>red</v>
      </c>
      <c r="G90" s="8" t="str">
        <f t="shared" si="7"/>
        <v>^</v>
      </c>
      <c r="H90" s="8" t="str">
        <f t="shared" si="8"/>
        <v>#fd8d3c</v>
      </c>
      <c r="I90" s="9">
        <v>2021</v>
      </c>
      <c r="J90" s="9">
        <v>0.28249999999999997</v>
      </c>
      <c r="K90" s="9">
        <v>2.9E-4</v>
      </c>
      <c r="L90" s="10">
        <f t="shared" si="9"/>
        <v>1.0265486725663717E-3</v>
      </c>
      <c r="M90" s="11" t="s">
        <v>18</v>
      </c>
    </row>
    <row r="91" spans="1:13" ht="31" thickBot="1">
      <c r="A91" s="5" t="s">
        <v>113</v>
      </c>
      <c r="B91" s="6" t="s">
        <v>14</v>
      </c>
      <c r="C91" s="9" t="s">
        <v>15</v>
      </c>
      <c r="D91" s="8" t="str">
        <f t="shared" si="5"/>
        <v>o</v>
      </c>
      <c r="E91" s="8" t="s">
        <v>16</v>
      </c>
      <c r="F91" s="8" t="str">
        <f t="shared" si="6"/>
        <v>red</v>
      </c>
      <c r="G91" s="8" t="str">
        <f t="shared" si="7"/>
        <v>v</v>
      </c>
      <c r="H91" s="8" t="str">
        <f t="shared" si="8"/>
        <v>#f03b20</v>
      </c>
      <c r="I91" s="9">
        <v>2022</v>
      </c>
      <c r="J91" s="8">
        <v>0.3402</v>
      </c>
      <c r="K91" s="8">
        <v>7.3999999999999999E-4</v>
      </c>
      <c r="L91" s="10">
        <f t="shared" si="9"/>
        <v>2.1751910640799531E-3</v>
      </c>
      <c r="M91" s="11" t="s">
        <v>94</v>
      </c>
    </row>
    <row r="92" spans="1:13" ht="31" thickBot="1">
      <c r="A92" s="22" t="s">
        <v>113</v>
      </c>
      <c r="B92" s="6" t="s">
        <v>14</v>
      </c>
      <c r="C92" s="9" t="s">
        <v>15</v>
      </c>
      <c r="D92" s="8" t="str">
        <f t="shared" si="5"/>
        <v>o</v>
      </c>
      <c r="E92" s="8" t="s">
        <v>16</v>
      </c>
      <c r="F92" s="8" t="str">
        <f t="shared" si="6"/>
        <v>red</v>
      </c>
      <c r="G92" s="8" t="str">
        <f t="shared" si="7"/>
        <v>o</v>
      </c>
      <c r="H92" s="8" t="str">
        <f t="shared" si="8"/>
        <v>#bd0026</v>
      </c>
      <c r="I92" s="9">
        <v>2023</v>
      </c>
      <c r="J92" s="9">
        <v>0.36096</v>
      </c>
      <c r="K92" s="9">
        <v>3.7200000000000011E-3</v>
      </c>
      <c r="L92" s="10">
        <f t="shared" si="9"/>
        <v>1.030585106382979E-2</v>
      </c>
      <c r="M92" s="11" t="s">
        <v>20</v>
      </c>
    </row>
    <row r="93" spans="1:13" ht="31" thickBot="1">
      <c r="A93" s="26" t="s">
        <v>113</v>
      </c>
      <c r="B93" s="12" t="s">
        <v>14</v>
      </c>
      <c r="C93" s="9" t="s">
        <v>15</v>
      </c>
      <c r="D93" s="8" t="str">
        <f t="shared" si="5"/>
        <v>o</v>
      </c>
      <c r="E93" s="8" t="s">
        <v>16</v>
      </c>
      <c r="F93" s="8" t="str">
        <f t="shared" si="6"/>
        <v>red</v>
      </c>
      <c r="G93" s="8" t="str">
        <f t="shared" si="7"/>
        <v>x</v>
      </c>
      <c r="H93" s="8" t="str">
        <f t="shared" si="8"/>
        <v>#ffffb2</v>
      </c>
      <c r="I93" s="9">
        <v>2019</v>
      </c>
      <c r="J93" s="8" t="s">
        <v>21</v>
      </c>
      <c r="K93" s="6">
        <v>1.1199999999999999E-3</v>
      </c>
      <c r="L93" s="10" t="str">
        <f t="shared" si="9"/>
        <v/>
      </c>
      <c r="M93" s="14" t="s">
        <v>115</v>
      </c>
    </row>
    <row r="94" spans="1:13" ht="31" thickBot="1">
      <c r="A94" s="26" t="s">
        <v>113</v>
      </c>
      <c r="B94" s="12" t="s">
        <v>14</v>
      </c>
      <c r="C94" s="9" t="s">
        <v>15</v>
      </c>
      <c r="D94" s="8" t="str">
        <f t="shared" si="5"/>
        <v>o</v>
      </c>
      <c r="E94" s="8" t="s">
        <v>16</v>
      </c>
      <c r="F94" s="8" t="str">
        <f t="shared" si="6"/>
        <v>red</v>
      </c>
      <c r="G94" s="8" t="str">
        <f t="shared" si="7"/>
        <v>s</v>
      </c>
      <c r="H94" s="8" t="str">
        <f t="shared" si="8"/>
        <v>#feb24c</v>
      </c>
      <c r="I94" s="9">
        <v>2020</v>
      </c>
      <c r="J94" s="9" t="s">
        <v>21</v>
      </c>
      <c r="K94" s="13">
        <v>1.1800000000000001E-3</v>
      </c>
      <c r="L94" s="10" t="str">
        <f t="shared" si="9"/>
        <v/>
      </c>
      <c r="M94" s="14" t="s">
        <v>116</v>
      </c>
    </row>
    <row r="95" spans="1:13" ht="31" thickBot="1">
      <c r="A95" s="22" t="s">
        <v>117</v>
      </c>
      <c r="B95" s="6" t="s">
        <v>14</v>
      </c>
      <c r="C95" s="9" t="s">
        <v>25</v>
      </c>
      <c r="D95" s="8" t="str">
        <f t="shared" si="5"/>
        <v>x</v>
      </c>
      <c r="E95" s="8" t="s">
        <v>16</v>
      </c>
      <c r="F95" s="8" t="str">
        <f t="shared" si="6"/>
        <v>blue</v>
      </c>
      <c r="G95" s="8" t="str">
        <f t="shared" si="7"/>
        <v>s</v>
      </c>
      <c r="H95" s="8" t="str">
        <f t="shared" si="8"/>
        <v>#feb24c</v>
      </c>
      <c r="I95" s="9">
        <v>2020</v>
      </c>
      <c r="J95" s="8">
        <v>0.23526</v>
      </c>
      <c r="K95" s="8">
        <v>3.6999999999999999E-4</v>
      </c>
      <c r="L95" s="10">
        <f t="shared" si="9"/>
        <v>1.5727280455666071E-3</v>
      </c>
      <c r="M95" s="11" t="s">
        <v>34</v>
      </c>
    </row>
    <row r="96" spans="1:13" ht="31" thickBot="1">
      <c r="A96" s="22" t="s">
        <v>117</v>
      </c>
      <c r="B96" s="6" t="s">
        <v>14</v>
      </c>
      <c r="C96" s="9" t="s">
        <v>25</v>
      </c>
      <c r="D96" s="8" t="str">
        <f t="shared" si="5"/>
        <v>x</v>
      </c>
      <c r="E96" s="8" t="s">
        <v>16</v>
      </c>
      <c r="F96" s="8" t="str">
        <f t="shared" si="6"/>
        <v>blue</v>
      </c>
      <c r="G96" s="8" t="str">
        <f t="shared" si="7"/>
        <v>^</v>
      </c>
      <c r="H96" s="8" t="str">
        <f t="shared" si="8"/>
        <v>#fd8d3c</v>
      </c>
      <c r="I96" s="9">
        <v>2021</v>
      </c>
      <c r="J96" s="9">
        <v>0.25141999999999998</v>
      </c>
      <c r="K96" s="9">
        <v>-1.3469999999999999E-2</v>
      </c>
      <c r="L96" s="10">
        <f t="shared" si="9"/>
        <v>-5.3575690080343651E-2</v>
      </c>
      <c r="M96" s="11" t="s">
        <v>118</v>
      </c>
    </row>
    <row r="97" spans="1:16" ht="31" thickBot="1">
      <c r="A97" s="22" t="s">
        <v>117</v>
      </c>
      <c r="B97" s="6" t="s">
        <v>14</v>
      </c>
      <c r="C97" s="9" t="s">
        <v>25</v>
      </c>
      <c r="D97" s="8" t="str">
        <f t="shared" si="5"/>
        <v>x</v>
      </c>
      <c r="E97" s="8" t="s">
        <v>16</v>
      </c>
      <c r="F97" s="8" t="str">
        <f t="shared" si="6"/>
        <v>blue</v>
      </c>
      <c r="G97" s="8" t="str">
        <f t="shared" si="7"/>
        <v>v</v>
      </c>
      <c r="H97" s="8" t="str">
        <f t="shared" si="8"/>
        <v>#f03b20</v>
      </c>
      <c r="I97" s="9">
        <v>2022</v>
      </c>
      <c r="J97" s="8">
        <v>0.31273000000000001</v>
      </c>
      <c r="K97" s="8">
        <v>1.6900000000000001E-3</v>
      </c>
      <c r="L97" s="10">
        <f t="shared" si="9"/>
        <v>5.4040226393374481E-3</v>
      </c>
      <c r="M97" s="6" t="s">
        <v>119</v>
      </c>
    </row>
    <row r="98" spans="1:16" ht="31" thickBot="1">
      <c r="A98" s="5" t="s">
        <v>117</v>
      </c>
      <c r="B98" s="6" t="s">
        <v>14</v>
      </c>
      <c r="C98" s="7" t="s">
        <v>25</v>
      </c>
      <c r="D98" s="8" t="str">
        <f t="shared" si="5"/>
        <v>x</v>
      </c>
      <c r="E98" s="8" t="s">
        <v>16</v>
      </c>
      <c r="F98" s="8" t="str">
        <f t="shared" si="6"/>
        <v>blue</v>
      </c>
      <c r="G98" s="8" t="str">
        <f t="shared" si="7"/>
        <v>o</v>
      </c>
      <c r="H98" s="8" t="str">
        <f t="shared" si="8"/>
        <v>#bd0026</v>
      </c>
      <c r="I98" s="7">
        <v>2023</v>
      </c>
      <c r="J98" s="16">
        <v>0.35</v>
      </c>
      <c r="K98" s="16">
        <v>1.0000000000000009E-2</v>
      </c>
      <c r="L98" s="10">
        <f t="shared" si="9"/>
        <v>2.8571428571428598E-2</v>
      </c>
      <c r="M98" s="17" t="s">
        <v>27</v>
      </c>
    </row>
    <row r="99" spans="1:16" ht="31" thickBot="1">
      <c r="A99" s="5" t="s">
        <v>120</v>
      </c>
      <c r="B99" s="6" t="s">
        <v>14</v>
      </c>
      <c r="C99" s="7" t="s">
        <v>15</v>
      </c>
      <c r="D99" s="8" t="str">
        <f t="shared" si="5"/>
        <v>o</v>
      </c>
      <c r="E99" s="8" t="s">
        <v>16</v>
      </c>
      <c r="F99" s="8" t="str">
        <f t="shared" si="6"/>
        <v>red</v>
      </c>
      <c r="G99" s="8" t="str">
        <f t="shared" si="7"/>
        <v>D</v>
      </c>
      <c r="H99" s="8" t="str">
        <f t="shared" si="8"/>
        <v>#fed976</v>
      </c>
      <c r="I99" s="7">
        <v>2018</v>
      </c>
      <c r="J99" s="9">
        <v>0.24554000000000001</v>
      </c>
      <c r="K99" s="9">
        <v>6.4700000000000001E-3</v>
      </c>
      <c r="L99" s="10">
        <f t="shared" si="9"/>
        <v>2.6350085525779911E-2</v>
      </c>
      <c r="M99" s="17" t="s">
        <v>74</v>
      </c>
    </row>
    <row r="100" spans="1:16" ht="31" thickBot="1">
      <c r="A100" s="5" t="s">
        <v>120</v>
      </c>
      <c r="B100" s="6" t="s">
        <v>14</v>
      </c>
      <c r="C100" s="7" t="s">
        <v>15</v>
      </c>
      <c r="D100" s="8" t="str">
        <f t="shared" si="5"/>
        <v>o</v>
      </c>
      <c r="E100" s="8" t="s">
        <v>16</v>
      </c>
      <c r="F100" s="8" t="str">
        <f t="shared" si="6"/>
        <v>red</v>
      </c>
      <c r="G100" s="8" t="str">
        <f t="shared" si="7"/>
        <v>^</v>
      </c>
      <c r="H100" s="8" t="str">
        <f t="shared" si="8"/>
        <v>#fd8d3c</v>
      </c>
      <c r="I100" s="9">
        <v>2021</v>
      </c>
      <c r="J100" s="9">
        <v>0.28550999999999999</v>
      </c>
      <c r="K100" s="9">
        <v>1.14E-3</v>
      </c>
      <c r="L100" s="10">
        <f t="shared" si="9"/>
        <v>3.9928548912472415E-3</v>
      </c>
      <c r="M100" s="11" t="s">
        <v>18</v>
      </c>
    </row>
    <row r="101" spans="1:16" ht="31" thickBot="1">
      <c r="A101" s="6" t="s">
        <v>120</v>
      </c>
      <c r="B101" s="6" t="s">
        <v>14</v>
      </c>
      <c r="C101" s="7" t="s">
        <v>15</v>
      </c>
      <c r="D101" s="8" t="str">
        <f t="shared" si="5"/>
        <v>o</v>
      </c>
      <c r="E101" s="8" t="s">
        <v>16</v>
      </c>
      <c r="F101" s="8" t="str">
        <f t="shared" si="6"/>
        <v>red</v>
      </c>
      <c r="G101" s="8" t="str">
        <f t="shared" si="7"/>
        <v>v</v>
      </c>
      <c r="H101" s="8" t="str">
        <f t="shared" si="8"/>
        <v>#f03b20</v>
      </c>
      <c r="I101" s="8">
        <v>2022</v>
      </c>
      <c r="J101" s="8">
        <v>0.34405000000000002</v>
      </c>
      <c r="K101" s="8">
        <v>1.5200000000000001E-3</v>
      </c>
      <c r="L101" s="10">
        <f t="shared" si="9"/>
        <v>4.4179625054497889E-3</v>
      </c>
      <c r="M101" s="6" t="s">
        <v>76</v>
      </c>
      <c r="N101" t="s">
        <v>121</v>
      </c>
    </row>
    <row r="102" spans="1:16" ht="31" thickBot="1">
      <c r="A102" s="6" t="s">
        <v>120</v>
      </c>
      <c r="B102" s="6" t="s">
        <v>14</v>
      </c>
      <c r="C102" s="7" t="s">
        <v>15</v>
      </c>
      <c r="D102" s="8" t="str">
        <f t="shared" si="5"/>
        <v>o</v>
      </c>
      <c r="E102" s="8" t="s">
        <v>16</v>
      </c>
      <c r="F102" s="8" t="str">
        <f t="shared" si="6"/>
        <v>red</v>
      </c>
      <c r="G102" s="8" t="str">
        <f t="shared" si="7"/>
        <v>o</v>
      </c>
      <c r="H102" s="8" t="str">
        <f t="shared" si="8"/>
        <v>#bd0026</v>
      </c>
      <c r="I102" s="8">
        <v>2023</v>
      </c>
      <c r="J102" s="8">
        <v>0.36336000000000002</v>
      </c>
      <c r="K102" s="8">
        <v>6.2500000000000333E-3</v>
      </c>
      <c r="L102" s="10">
        <f t="shared" si="9"/>
        <v>1.7200572435050729E-2</v>
      </c>
      <c r="M102" s="6" t="s">
        <v>20</v>
      </c>
    </row>
    <row r="103" spans="1:16" ht="31" thickBot="1">
      <c r="A103" s="6" t="s">
        <v>122</v>
      </c>
      <c r="B103" s="6" t="s">
        <v>14</v>
      </c>
      <c r="C103" s="7" t="s">
        <v>15</v>
      </c>
      <c r="D103" s="8" t="str">
        <f t="shared" si="5"/>
        <v>o</v>
      </c>
      <c r="E103" s="8" t="s">
        <v>16</v>
      </c>
      <c r="F103" s="8" t="str">
        <f t="shared" si="6"/>
        <v>red</v>
      </c>
      <c r="G103" s="8" t="str">
        <f t="shared" si="7"/>
        <v>D</v>
      </c>
      <c r="H103" s="8" t="str">
        <f t="shared" si="8"/>
        <v>#fed976</v>
      </c>
      <c r="I103" s="8">
        <v>2018</v>
      </c>
      <c r="J103" s="8">
        <v>0.23996999999999999</v>
      </c>
      <c r="K103" s="8">
        <v>2.6900000000000001E-3</v>
      </c>
      <c r="L103" s="10">
        <f t="shared" si="9"/>
        <v>1.1209734550152103E-2</v>
      </c>
      <c r="M103" s="6" t="s">
        <v>123</v>
      </c>
      <c r="N103" s="12"/>
      <c r="O103" s="27"/>
      <c r="P103" s="27"/>
    </row>
    <row r="104" spans="1:16" ht="31" thickBot="1">
      <c r="A104" s="6" t="s">
        <v>122</v>
      </c>
      <c r="B104" s="6" t="s">
        <v>14</v>
      </c>
      <c r="C104" s="7" t="s">
        <v>15</v>
      </c>
      <c r="D104" s="8" t="str">
        <f t="shared" si="5"/>
        <v>o</v>
      </c>
      <c r="E104" s="8" t="s">
        <v>16</v>
      </c>
      <c r="F104" s="8" t="str">
        <f t="shared" si="6"/>
        <v>red</v>
      </c>
      <c r="G104" s="8" t="str">
        <f t="shared" si="7"/>
        <v>^</v>
      </c>
      <c r="H104" s="8" t="str">
        <f t="shared" si="8"/>
        <v>#fd8d3c</v>
      </c>
      <c r="I104" s="8">
        <v>2021</v>
      </c>
      <c r="J104" s="8">
        <v>0.28367999999999999</v>
      </c>
      <c r="K104" s="8">
        <v>0</v>
      </c>
      <c r="L104" s="10">
        <f t="shared" si="9"/>
        <v>0</v>
      </c>
      <c r="M104" s="6" t="s">
        <v>84</v>
      </c>
    </row>
    <row r="105" spans="1:16" ht="31" thickBot="1">
      <c r="A105" s="6" t="s">
        <v>122</v>
      </c>
      <c r="B105" s="6" t="s">
        <v>14</v>
      </c>
      <c r="C105" s="7" t="s">
        <v>15</v>
      </c>
      <c r="D105" s="8" t="str">
        <f t="shared" si="5"/>
        <v>o</v>
      </c>
      <c r="E105" s="8" t="s">
        <v>16</v>
      </c>
      <c r="F105" s="8" t="str">
        <f t="shared" si="6"/>
        <v>red</v>
      </c>
      <c r="G105" s="8" t="str">
        <f t="shared" si="7"/>
        <v>v</v>
      </c>
      <c r="H105" s="8" t="str">
        <f t="shared" si="8"/>
        <v>#f03b20</v>
      </c>
      <c r="I105" s="8">
        <v>2022</v>
      </c>
      <c r="J105" s="8">
        <v>0.33990999999999999</v>
      </c>
      <c r="K105" s="8">
        <v>0</v>
      </c>
      <c r="L105" s="10">
        <f t="shared" si="9"/>
        <v>0</v>
      </c>
      <c r="M105" s="6" t="s">
        <v>76</v>
      </c>
    </row>
    <row r="106" spans="1:16" ht="31" thickBot="1">
      <c r="A106" s="6" t="s">
        <v>122</v>
      </c>
      <c r="B106" s="6" t="s">
        <v>14</v>
      </c>
      <c r="C106" s="7" t="s">
        <v>15</v>
      </c>
      <c r="D106" s="8" t="str">
        <f t="shared" si="5"/>
        <v>o</v>
      </c>
      <c r="E106" s="8" t="s">
        <v>16</v>
      </c>
      <c r="F106" s="8" t="str">
        <f t="shared" si="6"/>
        <v>red</v>
      </c>
      <c r="G106" s="8" t="str">
        <f t="shared" si="7"/>
        <v>o</v>
      </c>
      <c r="H106" s="8" t="str">
        <f t="shared" si="8"/>
        <v>#bd0026</v>
      </c>
      <c r="I106" s="8">
        <v>2023</v>
      </c>
      <c r="J106" s="8">
        <v>0.36070000000000002</v>
      </c>
      <c r="K106" s="8">
        <v>9.0900000000000425E-3</v>
      </c>
      <c r="L106" s="10">
        <f t="shared" si="9"/>
        <v>2.52009980593292E-2</v>
      </c>
      <c r="M106" s="6" t="s">
        <v>20</v>
      </c>
    </row>
    <row r="107" spans="1:16" ht="31" thickBot="1">
      <c r="A107" s="12" t="s">
        <v>124</v>
      </c>
      <c r="B107" s="12" t="s">
        <v>125</v>
      </c>
      <c r="C107" s="7" t="s">
        <v>25</v>
      </c>
      <c r="D107" s="8" t="str">
        <f t="shared" si="5"/>
        <v>x</v>
      </c>
      <c r="E107" s="8" t="s">
        <v>126</v>
      </c>
      <c r="F107" s="8" t="str">
        <f t="shared" si="6"/>
        <v>blue</v>
      </c>
      <c r="G107" s="8" t="str">
        <f t="shared" si="7"/>
        <v>o</v>
      </c>
      <c r="H107" s="8" t="str">
        <f t="shared" si="8"/>
        <v>#bd0026</v>
      </c>
      <c r="I107" s="8">
        <v>2023</v>
      </c>
      <c r="J107" s="27">
        <v>0.35</v>
      </c>
      <c r="K107" s="28">
        <v>0.11999999999999997</v>
      </c>
      <c r="L107" s="10"/>
      <c r="M107" t="s">
        <v>127</v>
      </c>
    </row>
    <row r="108" spans="1:16" ht="31" thickBot="1">
      <c r="A108" s="12" t="s">
        <v>128</v>
      </c>
      <c r="B108" s="12" t="s">
        <v>125</v>
      </c>
      <c r="C108" s="7" t="s">
        <v>25</v>
      </c>
      <c r="D108" s="8" t="str">
        <f t="shared" si="5"/>
        <v>x</v>
      </c>
      <c r="E108" s="8" t="s">
        <v>126</v>
      </c>
      <c r="F108" s="8" t="str">
        <f t="shared" si="6"/>
        <v>blue</v>
      </c>
      <c r="G108" s="8" t="str">
        <f t="shared" si="7"/>
        <v>o</v>
      </c>
      <c r="H108" s="8" t="str">
        <f t="shared" si="8"/>
        <v>#bd0026</v>
      </c>
      <c r="I108" s="8">
        <v>2023</v>
      </c>
      <c r="J108" s="27">
        <v>0.35</v>
      </c>
      <c r="K108" s="28">
        <v>0.14999999999999997</v>
      </c>
      <c r="L108" s="10"/>
    </row>
    <row r="109" spans="1:16" ht="31" thickBot="1">
      <c r="A109" s="12" t="s">
        <v>129</v>
      </c>
      <c r="B109" s="12" t="s">
        <v>125</v>
      </c>
      <c r="C109" s="7" t="s">
        <v>25</v>
      </c>
      <c r="D109" s="8" t="str">
        <f t="shared" si="5"/>
        <v>x</v>
      </c>
      <c r="E109" s="8" t="s">
        <v>126</v>
      </c>
      <c r="F109" s="8" t="str">
        <f t="shared" si="6"/>
        <v>blue</v>
      </c>
      <c r="G109" s="8" t="str">
        <f t="shared" si="7"/>
        <v>o</v>
      </c>
      <c r="H109" s="8" t="str">
        <f t="shared" si="8"/>
        <v>#bd0026</v>
      </c>
      <c r="I109" s="8">
        <v>2023</v>
      </c>
      <c r="J109" s="27">
        <v>0.35</v>
      </c>
      <c r="K109" s="28">
        <f>J109-AVERAGE(0.24873)</f>
        <v>0.10126999999999997</v>
      </c>
      <c r="L109" s="10"/>
      <c r="M109" t="s">
        <v>130</v>
      </c>
    </row>
    <row r="110" spans="1:16" ht="31" thickBot="1">
      <c r="A110" s="12" t="s">
        <v>129</v>
      </c>
      <c r="B110" s="12" t="s">
        <v>125</v>
      </c>
      <c r="C110" s="7" t="s">
        <v>25</v>
      </c>
      <c r="D110" s="8" t="str">
        <f t="shared" si="5"/>
        <v>x</v>
      </c>
      <c r="E110" s="8" t="s">
        <v>126</v>
      </c>
      <c r="F110" s="8" t="str">
        <f t="shared" si="6"/>
        <v>blue</v>
      </c>
      <c r="G110" s="8" t="str">
        <f t="shared" si="7"/>
        <v>v</v>
      </c>
      <c r="H110" s="8" t="str">
        <f t="shared" si="8"/>
        <v>#f03b20</v>
      </c>
      <c r="I110" s="8">
        <v>2022</v>
      </c>
      <c r="J110" s="27"/>
      <c r="K110" s="28">
        <f>J110-AVERAGE(0.24873)</f>
        <v>-0.24873000000000001</v>
      </c>
      <c r="L110" s="10" t="str">
        <f>IFERROR(K110/J110,"")</f>
        <v/>
      </c>
      <c r="M110" t="s">
        <v>130</v>
      </c>
      <c r="N110" t="s">
        <v>121</v>
      </c>
    </row>
    <row r="111" spans="1:16" ht="31" thickBot="1">
      <c r="A111" s="12" t="s">
        <v>129</v>
      </c>
      <c r="B111" s="12" t="s">
        <v>125</v>
      </c>
      <c r="C111" s="7" t="s">
        <v>25</v>
      </c>
      <c r="D111" s="8" t="s">
        <v>131</v>
      </c>
      <c r="E111" s="8" t="s">
        <v>126</v>
      </c>
      <c r="F111" s="8" t="s">
        <v>126</v>
      </c>
      <c r="G111" s="8" t="str">
        <f t="shared" si="7"/>
        <v>^</v>
      </c>
      <c r="H111" s="8" t="str">
        <f t="shared" si="8"/>
        <v>#fd8d3c</v>
      </c>
      <c r="I111" s="8">
        <v>2021</v>
      </c>
      <c r="J111" s="27"/>
      <c r="K111" s="28">
        <f>J111-AVERAGE(0.24873)</f>
        <v>-0.24873000000000001</v>
      </c>
      <c r="L111" s="29">
        <v>0.2893</v>
      </c>
      <c r="M111" s="12" t="s">
        <v>130</v>
      </c>
      <c r="N111" s="12" t="s">
        <v>121</v>
      </c>
    </row>
    <row r="112" spans="1:16" ht="31" thickBot="1">
      <c r="A112" s="12" t="s">
        <v>129</v>
      </c>
      <c r="B112" s="12" t="s">
        <v>125</v>
      </c>
      <c r="C112" s="7" t="s">
        <v>25</v>
      </c>
      <c r="D112" s="8" t="s">
        <v>131</v>
      </c>
      <c r="E112" s="8" t="s">
        <v>126</v>
      </c>
      <c r="F112" s="8" t="s">
        <v>126</v>
      </c>
      <c r="G112" s="8" t="str">
        <f t="shared" si="7"/>
        <v>s</v>
      </c>
      <c r="H112" s="8" t="str">
        <f t="shared" si="8"/>
        <v>#feb24c</v>
      </c>
      <c r="I112" s="8">
        <v>2020</v>
      </c>
      <c r="J112" s="27"/>
      <c r="K112" s="28">
        <f>J112-AVERAGE(0.24873)</f>
        <v>-0.24873000000000001</v>
      </c>
      <c r="L112" s="29">
        <v>0.2893</v>
      </c>
      <c r="M112" s="12" t="s">
        <v>130</v>
      </c>
      <c r="N112" s="12" t="s">
        <v>121</v>
      </c>
    </row>
    <row r="113" spans="1:14" ht="31" thickBot="1">
      <c r="A113" s="12" t="s">
        <v>129</v>
      </c>
      <c r="B113" s="12" t="s">
        <v>125</v>
      </c>
      <c r="C113" s="7" t="s">
        <v>25</v>
      </c>
      <c r="D113" s="8" t="s">
        <v>131</v>
      </c>
      <c r="E113" s="8" t="s">
        <v>126</v>
      </c>
      <c r="F113" s="8" t="s">
        <v>126</v>
      </c>
      <c r="G113" s="8" t="str">
        <f t="shared" si="7"/>
        <v>x</v>
      </c>
      <c r="H113" s="8" t="str">
        <f t="shared" si="8"/>
        <v>#ffffb2</v>
      </c>
      <c r="I113" s="8">
        <v>2019</v>
      </c>
      <c r="J113" s="27"/>
      <c r="K113" s="27">
        <f>J113-0.22071</f>
        <v>-0.22070999999999999</v>
      </c>
      <c r="L113" s="29">
        <v>0.2893</v>
      </c>
      <c r="M113" s="12" t="s">
        <v>130</v>
      </c>
      <c r="N113" s="12" t="s">
        <v>121</v>
      </c>
    </row>
    <row r="114" spans="1:14" ht="31" thickBot="1">
      <c r="A114" s="12" t="s">
        <v>132</v>
      </c>
      <c r="B114" s="12" t="s">
        <v>125</v>
      </c>
      <c r="C114" s="7" t="s">
        <v>15</v>
      </c>
      <c r="D114" s="8" t="str">
        <f t="shared" ref="D114:D122" si="10">IF(C114="PG&amp;E","o",IF(C114="SCE","x","D"))</f>
        <v>o</v>
      </c>
      <c r="E114" s="8" t="s">
        <v>126</v>
      </c>
      <c r="F114" s="8" t="str">
        <f t="shared" ref="F114:F122" si="11">IF(C114="PG&amp;E","red",IF(C114="SCE","blue","green"))</f>
        <v>red</v>
      </c>
      <c r="G114" s="8" t="str">
        <f t="shared" si="7"/>
        <v>o</v>
      </c>
      <c r="H114" s="8" t="str">
        <f t="shared" si="8"/>
        <v>#bd0026</v>
      </c>
      <c r="I114" s="8">
        <v>2023</v>
      </c>
      <c r="J114" s="30">
        <v>0.35</v>
      </c>
      <c r="K114" s="28">
        <v>0.13999999999999999</v>
      </c>
      <c r="L114" s="10"/>
      <c r="M114" t="s">
        <v>133</v>
      </c>
    </row>
    <row r="115" spans="1:14" ht="31" thickBot="1">
      <c r="A115" s="12" t="s">
        <v>134</v>
      </c>
      <c r="B115" s="12" t="s">
        <v>125</v>
      </c>
      <c r="C115" s="7" t="s">
        <v>25</v>
      </c>
      <c r="D115" s="8" t="str">
        <f t="shared" si="10"/>
        <v>x</v>
      </c>
      <c r="E115" s="8" t="s">
        <v>126</v>
      </c>
      <c r="F115" s="8" t="str">
        <f t="shared" si="11"/>
        <v>blue</v>
      </c>
      <c r="G115" s="8" t="str">
        <f t="shared" si="7"/>
        <v>o</v>
      </c>
      <c r="H115" s="8" t="str">
        <f t="shared" si="8"/>
        <v>#bd0026</v>
      </c>
      <c r="I115" s="8">
        <v>2023</v>
      </c>
      <c r="J115" s="27">
        <v>0.35</v>
      </c>
      <c r="K115" s="28">
        <v>0.10999999999999999</v>
      </c>
      <c r="L115" s="10"/>
      <c r="M115" t="s">
        <v>135</v>
      </c>
    </row>
    <row r="116" spans="1:14" ht="31" thickBot="1">
      <c r="A116" s="12" t="s">
        <v>136</v>
      </c>
      <c r="B116" s="12" t="s">
        <v>125</v>
      </c>
      <c r="C116" s="7" t="s">
        <v>15</v>
      </c>
      <c r="D116" s="8" t="str">
        <f t="shared" si="10"/>
        <v>o</v>
      </c>
      <c r="E116" s="8" t="s">
        <v>126</v>
      </c>
      <c r="F116" s="8" t="str">
        <f t="shared" si="11"/>
        <v>red</v>
      </c>
      <c r="G116" s="8" t="str">
        <f t="shared" si="7"/>
        <v>o</v>
      </c>
      <c r="H116" s="8" t="str">
        <f t="shared" si="8"/>
        <v>#bd0026</v>
      </c>
      <c r="I116" s="8">
        <v>2023</v>
      </c>
      <c r="J116" s="27">
        <v>0.35</v>
      </c>
      <c r="K116" s="28">
        <v>0.11999999999999997</v>
      </c>
      <c r="L116" s="10"/>
      <c r="M116" t="s">
        <v>137</v>
      </c>
    </row>
    <row r="117" spans="1:14" ht="31" thickBot="1">
      <c r="A117" s="12" t="s">
        <v>138</v>
      </c>
      <c r="B117" s="12" t="s">
        <v>125</v>
      </c>
      <c r="C117" s="8" t="s">
        <v>15</v>
      </c>
      <c r="D117" s="8" t="str">
        <f t="shared" si="10"/>
        <v>o</v>
      </c>
      <c r="E117" s="8" t="s">
        <v>126</v>
      </c>
      <c r="F117" s="8" t="str">
        <f t="shared" si="11"/>
        <v>red</v>
      </c>
      <c r="G117" s="8" t="str">
        <f t="shared" si="7"/>
        <v>o</v>
      </c>
      <c r="H117" s="8" t="str">
        <f t="shared" si="8"/>
        <v>#bd0026</v>
      </c>
      <c r="I117" s="8">
        <v>2023</v>
      </c>
      <c r="J117" s="27">
        <v>0.35</v>
      </c>
      <c r="K117" s="28">
        <v>0.12999999999999998</v>
      </c>
      <c r="L117" s="10"/>
      <c r="M117" t="s">
        <v>139</v>
      </c>
    </row>
    <row r="118" spans="1:14" ht="31" thickBot="1">
      <c r="A118" s="31" t="s">
        <v>140</v>
      </c>
      <c r="B118" s="12" t="s">
        <v>125</v>
      </c>
      <c r="C118" s="8" t="s">
        <v>15</v>
      </c>
      <c r="D118" s="8" t="str">
        <f t="shared" si="10"/>
        <v>o</v>
      </c>
      <c r="E118" s="8" t="s">
        <v>126</v>
      </c>
      <c r="F118" s="8" t="str">
        <f t="shared" si="11"/>
        <v>red</v>
      </c>
      <c r="G118" s="8" t="str">
        <f t="shared" si="7"/>
        <v>o</v>
      </c>
      <c r="H118" s="8" t="str">
        <f t="shared" si="8"/>
        <v>#bd0026</v>
      </c>
      <c r="I118" s="8">
        <v>2023</v>
      </c>
      <c r="J118" s="32">
        <v>0.35</v>
      </c>
      <c r="K118" s="33">
        <v>0.18999999999999997</v>
      </c>
      <c r="L118" s="10"/>
      <c r="M118" s="34" t="s">
        <v>141</v>
      </c>
    </row>
    <row r="119" spans="1:14" ht="31" thickBot="1">
      <c r="A119" s="12" t="s">
        <v>140</v>
      </c>
      <c r="B119" s="12" t="s">
        <v>125</v>
      </c>
      <c r="C119" s="8" t="s">
        <v>15</v>
      </c>
      <c r="D119" s="8" t="str">
        <f t="shared" si="10"/>
        <v>o</v>
      </c>
      <c r="E119" s="8" t="s">
        <v>126</v>
      </c>
      <c r="F119" s="8" t="str">
        <f t="shared" si="11"/>
        <v>red</v>
      </c>
      <c r="G119" s="8" t="str">
        <f t="shared" si="7"/>
        <v>v</v>
      </c>
      <c r="H119" s="8" t="str">
        <f t="shared" si="8"/>
        <v>#f03b20</v>
      </c>
      <c r="I119" s="35">
        <v>2022</v>
      </c>
      <c r="J119" s="36"/>
      <c r="K119" s="37">
        <f>J119-0.187</f>
        <v>-0.187</v>
      </c>
      <c r="L119" s="10" t="str">
        <f>IFERROR(K119/J119,"")</f>
        <v/>
      </c>
      <c r="M119" s="38" t="s">
        <v>141</v>
      </c>
    </row>
    <row r="120" spans="1:14" ht="31" thickBot="1">
      <c r="A120" s="12" t="s">
        <v>140</v>
      </c>
      <c r="B120" s="12" t="s">
        <v>125</v>
      </c>
      <c r="C120" s="8" t="s">
        <v>15</v>
      </c>
      <c r="D120" s="8" t="str">
        <f t="shared" si="10"/>
        <v>o</v>
      </c>
      <c r="E120" s="8" t="s">
        <v>126</v>
      </c>
      <c r="F120" s="8" t="str">
        <f t="shared" si="11"/>
        <v>red</v>
      </c>
      <c r="G120" s="8" t="str">
        <f t="shared" si="7"/>
        <v>^</v>
      </c>
      <c r="H120" s="8" t="str">
        <f t="shared" si="8"/>
        <v>#fd8d3c</v>
      </c>
      <c r="I120" s="39">
        <v>2021</v>
      </c>
      <c r="J120" s="40"/>
      <c r="K120" s="41">
        <f>J120-0.1806</f>
        <v>-0.18060000000000001</v>
      </c>
      <c r="L120" s="10" t="str">
        <f>IFERROR(K120/J120,"")</f>
        <v/>
      </c>
      <c r="M120" s="42" t="s">
        <v>141</v>
      </c>
    </row>
    <row r="121" spans="1:14" ht="31" thickBot="1">
      <c r="A121" s="12" t="s">
        <v>140</v>
      </c>
      <c r="B121" s="12" t="s">
        <v>125</v>
      </c>
      <c r="C121" s="8" t="s">
        <v>15</v>
      </c>
      <c r="D121" s="8" t="str">
        <f t="shared" si="10"/>
        <v>o</v>
      </c>
      <c r="E121" s="8" t="s">
        <v>126</v>
      </c>
      <c r="F121" s="8" t="str">
        <f t="shared" si="11"/>
        <v>red</v>
      </c>
      <c r="G121" s="8" t="str">
        <f t="shared" si="7"/>
        <v>s</v>
      </c>
      <c r="H121" s="8" t="str">
        <f t="shared" si="8"/>
        <v>#feb24c</v>
      </c>
      <c r="I121" s="35">
        <v>2020</v>
      </c>
      <c r="J121" s="36"/>
      <c r="K121" s="37">
        <f>J121-0.1711</f>
        <v>-0.1711</v>
      </c>
      <c r="L121" s="10" t="str">
        <f>IFERROR(K121/J121,"")</f>
        <v/>
      </c>
      <c r="M121" s="38" t="s">
        <v>141</v>
      </c>
    </row>
    <row r="122" spans="1:14" ht="31" thickBot="1">
      <c r="A122" s="12" t="s">
        <v>142</v>
      </c>
      <c r="B122" s="12" t="s">
        <v>125</v>
      </c>
      <c r="C122" s="8" t="s">
        <v>15</v>
      </c>
      <c r="D122" s="8" t="str">
        <f t="shared" si="10"/>
        <v>o</v>
      </c>
      <c r="E122" s="8" t="s">
        <v>126</v>
      </c>
      <c r="F122" s="8" t="str">
        <f t="shared" si="11"/>
        <v>red</v>
      </c>
      <c r="G122" s="8" t="str">
        <f t="shared" si="7"/>
        <v>o</v>
      </c>
      <c r="H122" s="8" t="str">
        <f t="shared" si="8"/>
        <v>#bd0026</v>
      </c>
      <c r="I122" s="39">
        <v>2023</v>
      </c>
      <c r="J122" s="40">
        <v>0.35</v>
      </c>
      <c r="K122" s="41">
        <v>0.13999999999999999</v>
      </c>
      <c r="L122" s="10"/>
      <c r="M122" s="43" t="s">
        <v>143</v>
      </c>
    </row>
  </sheetData>
  <autoFilter ref="A1:M122" xr:uid="{3906A279-0F8F-6B45-B873-EEB86913DBD1}"/>
  <hyperlinks>
    <hyperlink ref="M118" r:id="rId1" xr:uid="{5C0CA944-A6E2-8E48-AB57-7F628A5FE641}"/>
    <hyperlink ref="M119" r:id="rId2" xr:uid="{E43BA631-27EE-C747-B765-5B397450B0FB}"/>
    <hyperlink ref="M120" r:id="rId3" xr:uid="{D93D8FBA-C671-3A4C-880B-CA885B754E14}"/>
    <hyperlink ref="M121" r:id="rId4" xr:uid="{008CD59F-F0DB-4B43-B726-CCC3556B29B9}"/>
    <hyperlink ref="M73" r:id="rId5" display="https://redwoodenergy.org/wp-content/uploads/2019/07/RCEA_Res_rates_Jan2017_4.pdf" xr:uid="{27DC71C2-2165-1143-B8B0-79ECD4C7C1CD}"/>
    <hyperlink ref="M93" r:id="rId6" display="https://files.constantcontact.com/7a210436601/b0993abd-84c3-42e1-8d71-7346bf22adcb.pdf" xr:uid="{68A9E904-AD3A-FA4D-B9DA-7B4431FB6E36}"/>
    <hyperlink ref="M94" r:id="rId7" display="https://sanjosecleanenergy.org/wp-content/uploads/2020/05/052720-SJCE-Rates.pdf" xr:uid="{96606A03-1D64-1B41-A46C-D5E22F9265CE}"/>
    <hyperlink ref="M6" r:id="rId8" display="https://web.archive.org/web/20210612181701/https:/3cenergy.org/wp-content/uploads/2019/05/MBCP-Res-Rate-Sheet-v6.1-FINAL-May-7-2019.pdf" xr:uid="{B3AD858C-FB4A-794E-93A8-C94F307551A9}"/>
    <hyperlink ref="M7" r:id="rId9" display="https://web.archive.org/web/20211020132038/https:/3cenergy.org/wp-content/uploads/2020/03/MBCP-Residential-Rate-Sheet-v12.0.pdf" xr:uid="{6468705D-E331-C740-A02F-BAC90CE7C0B5}"/>
  </hyperlinks>
  <pageMargins left="0.7" right="0.7" top="0.75" bottom="0.75" header="0.3" footer="0.3"/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45AAE-14C1-4C42-B3EB-0D17291D7E1C}">
  <dimension ref="A1:Q85"/>
  <sheetViews>
    <sheetView zoomScale="107" workbookViewId="0">
      <selection activeCell="A2" sqref="A2"/>
    </sheetView>
  </sheetViews>
  <sheetFormatPr baseColWidth="10" defaultRowHeight="16"/>
  <sheetData>
    <row r="1" spans="1:17" ht="68">
      <c r="A1" t="s">
        <v>210</v>
      </c>
      <c r="B1" t="s">
        <v>144</v>
      </c>
      <c r="C1" t="s">
        <v>145</v>
      </c>
      <c r="D1" t="s">
        <v>146</v>
      </c>
      <c r="E1" t="s">
        <v>147</v>
      </c>
      <c r="F1" t="s">
        <v>148</v>
      </c>
      <c r="G1" t="s">
        <v>149</v>
      </c>
      <c r="H1" t="s">
        <v>8</v>
      </c>
      <c r="I1" t="s">
        <v>14</v>
      </c>
      <c r="J1" t="s">
        <v>150</v>
      </c>
      <c r="K1" t="s">
        <v>151</v>
      </c>
      <c r="L1" s="44" t="s">
        <v>152</v>
      </c>
      <c r="M1" s="44" t="s">
        <v>153</v>
      </c>
      <c r="N1" s="45" t="s">
        <v>154</v>
      </c>
      <c r="O1" s="45" t="s">
        <v>155</v>
      </c>
      <c r="P1" s="46" t="s">
        <v>156</v>
      </c>
      <c r="Q1" s="46" t="s">
        <v>157</v>
      </c>
    </row>
    <row r="2" spans="1:17">
      <c r="A2" t="s">
        <v>158</v>
      </c>
      <c r="B2">
        <v>0.10038999999999999</v>
      </c>
      <c r="C2">
        <v>0.20924999999999999</v>
      </c>
      <c r="D2">
        <v>1.397E-2</v>
      </c>
      <c r="E2">
        <v>0.32361000000000001</v>
      </c>
      <c r="F2">
        <v>0</v>
      </c>
      <c r="G2">
        <v>182.51</v>
      </c>
      <c r="H2">
        <v>2022</v>
      </c>
      <c r="I2" t="s">
        <v>24</v>
      </c>
      <c r="J2" t="s">
        <v>159</v>
      </c>
    </row>
    <row r="3" spans="1:17">
      <c r="A3" t="s">
        <v>25</v>
      </c>
      <c r="B3">
        <v>0.11641</v>
      </c>
      <c r="C3">
        <v>0.20924999999999999</v>
      </c>
      <c r="D3">
        <v>0</v>
      </c>
      <c r="E3">
        <v>0.32566000000000001</v>
      </c>
      <c r="F3">
        <v>0</v>
      </c>
      <c r="G3">
        <v>183.67</v>
      </c>
      <c r="H3">
        <v>2022</v>
      </c>
      <c r="I3" t="s">
        <v>24</v>
      </c>
      <c r="J3" t="s">
        <v>160</v>
      </c>
      <c r="K3" s="47"/>
    </row>
    <row r="4" spans="1:17">
      <c r="A4" t="s">
        <v>161</v>
      </c>
      <c r="B4">
        <v>0.17</v>
      </c>
      <c r="C4">
        <v>0.2</v>
      </c>
      <c r="D4">
        <v>-0.01</v>
      </c>
      <c r="E4">
        <v>0.37</v>
      </c>
      <c r="F4">
        <v>0</v>
      </c>
      <c r="G4">
        <v>207.79</v>
      </c>
      <c r="H4">
        <v>2023</v>
      </c>
      <c r="I4" t="s">
        <v>24</v>
      </c>
      <c r="J4" t="s">
        <v>159</v>
      </c>
    </row>
    <row r="5" spans="1:17">
      <c r="A5" t="s">
        <v>25</v>
      </c>
      <c r="B5">
        <v>0.17</v>
      </c>
      <c r="C5">
        <v>0.2</v>
      </c>
      <c r="D5">
        <v>0</v>
      </c>
      <c r="E5">
        <v>0.37</v>
      </c>
      <c r="F5">
        <v>0</v>
      </c>
      <c r="G5">
        <v>209.73</v>
      </c>
      <c r="H5">
        <v>2023</v>
      </c>
      <c r="I5" t="s">
        <v>24</v>
      </c>
      <c r="J5" t="s">
        <v>160</v>
      </c>
      <c r="K5" s="47" t="str">
        <f>_xlfn.CONCAT(_xlfn.VALUETOTEXT(H3),"-",RIGHT(_xlfn.VALUETOTEXT(H5),2))</f>
        <v>2022-23</v>
      </c>
      <c r="L5">
        <f>(B5+D5)-(B3+D3)</f>
        <v>5.3590000000000013E-2</v>
      </c>
      <c r="M5">
        <f>B4-B2</f>
        <v>6.9610000000000019E-2</v>
      </c>
      <c r="N5">
        <f>C5-C3</f>
        <v>-9.2499999999999805E-3</v>
      </c>
      <c r="O5">
        <f>C4-C2</f>
        <v>-9.2499999999999805E-3</v>
      </c>
      <c r="P5">
        <f>(L5+N5)-(M5+O5)</f>
        <v>-1.6020000000000006E-2</v>
      </c>
      <c r="Q5">
        <f>D4-D2</f>
        <v>-2.3969999999999998E-2</v>
      </c>
    </row>
    <row r="6" spans="1:17">
      <c r="A6" t="s">
        <v>162</v>
      </c>
      <c r="B6">
        <v>7.1550000000000002E-2</v>
      </c>
      <c r="C6">
        <v>0.1353</v>
      </c>
      <c r="D6">
        <v>2.997E-2</v>
      </c>
      <c r="E6">
        <v>0.23682</v>
      </c>
      <c r="F6">
        <v>0</v>
      </c>
      <c r="G6">
        <v>152.99</v>
      </c>
      <c r="H6">
        <v>2020</v>
      </c>
      <c r="I6" t="s">
        <v>28</v>
      </c>
      <c r="J6" t="s">
        <v>159</v>
      </c>
    </row>
    <row r="7" spans="1:17">
      <c r="A7" t="s">
        <v>25</v>
      </c>
      <c r="B7">
        <v>9.6089999999999995E-2</v>
      </c>
      <c r="C7">
        <v>0.1411</v>
      </c>
      <c r="D7">
        <v>0</v>
      </c>
      <c r="E7">
        <v>0.23719000000000001</v>
      </c>
      <c r="F7">
        <v>0</v>
      </c>
      <c r="G7">
        <v>153.22</v>
      </c>
      <c r="H7">
        <v>2020</v>
      </c>
      <c r="I7" t="s">
        <v>28</v>
      </c>
      <c r="J7" t="s">
        <v>160</v>
      </c>
    </row>
    <row r="8" spans="1:17">
      <c r="A8" t="s">
        <v>162</v>
      </c>
      <c r="B8">
        <v>7.1550000000000002E-2</v>
      </c>
      <c r="C8">
        <v>0.15192</v>
      </c>
      <c r="D8">
        <v>3.6679999999999997E-2</v>
      </c>
      <c r="E8">
        <v>0.26014999999999999</v>
      </c>
      <c r="F8">
        <v>0</v>
      </c>
      <c r="G8">
        <v>159.47</v>
      </c>
      <c r="H8">
        <v>2021</v>
      </c>
      <c r="I8" t="s">
        <v>28</v>
      </c>
      <c r="J8" t="s">
        <v>159</v>
      </c>
    </row>
    <row r="9" spans="1:17">
      <c r="A9" t="s">
        <v>25</v>
      </c>
      <c r="B9">
        <v>9.5449999999999993E-2</v>
      </c>
      <c r="C9">
        <v>0.15772</v>
      </c>
      <c r="D9">
        <v>0</v>
      </c>
      <c r="E9">
        <v>0.25317000000000001</v>
      </c>
      <c r="F9">
        <v>0</v>
      </c>
      <c r="G9">
        <v>155.19</v>
      </c>
      <c r="H9">
        <v>2021</v>
      </c>
      <c r="I9" t="s">
        <v>28</v>
      </c>
      <c r="J9" t="s">
        <v>160</v>
      </c>
      <c r="K9" s="47" t="str">
        <f>_xlfn.CONCAT(_xlfn.VALUETOTEXT(H7),"-",RIGHT(_xlfn.VALUETOTEXT(H9),2))</f>
        <v>2020-21</v>
      </c>
      <c r="L9">
        <f>(B9+D9)-(B7+D7)</f>
        <v>-6.4000000000000168E-4</v>
      </c>
      <c r="M9">
        <f>B8-B6</f>
        <v>0</v>
      </c>
      <c r="N9">
        <f>C9-C7</f>
        <v>1.6619999999999996E-2</v>
      </c>
      <c r="O9">
        <f>C8-C6</f>
        <v>1.6619999999999996E-2</v>
      </c>
      <c r="P9">
        <f>(L9+N9)-(M9+O9)</f>
        <v>-6.4000000000000168E-4</v>
      </c>
      <c r="Q9">
        <f>D8-D6</f>
        <v>6.7099999999999972E-3</v>
      </c>
    </row>
    <row r="10" spans="1:17">
      <c r="A10" t="s">
        <v>163</v>
      </c>
      <c r="B10">
        <v>0.10413</v>
      </c>
      <c r="C10">
        <v>0.1948</v>
      </c>
      <c r="D10">
        <v>1.1599999999999999E-2</v>
      </c>
      <c r="E10">
        <v>0.31052999999999997</v>
      </c>
      <c r="F10">
        <v>0</v>
      </c>
      <c r="G10">
        <v>214.27</v>
      </c>
      <c r="H10">
        <v>2022</v>
      </c>
      <c r="I10" t="s">
        <v>28</v>
      </c>
      <c r="J10" t="s">
        <v>159</v>
      </c>
    </row>
    <row r="11" spans="1:17">
      <c r="A11" t="s">
        <v>25</v>
      </c>
      <c r="B11">
        <v>0.11259</v>
      </c>
      <c r="C11">
        <v>0.20132</v>
      </c>
      <c r="D11">
        <v>0</v>
      </c>
      <c r="E11">
        <v>0.31391000000000002</v>
      </c>
      <c r="F11">
        <v>0</v>
      </c>
      <c r="G11">
        <v>216.6</v>
      </c>
      <c r="H11">
        <v>2022</v>
      </c>
      <c r="I11" t="s">
        <v>28</v>
      </c>
      <c r="J11" t="s">
        <v>160</v>
      </c>
      <c r="K11" s="47" t="str">
        <f>_xlfn.CONCAT(_xlfn.VALUETOTEXT(H9),"-",RIGHT(_xlfn.VALUETOTEXT(H11),2))</f>
        <v>2021-22</v>
      </c>
      <c r="L11">
        <f>(B11+D11)-(B9+D9)</f>
        <v>1.7140000000000002E-2</v>
      </c>
      <c r="M11">
        <f>B10-B8</f>
        <v>3.2579999999999998E-2</v>
      </c>
      <c r="N11">
        <f>C11-C9</f>
        <v>4.36E-2</v>
      </c>
      <c r="O11">
        <f>C10-C8</f>
        <v>4.2880000000000001E-2</v>
      </c>
      <c r="P11">
        <f>(L11+N11)-(M11+O11)</f>
        <v>-1.4719999999999997E-2</v>
      </c>
      <c r="Q11">
        <f>D10-D8</f>
        <v>-2.5079999999999998E-2</v>
      </c>
    </row>
    <row r="12" spans="1:17">
      <c r="A12" t="s">
        <v>164</v>
      </c>
      <c r="B12">
        <v>0.16359000000000001</v>
      </c>
      <c r="C12">
        <v>0.19592000000000001</v>
      </c>
      <c r="D12">
        <v>1.7899999999999999E-3</v>
      </c>
      <c r="E12">
        <v>0.36130000000000001</v>
      </c>
      <c r="F12">
        <v>0</v>
      </c>
      <c r="G12">
        <v>255.44</v>
      </c>
      <c r="H12">
        <v>2023</v>
      </c>
      <c r="I12" t="s">
        <v>28</v>
      </c>
      <c r="J12" t="s">
        <v>159</v>
      </c>
    </row>
    <row r="13" spans="1:17">
      <c r="A13" t="s">
        <v>25</v>
      </c>
      <c r="B13">
        <v>0.16503000000000001</v>
      </c>
      <c r="C13">
        <v>0.20122000000000001</v>
      </c>
      <c r="D13">
        <v>0</v>
      </c>
      <c r="E13">
        <v>0.36625000000000002</v>
      </c>
      <c r="F13">
        <v>0</v>
      </c>
      <c r="G13">
        <v>258.94</v>
      </c>
      <c r="H13">
        <v>2023</v>
      </c>
      <c r="I13" t="s">
        <v>28</v>
      </c>
      <c r="J13" t="s">
        <v>160</v>
      </c>
      <c r="K13" s="47" t="str">
        <f>_xlfn.CONCAT(_xlfn.VALUETOTEXT(H11),"-",RIGHT(_xlfn.VALUETOTEXT(H13),2))</f>
        <v>2022-23</v>
      </c>
      <c r="L13">
        <f>(B13+D13)-(B11+D11)</f>
        <v>5.2440000000000014E-2</v>
      </c>
      <c r="M13">
        <f>B12-B10</f>
        <v>5.9460000000000013E-2</v>
      </c>
      <c r="N13">
        <f>C13-C11</f>
        <v>-9.9999999999988987E-5</v>
      </c>
      <c r="O13">
        <f>C12-C10</f>
        <v>1.1200000000000099E-3</v>
      </c>
      <c r="P13">
        <f>(L13+N13)-(M13+O13)</f>
        <v>-8.2399999999999973E-3</v>
      </c>
      <c r="Q13">
        <f>D12-D10</f>
        <v>-9.8099999999999993E-3</v>
      </c>
    </row>
    <row r="14" spans="1:17">
      <c r="A14" t="s">
        <v>165</v>
      </c>
      <c r="B14">
        <v>6.7080000000000001E-2</v>
      </c>
      <c r="C14">
        <v>0.12873999999999999</v>
      </c>
      <c r="D14">
        <v>3.4810000000000001E-2</v>
      </c>
      <c r="E14">
        <v>0.23063</v>
      </c>
      <c r="F14">
        <v>0</v>
      </c>
      <c r="G14">
        <v>122.93</v>
      </c>
      <c r="H14">
        <v>2020</v>
      </c>
      <c r="I14" t="s">
        <v>33</v>
      </c>
      <c r="J14" t="s">
        <v>159</v>
      </c>
    </row>
    <row r="15" spans="1:17">
      <c r="A15" t="s">
        <v>25</v>
      </c>
      <c r="B15">
        <v>9.6089999999999995E-2</v>
      </c>
      <c r="C15">
        <v>0.13453999999999999</v>
      </c>
      <c r="D15">
        <v>0</v>
      </c>
      <c r="E15">
        <v>0.23063</v>
      </c>
      <c r="F15">
        <v>0</v>
      </c>
      <c r="G15">
        <v>122.93</v>
      </c>
      <c r="H15">
        <v>2020</v>
      </c>
      <c r="I15" t="s">
        <v>33</v>
      </c>
      <c r="J15" t="s">
        <v>160</v>
      </c>
    </row>
    <row r="16" spans="1:17">
      <c r="A16" t="s">
        <v>166</v>
      </c>
      <c r="B16">
        <v>6.7080000000000001E-2</v>
      </c>
      <c r="C16">
        <v>0.15448999999999999</v>
      </c>
      <c r="D16">
        <v>3.1940000000000003E-2</v>
      </c>
      <c r="E16">
        <v>0.25351000000000001</v>
      </c>
      <c r="F16">
        <v>0</v>
      </c>
      <c r="G16">
        <v>150.58000000000001</v>
      </c>
      <c r="H16">
        <v>2021</v>
      </c>
      <c r="I16" t="s">
        <v>33</v>
      </c>
      <c r="J16" t="s">
        <v>159</v>
      </c>
    </row>
    <row r="17" spans="1:17">
      <c r="A17" t="s">
        <v>167</v>
      </c>
      <c r="B17">
        <v>9.5579999999999998E-2</v>
      </c>
      <c r="C17">
        <v>0.16028999999999999</v>
      </c>
      <c r="D17">
        <v>0</v>
      </c>
      <c r="E17">
        <v>0.25586999999999999</v>
      </c>
      <c r="F17">
        <v>0</v>
      </c>
      <c r="G17">
        <v>151.99</v>
      </c>
      <c r="H17">
        <v>2021</v>
      </c>
      <c r="I17" t="s">
        <v>33</v>
      </c>
      <c r="J17" t="s">
        <v>160</v>
      </c>
      <c r="K17" s="47" t="str">
        <f>_xlfn.CONCAT(_xlfn.VALUETOTEXT(H15),"-",RIGHT(_xlfn.VALUETOTEXT(H17),2))</f>
        <v>2020-21</v>
      </c>
      <c r="L17">
        <f>(B17+D17)-(B15+D15)</f>
        <v>-5.0999999999999657E-4</v>
      </c>
      <c r="M17">
        <f>B16-B14</f>
        <v>0</v>
      </c>
      <c r="N17">
        <f>C17-C15</f>
        <v>2.5749999999999995E-2</v>
      </c>
      <c r="O17">
        <f>C16-C14</f>
        <v>2.5749999999999995E-2</v>
      </c>
      <c r="P17">
        <f>(L17+N17)-(M17+O17)</f>
        <v>-5.0999999999999657E-4</v>
      </c>
      <c r="Q17">
        <f>D16-D14</f>
        <v>-2.8699999999999976E-3</v>
      </c>
    </row>
    <row r="18" spans="1:17">
      <c r="A18" t="s">
        <v>168</v>
      </c>
      <c r="B18">
        <v>6.9889999999999994E-2</v>
      </c>
      <c r="C18">
        <v>0.13453999999999999</v>
      </c>
      <c r="D18">
        <v>2.4230000000000002E-2</v>
      </c>
      <c r="E18">
        <v>0.22866</v>
      </c>
      <c r="F18">
        <v>0</v>
      </c>
      <c r="G18">
        <v>121.88</v>
      </c>
      <c r="H18">
        <v>2020</v>
      </c>
      <c r="I18" t="s">
        <v>41</v>
      </c>
      <c r="J18" t="s">
        <v>159</v>
      </c>
    </row>
    <row r="19" spans="1:17">
      <c r="A19" t="s">
        <v>25</v>
      </c>
      <c r="B19">
        <v>9.6089999999999995E-2</v>
      </c>
      <c r="C19">
        <v>0.13453999999999999</v>
      </c>
      <c r="D19">
        <v>0</v>
      </c>
      <c r="E19">
        <v>0.23063</v>
      </c>
      <c r="F19">
        <v>0</v>
      </c>
      <c r="G19">
        <v>122.93</v>
      </c>
      <c r="H19">
        <v>2020</v>
      </c>
      <c r="I19" t="s">
        <v>41</v>
      </c>
      <c r="J19" t="s">
        <v>160</v>
      </c>
    </row>
    <row r="20" spans="1:17">
      <c r="A20" t="s">
        <v>168</v>
      </c>
      <c r="B20">
        <v>6.9919999999999996E-2</v>
      </c>
      <c r="C20">
        <v>0.15795000000000001</v>
      </c>
      <c r="D20">
        <v>3.0779999999999998E-2</v>
      </c>
      <c r="E20">
        <v>0.25864999999999999</v>
      </c>
      <c r="F20">
        <v>0</v>
      </c>
      <c r="G20">
        <v>153.58000000000001</v>
      </c>
      <c r="H20">
        <v>2021</v>
      </c>
      <c r="I20" t="s">
        <v>41</v>
      </c>
      <c r="J20" t="s">
        <v>159</v>
      </c>
    </row>
    <row r="21" spans="1:17">
      <c r="A21" t="s">
        <v>25</v>
      </c>
      <c r="B21">
        <v>9.5449999999999993E-2</v>
      </c>
      <c r="C21">
        <v>0.15795000000000001</v>
      </c>
      <c r="D21">
        <v>0</v>
      </c>
      <c r="E21">
        <v>0.25340000000000001</v>
      </c>
      <c r="F21">
        <v>0</v>
      </c>
      <c r="G21">
        <v>150.52000000000001</v>
      </c>
      <c r="H21">
        <v>2021</v>
      </c>
      <c r="I21" t="s">
        <v>41</v>
      </c>
      <c r="J21" t="s">
        <v>160</v>
      </c>
      <c r="K21" s="47" t="str">
        <f>_xlfn.CONCAT(_xlfn.VALUETOTEXT(H19),"-",RIGHT(_xlfn.VALUETOTEXT(H21),2))</f>
        <v>2020-21</v>
      </c>
      <c r="L21">
        <f>(B21+D21)-(B19+D19)</f>
        <v>-6.4000000000000168E-4</v>
      </c>
      <c r="M21">
        <f>B20-B18</f>
        <v>3.0000000000002247E-5</v>
      </c>
      <c r="N21">
        <f>C21-C19</f>
        <v>2.3410000000000014E-2</v>
      </c>
      <c r="O21">
        <f>C20-C18</f>
        <v>2.3410000000000014E-2</v>
      </c>
      <c r="P21">
        <f>(L21+N21)-(M21+O21)</f>
        <v>-6.7000000000000393E-4</v>
      </c>
      <c r="Q21">
        <f>D20-D18</f>
        <v>6.5499999999999968E-3</v>
      </c>
    </row>
    <row r="22" spans="1:17">
      <c r="A22" t="s">
        <v>169</v>
      </c>
      <c r="B22">
        <v>0.10496</v>
      </c>
      <c r="C22">
        <v>0.19273000000000001</v>
      </c>
      <c r="D22">
        <v>4.5500000000000002E-3</v>
      </c>
      <c r="E22">
        <v>0.30224000000000001</v>
      </c>
      <c r="G22">
        <v>170.46</v>
      </c>
      <c r="H22">
        <v>2022</v>
      </c>
      <c r="I22" t="s">
        <v>41</v>
      </c>
      <c r="J22" t="s">
        <v>159</v>
      </c>
    </row>
    <row r="23" spans="1:17">
      <c r="A23" t="s">
        <v>25</v>
      </c>
      <c r="B23">
        <v>0.11259</v>
      </c>
      <c r="C23">
        <v>0.19273000000000001</v>
      </c>
      <c r="D23">
        <v>0</v>
      </c>
      <c r="E23">
        <v>0.30531999999999998</v>
      </c>
      <c r="G23">
        <v>172.2</v>
      </c>
      <c r="H23">
        <v>2022</v>
      </c>
      <c r="I23" t="s">
        <v>41</v>
      </c>
      <c r="J23" t="s">
        <v>160</v>
      </c>
      <c r="K23" s="47" t="str">
        <f>_xlfn.CONCAT(_xlfn.VALUETOTEXT(H21),"-",RIGHT(_xlfn.VALUETOTEXT(H23),2))</f>
        <v>2021-22</v>
      </c>
      <c r="L23">
        <f>(B23+D23)-(B21+D21)</f>
        <v>1.7140000000000002E-2</v>
      </c>
      <c r="M23">
        <f>B22-B20</f>
        <v>3.5040000000000002E-2</v>
      </c>
      <c r="N23">
        <f>C23-C21</f>
        <v>3.4780000000000005E-2</v>
      </c>
      <c r="O23">
        <f>C22-C20</f>
        <v>3.4780000000000005E-2</v>
      </c>
      <c r="P23">
        <f>(L23+N23)-(M23+O23)</f>
        <v>-1.7899999999999999E-2</v>
      </c>
      <c r="Q23">
        <f>D22-D20</f>
        <v>-2.6229999999999996E-2</v>
      </c>
    </row>
    <row r="24" spans="1:17">
      <c r="A24" t="s">
        <v>170</v>
      </c>
      <c r="B24">
        <v>0.15</v>
      </c>
      <c r="C24">
        <v>0.19</v>
      </c>
      <c r="D24">
        <v>0</v>
      </c>
      <c r="E24">
        <v>0.34</v>
      </c>
      <c r="F24">
        <v>0</v>
      </c>
      <c r="G24">
        <v>192.8</v>
      </c>
      <c r="H24">
        <v>2023</v>
      </c>
      <c r="I24" t="s">
        <v>41</v>
      </c>
      <c r="J24" t="s">
        <v>159</v>
      </c>
    </row>
    <row r="25" spans="1:17">
      <c r="A25" t="s">
        <v>25</v>
      </c>
      <c r="B25">
        <v>0.17</v>
      </c>
      <c r="C25">
        <v>0.19</v>
      </c>
      <c r="D25">
        <v>0</v>
      </c>
      <c r="E25">
        <v>0.36</v>
      </c>
      <c r="F25">
        <v>0</v>
      </c>
      <c r="G25">
        <v>202.56</v>
      </c>
      <c r="H25">
        <v>2023</v>
      </c>
      <c r="I25" t="s">
        <v>41</v>
      </c>
      <c r="J25" t="s">
        <v>160</v>
      </c>
      <c r="K25" s="47" t="str">
        <f>_xlfn.CONCAT(_xlfn.VALUETOTEXT(H23),"-",RIGHT(_xlfn.VALUETOTEXT(H25),2))</f>
        <v>2022-23</v>
      </c>
      <c r="L25">
        <f>(B25+D25)-(B23+D23)</f>
        <v>5.7410000000000017E-2</v>
      </c>
      <c r="M25">
        <f>B24-B22</f>
        <v>4.5039999999999997E-2</v>
      </c>
      <c r="N25">
        <f>C25-C23</f>
        <v>-2.7300000000000102E-3</v>
      </c>
      <c r="O25">
        <f>C24-C22</f>
        <v>-2.7300000000000102E-3</v>
      </c>
      <c r="P25">
        <f>(L25+N25)-(M25+O25)</f>
        <v>1.237000000000002E-2</v>
      </c>
      <c r="Q25">
        <f>D24-D22</f>
        <v>-4.5500000000000002E-3</v>
      </c>
    </row>
    <row r="26" spans="1:17">
      <c r="A26" t="s">
        <v>171</v>
      </c>
      <c r="B26">
        <v>6.8080000000000002E-2</v>
      </c>
      <c r="C26">
        <v>0.11645999999999999</v>
      </c>
      <c r="D26">
        <v>3.006E-2</v>
      </c>
      <c r="E26">
        <v>0.21460000000000001</v>
      </c>
      <c r="F26">
        <v>0</v>
      </c>
      <c r="G26">
        <v>114.38</v>
      </c>
      <c r="H26">
        <v>2020</v>
      </c>
      <c r="I26" t="s">
        <v>51</v>
      </c>
      <c r="J26" t="s">
        <v>159</v>
      </c>
    </row>
    <row r="27" spans="1:17">
      <c r="A27" t="s">
        <v>167</v>
      </c>
      <c r="B27">
        <v>9.6089999999999995E-2</v>
      </c>
      <c r="C27">
        <v>0.12576000000000001</v>
      </c>
      <c r="D27">
        <v>0</v>
      </c>
      <c r="E27">
        <v>0.22184999999999999</v>
      </c>
      <c r="F27">
        <v>0</v>
      </c>
      <c r="G27">
        <v>118.25</v>
      </c>
      <c r="H27">
        <v>2020</v>
      </c>
      <c r="I27" t="s">
        <v>51</v>
      </c>
      <c r="J27" t="s">
        <v>160</v>
      </c>
    </row>
    <row r="28" spans="1:17">
      <c r="A28" t="s">
        <v>171</v>
      </c>
      <c r="B28">
        <v>6.5189999999999998E-2</v>
      </c>
      <c r="C28">
        <v>0.15039</v>
      </c>
      <c r="D28">
        <v>3.5229999999999997E-2</v>
      </c>
      <c r="E28">
        <v>0.25080999999999998</v>
      </c>
      <c r="F28">
        <v>0</v>
      </c>
      <c r="G28">
        <v>148.97999999999999</v>
      </c>
      <c r="H28">
        <v>2021</v>
      </c>
      <c r="I28" t="s">
        <v>51</v>
      </c>
      <c r="J28" t="s">
        <v>159</v>
      </c>
    </row>
    <row r="29" spans="1:17">
      <c r="A29" t="s">
        <v>167</v>
      </c>
      <c r="B29">
        <v>9.5579999999999998E-2</v>
      </c>
      <c r="C29">
        <v>0.15619</v>
      </c>
      <c r="D29">
        <v>0</v>
      </c>
      <c r="E29">
        <v>0.25176999999999999</v>
      </c>
      <c r="F29">
        <v>0</v>
      </c>
      <c r="G29">
        <v>149.55000000000001</v>
      </c>
      <c r="H29">
        <v>2021</v>
      </c>
      <c r="I29" t="s">
        <v>51</v>
      </c>
      <c r="J29" t="s">
        <v>160</v>
      </c>
      <c r="K29" s="47" t="str">
        <f>_xlfn.CONCAT(_xlfn.VALUETOTEXT(H27),"-",RIGHT(_xlfn.VALUETOTEXT(H29),2))</f>
        <v>2020-21</v>
      </c>
      <c r="L29">
        <f>(B29+D29)-(B27+D27)</f>
        <v>-5.0999999999999657E-4</v>
      </c>
      <c r="M29">
        <f>B28-B26</f>
        <v>-2.8900000000000037E-3</v>
      </c>
      <c r="N29">
        <f>C29-C27</f>
        <v>3.0429999999999985E-2</v>
      </c>
      <c r="O29">
        <f>C28-C26</f>
        <v>3.3930000000000002E-2</v>
      </c>
      <c r="P29">
        <f>(L29+N29)-(M29+O29)</f>
        <v>-1.1200000000000099E-3</v>
      </c>
      <c r="Q29">
        <f>D28-D26</f>
        <v>5.1699999999999975E-3</v>
      </c>
    </row>
    <row r="30" spans="1:17">
      <c r="A30" t="s">
        <v>172</v>
      </c>
      <c r="B30">
        <v>0.1142</v>
      </c>
      <c r="C30">
        <v>0.18754000000000001</v>
      </c>
      <c r="D30">
        <v>7.5700000000000003E-3</v>
      </c>
      <c r="E30">
        <v>0.30930999999999997</v>
      </c>
      <c r="G30">
        <v>174.45</v>
      </c>
      <c r="H30">
        <v>2022</v>
      </c>
      <c r="I30" t="s">
        <v>51</v>
      </c>
      <c r="J30" t="s">
        <v>159</v>
      </c>
    </row>
    <row r="31" spans="1:17">
      <c r="A31" t="s">
        <v>25</v>
      </c>
      <c r="B31">
        <v>0.11641</v>
      </c>
      <c r="C31">
        <v>0.19406000000000001</v>
      </c>
      <c r="D31">
        <v>0</v>
      </c>
      <c r="E31">
        <v>0.31047000000000002</v>
      </c>
      <c r="G31">
        <v>175.11</v>
      </c>
      <c r="H31">
        <v>2022</v>
      </c>
      <c r="I31" t="s">
        <v>51</v>
      </c>
      <c r="J31" t="s">
        <v>160</v>
      </c>
      <c r="K31" s="47" t="str">
        <f>_xlfn.CONCAT(_xlfn.VALUETOTEXT(H29),"-",RIGHT(_xlfn.VALUETOTEXT(H31),2))</f>
        <v>2021-22</v>
      </c>
      <c r="L31">
        <f>(B31+D31)-(B29+D29)</f>
        <v>2.0830000000000001E-2</v>
      </c>
      <c r="M31">
        <f>B30-B28</f>
        <v>4.9009999999999998E-2</v>
      </c>
      <c r="N31">
        <f>C31-C29</f>
        <v>3.7870000000000015E-2</v>
      </c>
      <c r="O31">
        <f>C30-C28</f>
        <v>3.7150000000000016E-2</v>
      </c>
      <c r="P31">
        <f>(L31+N31)-(M31+O31)</f>
        <v>-2.7459999999999998E-2</v>
      </c>
      <c r="Q31">
        <f>D30-D28</f>
        <v>-2.7659999999999997E-2</v>
      </c>
    </row>
    <row r="32" spans="1:17">
      <c r="A32" t="s">
        <v>172</v>
      </c>
      <c r="B32">
        <v>0.17</v>
      </c>
      <c r="C32">
        <v>0.18</v>
      </c>
      <c r="D32">
        <v>0</v>
      </c>
      <c r="E32">
        <v>0.35</v>
      </c>
      <c r="F32">
        <v>0</v>
      </c>
      <c r="G32">
        <v>198.41</v>
      </c>
      <c r="H32">
        <v>2023</v>
      </c>
      <c r="I32" t="s">
        <v>51</v>
      </c>
      <c r="J32" t="s">
        <v>159</v>
      </c>
    </row>
    <row r="33" spans="1:17">
      <c r="A33" t="s">
        <v>25</v>
      </c>
      <c r="B33">
        <v>0.17</v>
      </c>
      <c r="C33">
        <v>0.18</v>
      </c>
      <c r="D33">
        <v>0</v>
      </c>
      <c r="E33">
        <v>0.35</v>
      </c>
      <c r="F33">
        <v>0</v>
      </c>
      <c r="G33">
        <v>199.04</v>
      </c>
      <c r="H33">
        <v>2023</v>
      </c>
      <c r="I33" t="s">
        <v>51</v>
      </c>
      <c r="J33" t="s">
        <v>160</v>
      </c>
      <c r="K33" s="47" t="str">
        <f>_xlfn.CONCAT(_xlfn.VALUETOTEXT(H31),"-",RIGHT(_xlfn.VALUETOTEXT(H33),2))</f>
        <v>2022-23</v>
      </c>
      <c r="L33">
        <f>(B33+D33)-(B31+D31)</f>
        <v>5.3590000000000013E-2</v>
      </c>
      <c r="M33">
        <f>B32-B30</f>
        <v>5.5800000000000016E-2</v>
      </c>
      <c r="N33">
        <f>C33-C31</f>
        <v>-1.4060000000000017E-2</v>
      </c>
      <c r="O33">
        <f>C32-C30</f>
        <v>-7.5400000000000189E-3</v>
      </c>
      <c r="P33">
        <f>(L33+N33)-(M33+O33)</f>
        <v>-8.7300000000000016E-3</v>
      </c>
      <c r="Q33">
        <f>D32-D30</f>
        <v>-7.5700000000000003E-3</v>
      </c>
    </row>
    <row r="34" spans="1:17">
      <c r="A34" t="s">
        <v>173</v>
      </c>
      <c r="B34">
        <v>0.11756999999999999</v>
      </c>
      <c r="C34">
        <v>0.18836</v>
      </c>
      <c r="D34">
        <v>2.0719999999999999E-2</v>
      </c>
      <c r="E34">
        <v>0.32665</v>
      </c>
      <c r="G34">
        <v>184.23</v>
      </c>
      <c r="H34">
        <v>2022</v>
      </c>
      <c r="I34" t="s">
        <v>61</v>
      </c>
      <c r="J34" t="s">
        <v>159</v>
      </c>
    </row>
    <row r="35" spans="1:17">
      <c r="A35" t="s">
        <v>25</v>
      </c>
      <c r="B35">
        <v>0.11641</v>
      </c>
      <c r="C35">
        <v>0.19488</v>
      </c>
      <c r="D35">
        <v>0</v>
      </c>
      <c r="E35">
        <v>0.31129000000000001</v>
      </c>
      <c r="G35">
        <v>175.57</v>
      </c>
      <c r="H35">
        <v>2022</v>
      </c>
      <c r="I35" t="s">
        <v>61</v>
      </c>
      <c r="J35" t="s">
        <v>160</v>
      </c>
    </row>
    <row r="36" spans="1:17">
      <c r="A36" t="s">
        <v>174</v>
      </c>
      <c r="B36">
        <v>0.15351999999999999</v>
      </c>
      <c r="C36">
        <v>0.18215000000000001</v>
      </c>
      <c r="D36">
        <v>2.2849999999999999E-2</v>
      </c>
      <c r="E36">
        <v>0.35852000000000001</v>
      </c>
      <c r="F36">
        <v>0</v>
      </c>
      <c r="G36">
        <v>204</v>
      </c>
      <c r="H36">
        <v>2023</v>
      </c>
      <c r="I36" t="s">
        <v>61</v>
      </c>
      <c r="J36" t="s">
        <v>159</v>
      </c>
    </row>
    <row r="37" spans="1:17">
      <c r="A37" t="s">
        <v>167</v>
      </c>
      <c r="B37">
        <v>0.16503000000000001</v>
      </c>
      <c r="C37">
        <v>0.18745000000000001</v>
      </c>
      <c r="D37">
        <v>0</v>
      </c>
      <c r="E37">
        <v>0.35248000000000002</v>
      </c>
      <c r="F37">
        <v>0</v>
      </c>
      <c r="G37">
        <v>200.56</v>
      </c>
      <c r="H37">
        <v>2023</v>
      </c>
      <c r="I37" t="s">
        <v>61</v>
      </c>
      <c r="J37" t="s">
        <v>160</v>
      </c>
      <c r="K37" s="47" t="str">
        <f>_xlfn.CONCAT(_xlfn.VALUETOTEXT(H35),"-",RIGHT(_xlfn.VALUETOTEXT(H37),2))</f>
        <v>2022-23</v>
      </c>
      <c r="L37">
        <f>(B37+D37)-(B35+D35)</f>
        <v>4.862000000000001E-2</v>
      </c>
      <c r="M37">
        <f>B36-B34</f>
        <v>3.5949999999999996E-2</v>
      </c>
      <c r="N37">
        <f>C37-C35</f>
        <v>-7.4299999999999922E-3</v>
      </c>
      <c r="O37">
        <f>C36-C34</f>
        <v>-6.2099999999999933E-3</v>
      </c>
      <c r="P37">
        <f>(L37+N37)-(M37+O37)</f>
        <v>1.1450000000000016E-2</v>
      </c>
      <c r="Q37">
        <f>D36-D34</f>
        <v>2.1299999999999999E-3</v>
      </c>
    </row>
    <row r="38" spans="1:17">
      <c r="A38" t="s">
        <v>175</v>
      </c>
      <c r="B38">
        <v>7.3190000000000005E-2</v>
      </c>
      <c r="C38">
        <v>0.1235</v>
      </c>
      <c r="D38">
        <v>2.87E-2</v>
      </c>
      <c r="E38">
        <v>0.22539000000000001</v>
      </c>
      <c r="F38">
        <v>0</v>
      </c>
      <c r="G38">
        <v>145.6</v>
      </c>
      <c r="H38">
        <v>2020</v>
      </c>
      <c r="I38" t="s">
        <v>67</v>
      </c>
      <c r="J38" t="s">
        <v>159</v>
      </c>
    </row>
    <row r="39" spans="1:17">
      <c r="A39" t="s">
        <v>25</v>
      </c>
      <c r="B39">
        <v>9.6089999999999995E-2</v>
      </c>
      <c r="C39">
        <v>0.13292000000000001</v>
      </c>
      <c r="D39">
        <v>0</v>
      </c>
      <c r="E39">
        <v>0.22900999999999999</v>
      </c>
      <c r="F39">
        <v>0</v>
      </c>
      <c r="G39">
        <v>147.94</v>
      </c>
      <c r="H39">
        <v>2020</v>
      </c>
      <c r="I39" t="s">
        <v>67</v>
      </c>
      <c r="J39" t="s">
        <v>160</v>
      </c>
    </row>
    <row r="40" spans="1:17">
      <c r="A40" t="s">
        <v>175</v>
      </c>
      <c r="B40">
        <v>7.4279999999999999E-2</v>
      </c>
      <c r="C40">
        <v>0.15192</v>
      </c>
      <c r="D40">
        <v>3.5790000000000002E-2</v>
      </c>
      <c r="E40">
        <v>0.26199</v>
      </c>
      <c r="F40">
        <v>0</v>
      </c>
      <c r="G40">
        <v>160.6</v>
      </c>
      <c r="H40">
        <v>2021</v>
      </c>
      <c r="I40" t="s">
        <v>67</v>
      </c>
      <c r="J40" t="s">
        <v>159</v>
      </c>
    </row>
    <row r="41" spans="1:17">
      <c r="A41" t="s">
        <v>25</v>
      </c>
      <c r="B41">
        <v>9.5449999999999993E-2</v>
      </c>
      <c r="C41">
        <v>0.15772</v>
      </c>
      <c r="D41">
        <v>0</v>
      </c>
      <c r="E41">
        <v>0.25317000000000001</v>
      </c>
      <c r="F41">
        <v>0</v>
      </c>
      <c r="G41">
        <v>155.19</v>
      </c>
      <c r="H41">
        <v>2021</v>
      </c>
      <c r="I41" t="s">
        <v>67</v>
      </c>
      <c r="J41" t="s">
        <v>160</v>
      </c>
      <c r="K41" s="47" t="str">
        <f>_xlfn.CONCAT(_xlfn.VALUETOTEXT(H39),"-",RIGHT(_xlfn.VALUETOTEXT(H41),2))</f>
        <v>2020-21</v>
      </c>
      <c r="L41">
        <f>(B41+D41)-(B39+D39)</f>
        <v>-6.4000000000000168E-4</v>
      </c>
      <c r="M41">
        <f>B40-B38</f>
        <v>1.0899999999999938E-3</v>
      </c>
      <c r="N41">
        <f>C41-C39</f>
        <v>2.4799999999999989E-2</v>
      </c>
      <c r="O41">
        <f>C40-C38</f>
        <v>2.8420000000000001E-2</v>
      </c>
      <c r="P41">
        <f>(L41+N41)-(M41+O41)</f>
        <v>-5.3500000000000075E-3</v>
      </c>
      <c r="Q41">
        <f>D40-D38</f>
        <v>7.0900000000000026E-3</v>
      </c>
    </row>
    <row r="42" spans="1:17">
      <c r="A42" t="s">
        <v>176</v>
      </c>
      <c r="B42">
        <v>0.11115</v>
      </c>
      <c r="C42">
        <v>0.1948</v>
      </c>
      <c r="D42">
        <v>1.4279999999999999E-2</v>
      </c>
      <c r="E42">
        <v>0.32023000000000001</v>
      </c>
      <c r="F42">
        <v>0</v>
      </c>
      <c r="G42">
        <v>220.96</v>
      </c>
      <c r="H42">
        <v>2022</v>
      </c>
      <c r="I42" t="s">
        <v>67</v>
      </c>
      <c r="J42" t="s">
        <v>159</v>
      </c>
    </row>
    <row r="43" spans="1:17">
      <c r="A43" t="s">
        <v>25</v>
      </c>
      <c r="B43">
        <v>0.11259</v>
      </c>
      <c r="C43">
        <v>0.20132</v>
      </c>
      <c r="D43">
        <v>0</v>
      </c>
      <c r="E43">
        <v>0.31391000000000002</v>
      </c>
      <c r="F43">
        <v>0</v>
      </c>
      <c r="G43">
        <v>216.6</v>
      </c>
      <c r="H43">
        <v>2022</v>
      </c>
      <c r="I43" t="s">
        <v>67</v>
      </c>
      <c r="J43" t="s">
        <v>160</v>
      </c>
      <c r="K43" s="47" t="str">
        <f>_xlfn.CONCAT(_xlfn.VALUETOTEXT(H41),"-",RIGHT(_xlfn.VALUETOTEXT(H43),2))</f>
        <v>2021-22</v>
      </c>
      <c r="L43">
        <f>(B43+D43)-(B41+D41)</f>
        <v>1.7140000000000002E-2</v>
      </c>
      <c r="M43">
        <f>B42-B40</f>
        <v>3.687E-2</v>
      </c>
      <c r="N43">
        <f>C43-C41</f>
        <v>4.36E-2</v>
      </c>
      <c r="O43">
        <f>C42-C40</f>
        <v>4.2880000000000001E-2</v>
      </c>
      <c r="P43">
        <f>(L43+N43)-(M43+O43)</f>
        <v>-1.9009999999999999E-2</v>
      </c>
      <c r="Q43">
        <f>D42-D40</f>
        <v>-2.1510000000000001E-2</v>
      </c>
    </row>
    <row r="44" spans="1:17">
      <c r="A44" t="s">
        <v>176</v>
      </c>
      <c r="B44" s="48">
        <v>0.1585</v>
      </c>
      <c r="C44" s="48">
        <v>0.19592000000000001</v>
      </c>
      <c r="D44" s="48">
        <v>5.2300000000000003E-3</v>
      </c>
      <c r="E44" s="48">
        <v>0.35965000000000003</v>
      </c>
      <c r="F44" s="48">
        <v>0</v>
      </c>
      <c r="G44" s="48">
        <v>254.27</v>
      </c>
      <c r="H44">
        <v>2023</v>
      </c>
      <c r="I44" t="s">
        <v>67</v>
      </c>
      <c r="J44" t="s">
        <v>159</v>
      </c>
      <c r="K44" s="47"/>
    </row>
    <row r="45" spans="1:17">
      <c r="A45" t="s">
        <v>25</v>
      </c>
      <c r="B45" s="48">
        <v>0.16503000000000001</v>
      </c>
      <c r="C45" s="48">
        <v>0.20122000000000001</v>
      </c>
      <c r="D45">
        <v>0</v>
      </c>
      <c r="E45" s="48">
        <v>0.36625000000000002</v>
      </c>
      <c r="F45" s="48">
        <v>0</v>
      </c>
      <c r="G45" s="48">
        <v>258.94</v>
      </c>
      <c r="H45">
        <v>2023</v>
      </c>
      <c r="I45" t="s">
        <v>67</v>
      </c>
      <c r="J45" t="s">
        <v>160</v>
      </c>
      <c r="K45" s="47" t="str">
        <f>_xlfn.CONCAT(_xlfn.VALUETOTEXT(H43),"-",RIGHT(_xlfn.VALUETOTEXT(H45),2))</f>
        <v>2022-23</v>
      </c>
      <c r="L45">
        <f>(B45+D45)-(B43+D43)</f>
        <v>5.2440000000000014E-2</v>
      </c>
      <c r="M45">
        <f>B44-B42</f>
        <v>4.7350000000000003E-2</v>
      </c>
      <c r="N45">
        <f>C45-C43</f>
        <v>-9.9999999999988987E-5</v>
      </c>
      <c r="O45">
        <f>C44-C42</f>
        <v>1.1200000000000099E-3</v>
      </c>
      <c r="P45">
        <f>(L45+N45)-(M45+O45)</f>
        <v>3.8700000000000123E-3</v>
      </c>
      <c r="Q45">
        <f>D44-D42</f>
        <v>-9.049999999999999E-3</v>
      </c>
    </row>
    <row r="46" spans="1:17">
      <c r="A46" t="s">
        <v>177</v>
      </c>
      <c r="B46">
        <v>0.10244</v>
      </c>
      <c r="C46">
        <v>0.20480999999999999</v>
      </c>
      <c r="D46">
        <v>1.8409999999999999E-2</v>
      </c>
      <c r="E46">
        <v>0.32566000000000001</v>
      </c>
      <c r="G46">
        <v>183.67</v>
      </c>
      <c r="H46">
        <v>2022</v>
      </c>
      <c r="I46" t="s">
        <v>77</v>
      </c>
      <c r="J46" t="s">
        <v>159</v>
      </c>
    </row>
    <row r="47" spans="1:17">
      <c r="A47" t="s">
        <v>25</v>
      </c>
      <c r="B47">
        <v>0.11641</v>
      </c>
      <c r="C47">
        <v>0.20924999999999999</v>
      </c>
      <c r="D47">
        <v>0</v>
      </c>
      <c r="E47">
        <v>0.32566000000000001</v>
      </c>
      <c r="G47">
        <v>183.67</v>
      </c>
      <c r="H47">
        <v>2022</v>
      </c>
      <c r="I47" t="s">
        <v>77</v>
      </c>
      <c r="J47" t="s">
        <v>160</v>
      </c>
    </row>
    <row r="48" spans="1:17">
      <c r="A48" t="s">
        <v>178</v>
      </c>
      <c r="B48">
        <v>0.14000000000000001</v>
      </c>
      <c r="C48">
        <v>0.2</v>
      </c>
      <c r="D48">
        <v>0.03</v>
      </c>
      <c r="E48">
        <v>0.37</v>
      </c>
      <c r="F48">
        <v>0</v>
      </c>
      <c r="G48">
        <v>208.05</v>
      </c>
      <c r="H48">
        <v>2023</v>
      </c>
      <c r="I48" t="s">
        <v>77</v>
      </c>
      <c r="J48" t="s">
        <v>159</v>
      </c>
    </row>
    <row r="49" spans="1:17">
      <c r="A49" t="s">
        <v>25</v>
      </c>
      <c r="B49">
        <v>0.17</v>
      </c>
      <c r="C49">
        <v>0.2</v>
      </c>
      <c r="D49">
        <v>0</v>
      </c>
      <c r="E49">
        <v>0.37</v>
      </c>
      <c r="F49">
        <v>0</v>
      </c>
      <c r="G49">
        <v>209.73</v>
      </c>
      <c r="H49">
        <v>2023</v>
      </c>
      <c r="I49" t="s">
        <v>77</v>
      </c>
      <c r="J49" t="s">
        <v>160</v>
      </c>
      <c r="K49" s="47" t="str">
        <f>_xlfn.CONCAT(_xlfn.VALUETOTEXT(H47),"-",RIGHT(_xlfn.VALUETOTEXT(H49),2))</f>
        <v>2022-23</v>
      </c>
      <c r="L49">
        <f>(B49+D49)-(B47+D47)</f>
        <v>5.3590000000000013E-2</v>
      </c>
      <c r="M49">
        <f>B48-B46</f>
        <v>3.756000000000001E-2</v>
      </c>
      <c r="N49">
        <f>C49-C47</f>
        <v>-9.2499999999999805E-3</v>
      </c>
      <c r="O49">
        <f>C48-C46</f>
        <v>-4.809999999999981E-3</v>
      </c>
      <c r="P49">
        <f>(L49+N49)-(M49+O49)</f>
        <v>1.1590000000000003E-2</v>
      </c>
      <c r="Q49">
        <f>D48-D46</f>
        <v>1.159E-2</v>
      </c>
    </row>
    <row r="50" spans="1:17">
      <c r="A50" t="s">
        <v>179</v>
      </c>
      <c r="B50">
        <v>6.7080000000000001E-2</v>
      </c>
      <c r="C50">
        <v>0.12873999999999999</v>
      </c>
      <c r="D50">
        <v>3.4810000000000001E-2</v>
      </c>
      <c r="E50">
        <v>0.23063</v>
      </c>
      <c r="F50">
        <v>0</v>
      </c>
      <c r="G50">
        <v>122.93</v>
      </c>
      <c r="H50">
        <v>2020</v>
      </c>
      <c r="I50" t="s">
        <v>180</v>
      </c>
      <c r="J50" t="s">
        <v>159</v>
      </c>
    </row>
    <row r="51" spans="1:17">
      <c r="A51" t="s">
        <v>25</v>
      </c>
      <c r="B51">
        <v>9.6089999999999995E-2</v>
      </c>
      <c r="C51">
        <v>0.13453999999999999</v>
      </c>
      <c r="D51">
        <v>0</v>
      </c>
      <c r="E51">
        <v>0.23063</v>
      </c>
      <c r="F51">
        <v>0</v>
      </c>
      <c r="G51">
        <v>122.93</v>
      </c>
      <c r="H51">
        <v>2020</v>
      </c>
      <c r="I51" t="s">
        <v>180</v>
      </c>
      <c r="J51" t="s">
        <v>160</v>
      </c>
    </row>
    <row r="52" spans="1:17">
      <c r="A52" t="s">
        <v>181</v>
      </c>
      <c r="B52">
        <v>6.9309999999999997E-2</v>
      </c>
      <c r="C52">
        <v>0.15448999999999999</v>
      </c>
      <c r="D52">
        <v>3.1940000000000003E-2</v>
      </c>
      <c r="E52">
        <v>0.25574000000000002</v>
      </c>
      <c r="F52">
        <v>0</v>
      </c>
      <c r="G52">
        <v>151.91</v>
      </c>
      <c r="H52">
        <v>2021</v>
      </c>
      <c r="I52" t="s">
        <v>180</v>
      </c>
      <c r="J52" t="s">
        <v>159</v>
      </c>
    </row>
    <row r="53" spans="1:17">
      <c r="A53" t="s">
        <v>167</v>
      </c>
      <c r="B53">
        <v>9.5579999999999998E-2</v>
      </c>
      <c r="C53">
        <v>0.16028999999999999</v>
      </c>
      <c r="D53">
        <v>0</v>
      </c>
      <c r="E53">
        <v>0.25586999999999999</v>
      </c>
      <c r="F53">
        <v>0</v>
      </c>
      <c r="G53">
        <v>151.99</v>
      </c>
      <c r="H53">
        <v>2021</v>
      </c>
      <c r="I53" t="s">
        <v>180</v>
      </c>
      <c r="J53" t="s">
        <v>160</v>
      </c>
      <c r="K53" s="47" t="str">
        <f>_xlfn.CONCAT(_xlfn.VALUETOTEXT(H51),"-",RIGHT(_xlfn.VALUETOTEXT(H53),2))</f>
        <v>2020-21</v>
      </c>
      <c r="L53">
        <f>(B53+D53)-(B51+D51)</f>
        <v>-5.0999999999999657E-4</v>
      </c>
      <c r="M53">
        <f>B52-B50</f>
        <v>2.2299999999999959E-3</v>
      </c>
      <c r="N53">
        <f>C53-C51</f>
        <v>2.5749999999999995E-2</v>
      </c>
      <c r="O53">
        <f>C52-C50</f>
        <v>2.5749999999999995E-2</v>
      </c>
      <c r="P53">
        <f>(L53+N53)-(M53+O53)</f>
        <v>-2.7399999999999924E-3</v>
      </c>
      <c r="Q53">
        <f>D52-D50</f>
        <v>-2.8699999999999976E-3</v>
      </c>
    </row>
    <row r="54" spans="1:17">
      <c r="A54" t="s">
        <v>182</v>
      </c>
      <c r="B54">
        <v>0.11283</v>
      </c>
      <c r="C54">
        <v>0.18620999999999999</v>
      </c>
      <c r="D54">
        <v>2.8999999999999998E-3</v>
      </c>
      <c r="E54">
        <v>0.30193999999999999</v>
      </c>
      <c r="F54">
        <v>0</v>
      </c>
      <c r="G54">
        <v>170.29</v>
      </c>
      <c r="H54">
        <v>2022</v>
      </c>
      <c r="I54" t="s">
        <v>180</v>
      </c>
      <c r="J54" t="s">
        <v>159</v>
      </c>
    </row>
    <row r="55" spans="1:17">
      <c r="A55" t="s">
        <v>25</v>
      </c>
      <c r="B55">
        <v>0.11259</v>
      </c>
      <c r="C55">
        <v>0.19273000000000001</v>
      </c>
      <c r="D55">
        <v>0</v>
      </c>
      <c r="E55">
        <v>0.30531999999999998</v>
      </c>
      <c r="F55">
        <v>0</v>
      </c>
      <c r="G55">
        <v>172.2</v>
      </c>
      <c r="H55">
        <v>2022</v>
      </c>
      <c r="I55" t="s">
        <v>180</v>
      </c>
      <c r="J55" t="s">
        <v>160</v>
      </c>
      <c r="K55" s="47" t="str">
        <f>_xlfn.CONCAT(_xlfn.VALUETOTEXT(H53),"-",RIGHT(_xlfn.VALUETOTEXT(H55),2))</f>
        <v>2021-22</v>
      </c>
      <c r="L55">
        <f>(B55+D55)-(B53+D53)</f>
        <v>1.7009999999999997E-2</v>
      </c>
      <c r="M55">
        <f>B54-B52</f>
        <v>4.3520000000000003E-2</v>
      </c>
      <c r="N55">
        <f>C55-C53</f>
        <v>3.2440000000000024E-2</v>
      </c>
      <c r="O55">
        <f>C54-C52</f>
        <v>3.1719999999999998E-2</v>
      </c>
      <c r="P55">
        <f>(L55+N55)-(M55+O55)</f>
        <v>-2.578999999999998E-2</v>
      </c>
      <c r="Q55">
        <f>D54-D52</f>
        <v>-2.9040000000000003E-2</v>
      </c>
    </row>
    <row r="56" spans="1:17">
      <c r="A56" t="s">
        <v>181</v>
      </c>
      <c r="B56">
        <v>0.16270999999999999</v>
      </c>
      <c r="C56">
        <v>0.18567</v>
      </c>
      <c r="D56">
        <v>-6.3000000000000003E-4</v>
      </c>
      <c r="E56">
        <v>0.34775</v>
      </c>
      <c r="F56">
        <v>0</v>
      </c>
      <c r="G56">
        <v>197.87</v>
      </c>
      <c r="H56">
        <v>2023</v>
      </c>
      <c r="I56" t="s">
        <v>180</v>
      </c>
      <c r="J56" t="s">
        <v>159</v>
      </c>
    </row>
    <row r="57" spans="1:17">
      <c r="A57" t="s">
        <v>167</v>
      </c>
      <c r="B57">
        <v>0.16503000000000001</v>
      </c>
      <c r="C57">
        <v>0.19097</v>
      </c>
      <c r="D57">
        <v>0</v>
      </c>
      <c r="E57">
        <v>0.35599999999999998</v>
      </c>
      <c r="F57">
        <v>0</v>
      </c>
      <c r="G57">
        <v>202.56</v>
      </c>
      <c r="H57">
        <v>2023</v>
      </c>
      <c r="I57" t="s">
        <v>180</v>
      </c>
      <c r="J57" t="s">
        <v>160</v>
      </c>
      <c r="K57" s="47" t="str">
        <f>_xlfn.CONCAT(_xlfn.VALUETOTEXT(H55),"-",RIGHT(_xlfn.VALUETOTEXT(H57),2))</f>
        <v>2022-23</v>
      </c>
      <c r="L57">
        <f>(B57+D57)-(B55+D55)</f>
        <v>5.2440000000000014E-2</v>
      </c>
      <c r="M57">
        <f>B56-B54</f>
        <v>4.9879999999999994E-2</v>
      </c>
      <c r="N57">
        <f>C57-C55</f>
        <v>-1.7600000000000116E-3</v>
      </c>
      <c r="O57">
        <f>C56-C54</f>
        <v>-5.3999999999998494E-4</v>
      </c>
      <c r="P57">
        <f>(L57+N57)-(M57+O57)</f>
        <v>1.339999999999994E-3</v>
      </c>
      <c r="Q57">
        <f>D56-D54</f>
        <v>-3.5299999999999997E-3</v>
      </c>
    </row>
    <row r="58" spans="1:17">
      <c r="A58" t="s">
        <v>183</v>
      </c>
      <c r="B58">
        <v>7.1840000000000001E-2</v>
      </c>
      <c r="C58">
        <v>0.12873999999999999</v>
      </c>
      <c r="D58">
        <v>3.005E-2</v>
      </c>
      <c r="E58">
        <v>0.23063</v>
      </c>
      <c r="F58">
        <v>0</v>
      </c>
      <c r="G58">
        <v>122.93</v>
      </c>
      <c r="H58">
        <v>2020</v>
      </c>
      <c r="I58" t="s">
        <v>90</v>
      </c>
      <c r="J58" t="s">
        <v>159</v>
      </c>
    </row>
    <row r="59" spans="1:17">
      <c r="A59" t="s">
        <v>25</v>
      </c>
      <c r="B59">
        <v>9.6089999999999995E-2</v>
      </c>
      <c r="C59">
        <v>0.13453999999999999</v>
      </c>
      <c r="D59">
        <v>0</v>
      </c>
      <c r="E59">
        <v>0.23063</v>
      </c>
      <c r="F59">
        <v>0</v>
      </c>
      <c r="G59">
        <v>122.93</v>
      </c>
      <c r="H59">
        <v>2020</v>
      </c>
      <c r="I59" t="s">
        <v>90</v>
      </c>
      <c r="J59" t="s">
        <v>160</v>
      </c>
    </row>
    <row r="60" spans="1:17">
      <c r="A60" t="s">
        <v>183</v>
      </c>
      <c r="B60">
        <v>7.1840000000000001E-2</v>
      </c>
      <c r="C60">
        <v>0.15215000000000001</v>
      </c>
      <c r="D60">
        <v>3.594E-2</v>
      </c>
      <c r="E60">
        <v>0.25992999999999999</v>
      </c>
      <c r="F60">
        <v>0</v>
      </c>
      <c r="G60">
        <v>154.4</v>
      </c>
      <c r="H60">
        <v>2021</v>
      </c>
      <c r="I60" t="s">
        <v>90</v>
      </c>
      <c r="J60" t="s">
        <v>159</v>
      </c>
    </row>
    <row r="61" spans="1:17">
      <c r="A61" t="s">
        <v>25</v>
      </c>
      <c r="B61">
        <v>9.5449999999999993E-2</v>
      </c>
      <c r="C61">
        <v>0.15795000000000001</v>
      </c>
      <c r="D61">
        <v>0</v>
      </c>
      <c r="E61">
        <v>0.25340000000000001</v>
      </c>
      <c r="F61">
        <v>0</v>
      </c>
      <c r="G61">
        <v>150.52000000000001</v>
      </c>
      <c r="H61">
        <v>2021</v>
      </c>
      <c r="I61" t="s">
        <v>90</v>
      </c>
      <c r="J61" t="s">
        <v>160</v>
      </c>
      <c r="K61" s="47" t="str">
        <f>_xlfn.CONCAT(_xlfn.VALUETOTEXT(H59),"-",RIGHT(_xlfn.VALUETOTEXT(H61),2))</f>
        <v>2020-21</v>
      </c>
      <c r="L61">
        <f>(B61+D61)-(B59+D59)</f>
        <v>-6.4000000000000168E-4</v>
      </c>
      <c r="M61">
        <f>B60-B58</f>
        <v>0</v>
      </c>
      <c r="N61">
        <f>C61-C59</f>
        <v>2.3410000000000014E-2</v>
      </c>
      <c r="O61">
        <f>C60-C58</f>
        <v>2.3410000000000014E-2</v>
      </c>
      <c r="P61">
        <f>(L61+N61)-(M61+O61)</f>
        <v>-6.4000000000000168E-4</v>
      </c>
      <c r="Q61">
        <f>D60-D58</f>
        <v>5.8899999999999994E-3</v>
      </c>
    </row>
    <row r="62" spans="1:17">
      <c r="A62" t="s">
        <v>184</v>
      </c>
      <c r="B62">
        <v>0.10747</v>
      </c>
      <c r="C62">
        <v>0.18620999999999999</v>
      </c>
      <c r="D62">
        <v>1.051E-2</v>
      </c>
      <c r="E62">
        <v>0.30419000000000002</v>
      </c>
      <c r="F62">
        <v>0</v>
      </c>
      <c r="G62">
        <v>171.56</v>
      </c>
      <c r="H62">
        <v>2022</v>
      </c>
      <c r="I62" t="s">
        <v>90</v>
      </c>
      <c r="J62" t="s">
        <v>159</v>
      </c>
    </row>
    <row r="63" spans="1:17">
      <c r="A63" t="s">
        <v>25</v>
      </c>
      <c r="B63">
        <v>0.11259</v>
      </c>
      <c r="C63">
        <v>0.19273000000000001</v>
      </c>
      <c r="D63">
        <v>0</v>
      </c>
      <c r="E63">
        <v>0.30531999999999998</v>
      </c>
      <c r="F63">
        <v>0</v>
      </c>
      <c r="G63">
        <v>172.2</v>
      </c>
      <c r="H63">
        <v>2022</v>
      </c>
      <c r="I63" t="s">
        <v>90</v>
      </c>
      <c r="J63" t="s">
        <v>160</v>
      </c>
      <c r="K63" s="47" t="str">
        <f>_xlfn.CONCAT(_xlfn.VALUETOTEXT(H61),"-",RIGHT(_xlfn.VALUETOTEXT(H63),2))</f>
        <v>2021-22</v>
      </c>
      <c r="L63">
        <f>(B63+D63)-(B61+D61)</f>
        <v>1.7140000000000002E-2</v>
      </c>
      <c r="M63">
        <f>B62-B60</f>
        <v>3.5629999999999995E-2</v>
      </c>
      <c r="N63">
        <f>C63-C61</f>
        <v>3.4780000000000005E-2</v>
      </c>
      <c r="O63">
        <f>C62-C60</f>
        <v>3.4059999999999979E-2</v>
      </c>
      <c r="P63">
        <f>(L63+N63)-(M63+O63)</f>
        <v>-1.7769999999999966E-2</v>
      </c>
      <c r="Q63">
        <f>D62-D60</f>
        <v>-2.5430000000000001E-2</v>
      </c>
    </row>
    <row r="64" spans="1:17">
      <c r="A64" t="s">
        <v>185</v>
      </c>
      <c r="B64">
        <v>0.16</v>
      </c>
      <c r="C64">
        <v>0.19</v>
      </c>
      <c r="D64">
        <v>0</v>
      </c>
      <c r="E64">
        <v>0.34</v>
      </c>
      <c r="F64">
        <v>0</v>
      </c>
      <c r="G64">
        <v>193.89</v>
      </c>
      <c r="H64">
        <v>2023</v>
      </c>
      <c r="I64" t="s">
        <v>90</v>
      </c>
      <c r="J64" t="s">
        <v>159</v>
      </c>
    </row>
    <row r="65" spans="1:17">
      <c r="A65" t="s">
        <v>25</v>
      </c>
      <c r="B65">
        <v>0.17</v>
      </c>
      <c r="C65">
        <v>0.19</v>
      </c>
      <c r="D65">
        <v>0</v>
      </c>
      <c r="E65">
        <v>0.36</v>
      </c>
      <c r="F65">
        <v>0</v>
      </c>
      <c r="G65">
        <v>202.56</v>
      </c>
      <c r="H65">
        <v>2023</v>
      </c>
      <c r="I65" t="s">
        <v>90</v>
      </c>
      <c r="J65" t="s">
        <v>160</v>
      </c>
      <c r="K65" s="47" t="str">
        <f>_xlfn.CONCAT(_xlfn.VALUETOTEXT(H63),"-",RIGHT(_xlfn.VALUETOTEXT(H65),2))</f>
        <v>2022-23</v>
      </c>
      <c r="L65">
        <f>(B65+D65)-(B63+D63)</f>
        <v>5.7410000000000017E-2</v>
      </c>
      <c r="M65">
        <f>B64-B62</f>
        <v>5.2530000000000007E-2</v>
      </c>
      <c r="N65">
        <f>C65-C63</f>
        <v>-2.7300000000000102E-3</v>
      </c>
      <c r="O65">
        <f>C64-C62</f>
        <v>3.7900000000000156E-3</v>
      </c>
      <c r="P65">
        <f>(L65+N65)-(M65+O65)</f>
        <v>-1.6400000000000164E-3</v>
      </c>
      <c r="Q65">
        <f>D64-D62</f>
        <v>-1.051E-2</v>
      </c>
    </row>
    <row r="66" spans="1:17">
      <c r="A66" t="s">
        <v>186</v>
      </c>
      <c r="B66">
        <v>6.9550000000000001E-2</v>
      </c>
      <c r="C66">
        <v>0.12942000000000001</v>
      </c>
      <c r="D66">
        <v>3.005E-2</v>
      </c>
      <c r="E66">
        <v>0.22902</v>
      </c>
      <c r="F66">
        <v>0</v>
      </c>
      <c r="G66">
        <v>188.48</v>
      </c>
      <c r="H66">
        <v>2020</v>
      </c>
      <c r="I66" t="s">
        <v>96</v>
      </c>
      <c r="J66" t="s">
        <v>159</v>
      </c>
    </row>
    <row r="67" spans="1:17">
      <c r="A67" t="s">
        <v>25</v>
      </c>
      <c r="B67">
        <v>9.6089999999999995E-2</v>
      </c>
      <c r="C67">
        <v>0.13522000000000001</v>
      </c>
      <c r="D67">
        <v>0</v>
      </c>
      <c r="E67">
        <v>0.23130999999999999</v>
      </c>
      <c r="F67">
        <v>0</v>
      </c>
      <c r="G67">
        <v>190.37</v>
      </c>
      <c r="H67">
        <v>2020</v>
      </c>
      <c r="I67" t="s">
        <v>96</v>
      </c>
      <c r="J67" t="s">
        <v>160</v>
      </c>
    </row>
    <row r="68" spans="1:17">
      <c r="A68" t="s">
        <v>187</v>
      </c>
      <c r="B68">
        <v>6.4350000000000004E-2</v>
      </c>
      <c r="C68">
        <v>0.14680000000000001</v>
      </c>
      <c r="D68">
        <v>3.594E-2</v>
      </c>
      <c r="E68">
        <v>0.24709</v>
      </c>
      <c r="F68">
        <v>0</v>
      </c>
      <c r="G68">
        <v>189.52</v>
      </c>
      <c r="H68">
        <v>2021</v>
      </c>
      <c r="I68" t="s">
        <v>96</v>
      </c>
      <c r="J68" t="s">
        <v>159</v>
      </c>
    </row>
    <row r="69" spans="1:17">
      <c r="A69" t="s">
        <v>25</v>
      </c>
      <c r="B69">
        <v>9.5449999999999993E-2</v>
      </c>
      <c r="C69">
        <v>0.15260000000000001</v>
      </c>
      <c r="D69">
        <v>0</v>
      </c>
      <c r="E69">
        <v>0.24804999999999999</v>
      </c>
      <c r="F69">
        <v>0</v>
      </c>
      <c r="G69">
        <v>190.25</v>
      </c>
      <c r="H69">
        <v>2021</v>
      </c>
      <c r="I69" t="s">
        <v>96</v>
      </c>
      <c r="J69" t="s">
        <v>160</v>
      </c>
      <c r="K69" s="47" t="str">
        <f>_xlfn.CONCAT(_xlfn.VALUETOTEXT(H67),"-",RIGHT(_xlfn.VALUETOTEXT(H69),2))</f>
        <v>2020-21</v>
      </c>
      <c r="L69">
        <f>(B69+D69)-(B67+D67)</f>
        <v>-6.4000000000000168E-4</v>
      </c>
      <c r="M69">
        <f>B68-B66</f>
        <v>-5.1999999999999963E-3</v>
      </c>
      <c r="N69">
        <f>C69-C67</f>
        <v>1.7380000000000007E-2</v>
      </c>
      <c r="O69">
        <f>C68-C66</f>
        <v>1.7380000000000007E-2</v>
      </c>
      <c r="P69">
        <f>(L69+N69)-(M69+O69)</f>
        <v>4.5599999999999946E-3</v>
      </c>
      <c r="Q69">
        <f>D68-D66</f>
        <v>5.8899999999999994E-3</v>
      </c>
    </row>
    <row r="70" spans="1:17">
      <c r="A70" t="s">
        <v>188</v>
      </c>
      <c r="B70">
        <v>0.10803</v>
      </c>
      <c r="C70">
        <v>0.18651999999999999</v>
      </c>
      <c r="D70">
        <v>1.051E-2</v>
      </c>
      <c r="E70">
        <v>0.30506</v>
      </c>
      <c r="F70">
        <v>0</v>
      </c>
      <c r="G70">
        <v>265.10000000000002</v>
      </c>
      <c r="H70">
        <v>2022</v>
      </c>
      <c r="I70" t="s">
        <v>96</v>
      </c>
      <c r="J70" t="s">
        <v>159</v>
      </c>
    </row>
    <row r="71" spans="1:17">
      <c r="A71" t="s">
        <v>25</v>
      </c>
      <c r="B71">
        <v>0.11259</v>
      </c>
      <c r="C71">
        <v>0.19303999999999999</v>
      </c>
      <c r="D71">
        <v>0</v>
      </c>
      <c r="E71">
        <v>0.30563000000000001</v>
      </c>
      <c r="F71">
        <v>0</v>
      </c>
      <c r="G71">
        <v>265.58999999999997</v>
      </c>
      <c r="H71">
        <v>2022</v>
      </c>
      <c r="I71" t="s">
        <v>96</v>
      </c>
      <c r="J71" t="s">
        <v>160</v>
      </c>
      <c r="K71" s="47" t="str">
        <f>_xlfn.CONCAT(_xlfn.VALUETOTEXT(H69),"-",RIGHT(_xlfn.VALUETOTEXT(H71),2))</f>
        <v>2021-22</v>
      </c>
      <c r="L71">
        <f>(B71+D71)-(B69+D69)</f>
        <v>1.7140000000000002E-2</v>
      </c>
      <c r="M71">
        <f>B70-B68</f>
        <v>4.3679999999999997E-2</v>
      </c>
      <c r="N71">
        <f>C71-C69</f>
        <v>4.0439999999999976E-2</v>
      </c>
      <c r="O71">
        <f>C70-C68</f>
        <v>3.9719999999999978E-2</v>
      </c>
      <c r="P71">
        <f>(L71+N71)-(M71+O71)</f>
        <v>-2.5819999999999996E-2</v>
      </c>
      <c r="Q71">
        <f>D70-D68</f>
        <v>-2.5430000000000001E-2</v>
      </c>
    </row>
    <row r="72" spans="1:17">
      <c r="A72" t="s">
        <v>187</v>
      </c>
      <c r="B72">
        <v>0.16961000000000001</v>
      </c>
      <c r="C72">
        <v>0.18301000000000001</v>
      </c>
      <c r="D72">
        <v>-1E-4</v>
      </c>
      <c r="E72">
        <v>0.35252</v>
      </c>
      <c r="F72">
        <v>0</v>
      </c>
      <c r="G72">
        <v>295.76</v>
      </c>
      <c r="H72">
        <v>2023</v>
      </c>
      <c r="I72" t="s">
        <v>96</v>
      </c>
      <c r="J72" t="s">
        <v>159</v>
      </c>
    </row>
    <row r="73" spans="1:17">
      <c r="A73" t="s">
        <v>167</v>
      </c>
      <c r="B73">
        <v>0.16503000000000001</v>
      </c>
      <c r="C73">
        <v>0.18831000000000001</v>
      </c>
      <c r="D73">
        <v>0</v>
      </c>
      <c r="E73">
        <v>0.35333999999999999</v>
      </c>
      <c r="F73">
        <v>0</v>
      </c>
      <c r="G73">
        <v>296.45</v>
      </c>
      <c r="H73">
        <v>2023</v>
      </c>
      <c r="I73" t="s">
        <v>96</v>
      </c>
      <c r="J73" t="s">
        <v>160</v>
      </c>
      <c r="K73" s="47" t="str">
        <f>_xlfn.CONCAT(_xlfn.VALUETOTEXT(H71),"-",RIGHT(_xlfn.VALUETOTEXT(H73),2))</f>
        <v>2022-23</v>
      </c>
      <c r="L73">
        <f>(B73+D73)-(B71+D71)</f>
        <v>5.2440000000000014E-2</v>
      </c>
      <c r="M73">
        <f>B72-B70</f>
        <v>6.158000000000001E-2</v>
      </c>
      <c r="N73">
        <f>C73-C71</f>
        <v>-4.7299999999999842E-3</v>
      </c>
      <c r="O73">
        <f>C72-C70</f>
        <v>-3.5099999999999854E-3</v>
      </c>
      <c r="P73">
        <f>(L73+N73)-(M73+O73)</f>
        <v>-1.0359999999999994E-2</v>
      </c>
      <c r="Q73">
        <f>D72-D70</f>
        <v>-1.061E-2</v>
      </c>
    </row>
    <row r="74" spans="1:17">
      <c r="A74" t="s">
        <v>189</v>
      </c>
      <c r="B74">
        <v>0.10244</v>
      </c>
      <c r="C74">
        <v>0.20272999999999999</v>
      </c>
      <c r="D74">
        <v>2.0490000000000001E-2</v>
      </c>
      <c r="E74">
        <v>0.32566000000000001</v>
      </c>
      <c r="G74">
        <v>183.67</v>
      </c>
      <c r="H74">
        <v>2022</v>
      </c>
      <c r="I74" t="s">
        <v>101</v>
      </c>
      <c r="J74" t="s">
        <v>159</v>
      </c>
    </row>
    <row r="75" spans="1:17">
      <c r="A75" t="s">
        <v>25</v>
      </c>
      <c r="B75">
        <v>0.11641</v>
      </c>
      <c r="C75">
        <v>0.20924999999999999</v>
      </c>
      <c r="D75">
        <v>0</v>
      </c>
      <c r="E75">
        <v>0.32566000000000001</v>
      </c>
      <c r="G75">
        <v>183.67</v>
      </c>
      <c r="H75">
        <v>2022</v>
      </c>
      <c r="I75" t="s">
        <v>101</v>
      </c>
      <c r="J75" t="s">
        <v>160</v>
      </c>
    </row>
    <row r="76" spans="1:17">
      <c r="A76" t="s">
        <v>190</v>
      </c>
      <c r="B76">
        <v>0.17024</v>
      </c>
      <c r="C76">
        <v>0.19703999999999999</v>
      </c>
      <c r="D76">
        <v>1.31E-3</v>
      </c>
      <c r="E76">
        <v>0.36858999999999997</v>
      </c>
      <c r="F76">
        <v>0</v>
      </c>
      <c r="G76">
        <v>209.73</v>
      </c>
      <c r="H76">
        <v>2023</v>
      </c>
      <c r="I76" t="s">
        <v>101</v>
      </c>
      <c r="J76" t="s">
        <v>159</v>
      </c>
    </row>
    <row r="77" spans="1:17">
      <c r="A77" t="s">
        <v>167</v>
      </c>
      <c r="B77">
        <v>0.16503000000000001</v>
      </c>
      <c r="C77">
        <v>0.20355999999999999</v>
      </c>
      <c r="D77">
        <v>0</v>
      </c>
      <c r="E77">
        <v>0.36858999999999997</v>
      </c>
      <c r="F77">
        <v>0</v>
      </c>
      <c r="G77">
        <v>209.73</v>
      </c>
      <c r="H77">
        <v>2023</v>
      </c>
      <c r="I77" t="s">
        <v>101</v>
      </c>
      <c r="J77" t="s">
        <v>160</v>
      </c>
      <c r="K77" s="47" t="str">
        <f>_xlfn.CONCAT(_xlfn.VALUETOTEXT(H75),"-",RIGHT(_xlfn.VALUETOTEXT(H77),2))</f>
        <v>2022-23</v>
      </c>
      <c r="L77">
        <f>(B77+D77)-(B75+D75)</f>
        <v>4.862000000000001E-2</v>
      </c>
      <c r="M77">
        <f>B76-B74</f>
        <v>6.7799999999999999E-2</v>
      </c>
      <c r="N77">
        <f>C77-C75</f>
        <v>-5.6900000000000006E-3</v>
      </c>
      <c r="O77">
        <f>C76-C74</f>
        <v>-5.6900000000000006E-3</v>
      </c>
      <c r="P77">
        <f>(L77+N77)-(M77+O77)</f>
        <v>-1.9179999999999989E-2</v>
      </c>
      <c r="Q77">
        <f>D76-D74</f>
        <v>-1.9180000000000003E-2</v>
      </c>
    </row>
    <row r="78" spans="1:17">
      <c r="A78" t="s">
        <v>191</v>
      </c>
      <c r="B78">
        <v>7.1470000000000006E-2</v>
      </c>
      <c r="C78">
        <v>0.13336999999999999</v>
      </c>
      <c r="D78">
        <v>3.005E-2</v>
      </c>
      <c r="E78">
        <v>0.23488999999999999</v>
      </c>
      <c r="F78">
        <v>0</v>
      </c>
      <c r="G78">
        <v>148.91999999999999</v>
      </c>
      <c r="H78">
        <v>2020</v>
      </c>
      <c r="I78" t="s">
        <v>117</v>
      </c>
      <c r="J78" t="s">
        <v>159</v>
      </c>
    </row>
    <row r="79" spans="1:17">
      <c r="A79" t="s">
        <v>25</v>
      </c>
      <c r="B79">
        <v>9.6089999999999995E-2</v>
      </c>
      <c r="C79">
        <v>0.13916999999999999</v>
      </c>
      <c r="D79">
        <v>0</v>
      </c>
      <c r="E79">
        <v>0.23526</v>
      </c>
      <c r="F79">
        <v>0</v>
      </c>
      <c r="G79">
        <v>149.15</v>
      </c>
      <c r="H79">
        <v>2020</v>
      </c>
      <c r="I79" t="s">
        <v>117</v>
      </c>
      <c r="J79" t="s">
        <v>160</v>
      </c>
    </row>
    <row r="80" spans="1:17">
      <c r="A80" t="s">
        <v>191</v>
      </c>
      <c r="B80">
        <v>7.1470000000000006E-2</v>
      </c>
      <c r="C80">
        <v>0.15017</v>
      </c>
      <c r="D80">
        <v>3.594E-2</v>
      </c>
      <c r="E80">
        <v>0.25757999999999998</v>
      </c>
      <c r="F80">
        <v>0</v>
      </c>
      <c r="G80">
        <v>156.61000000000001</v>
      </c>
      <c r="H80">
        <v>2021</v>
      </c>
      <c r="I80" t="s">
        <v>117</v>
      </c>
      <c r="J80" t="s">
        <v>159</v>
      </c>
    </row>
    <row r="81" spans="1:17">
      <c r="A81" t="s">
        <v>25</v>
      </c>
      <c r="B81">
        <v>9.5449999999999993E-2</v>
      </c>
      <c r="C81">
        <v>0.15597</v>
      </c>
      <c r="D81">
        <v>0</v>
      </c>
      <c r="E81">
        <v>0.25141999999999998</v>
      </c>
      <c r="F81">
        <v>0</v>
      </c>
      <c r="G81">
        <v>152.86000000000001</v>
      </c>
      <c r="H81">
        <v>2021</v>
      </c>
      <c r="I81" t="s">
        <v>117</v>
      </c>
      <c r="J81" t="s">
        <v>160</v>
      </c>
      <c r="K81" s="47" t="str">
        <f>_xlfn.CONCAT(_xlfn.VALUETOTEXT(H79),"-",RIGHT(_xlfn.VALUETOTEXT(H81),2))</f>
        <v>2020-21</v>
      </c>
      <c r="L81">
        <f>(B81+D81)-(B79+D79)</f>
        <v>-6.4000000000000168E-4</v>
      </c>
      <c r="M81">
        <f>B80-B78</f>
        <v>0</v>
      </c>
      <c r="N81">
        <f>C81-C79</f>
        <v>1.6800000000000009E-2</v>
      </c>
      <c r="O81">
        <f>C80-C78</f>
        <v>1.6800000000000009E-2</v>
      </c>
      <c r="P81">
        <f>(L81+N81)-(M81+O81)</f>
        <v>-6.4000000000000168E-4</v>
      </c>
      <c r="Q81">
        <f>D80-D78</f>
        <v>5.8899999999999994E-3</v>
      </c>
    </row>
    <row r="82" spans="1:17">
      <c r="A82" t="s">
        <v>192</v>
      </c>
      <c r="B82">
        <v>0.10691000000000001</v>
      </c>
      <c r="C82">
        <v>0.19361999999999999</v>
      </c>
      <c r="D82">
        <v>1.051E-2</v>
      </c>
      <c r="E82">
        <v>0.31103999999999998</v>
      </c>
      <c r="F82">
        <v>0</v>
      </c>
      <c r="G82">
        <v>215.86</v>
      </c>
      <c r="H82">
        <v>2022</v>
      </c>
      <c r="I82" t="s">
        <v>117</v>
      </c>
      <c r="J82" t="s">
        <v>159</v>
      </c>
    </row>
    <row r="83" spans="1:17">
      <c r="A83" t="s">
        <v>25</v>
      </c>
      <c r="B83">
        <v>0.11259</v>
      </c>
      <c r="C83">
        <v>0.20014000000000001</v>
      </c>
      <c r="D83">
        <v>0</v>
      </c>
      <c r="E83">
        <v>0.31273000000000001</v>
      </c>
      <c r="F83">
        <v>0</v>
      </c>
      <c r="G83">
        <v>217.03</v>
      </c>
      <c r="H83">
        <v>2022</v>
      </c>
      <c r="I83" t="s">
        <v>117</v>
      </c>
      <c r="J83" t="s">
        <v>160</v>
      </c>
      <c r="K83" s="47" t="str">
        <f>_xlfn.CONCAT(_xlfn.VALUETOTEXT(H81),"-",RIGHT(_xlfn.VALUETOTEXT(H83),2))</f>
        <v>2021-22</v>
      </c>
      <c r="L83">
        <f>(B83+D83)-(B81+D81)</f>
        <v>1.7140000000000002E-2</v>
      </c>
      <c r="M83">
        <f>B82-B80</f>
        <v>3.5439999999999999E-2</v>
      </c>
      <c r="N83">
        <f>C83-C81</f>
        <v>4.4170000000000015E-2</v>
      </c>
      <c r="O83">
        <f>C82-C80</f>
        <v>4.3449999999999989E-2</v>
      </c>
      <c r="P83">
        <f>(L83+N83)-(M83+O83)</f>
        <v>-1.7579999999999971E-2</v>
      </c>
      <c r="Q83">
        <f>D82-D80</f>
        <v>-2.5430000000000001E-2</v>
      </c>
    </row>
    <row r="84" spans="1:17">
      <c r="A84" t="s">
        <v>192</v>
      </c>
      <c r="B84">
        <v>0.16</v>
      </c>
      <c r="C84">
        <v>0.19</v>
      </c>
      <c r="D84">
        <v>0</v>
      </c>
      <c r="E84">
        <v>0.35</v>
      </c>
      <c r="F84">
        <v>0</v>
      </c>
      <c r="G84">
        <v>229.7</v>
      </c>
      <c r="H84">
        <v>2023</v>
      </c>
      <c r="I84" t="s">
        <v>117</v>
      </c>
      <c r="J84" t="s">
        <v>159</v>
      </c>
    </row>
    <row r="85" spans="1:17">
      <c r="A85" t="s">
        <v>25</v>
      </c>
      <c r="B85">
        <v>0.17</v>
      </c>
      <c r="C85">
        <v>0.2</v>
      </c>
      <c r="D85">
        <v>0</v>
      </c>
      <c r="E85">
        <v>0.36</v>
      </c>
      <c r="F85">
        <v>0</v>
      </c>
      <c r="G85">
        <v>239.81</v>
      </c>
      <c r="H85">
        <v>2023</v>
      </c>
      <c r="I85" t="s">
        <v>117</v>
      </c>
      <c r="J85" t="s">
        <v>160</v>
      </c>
      <c r="K85" s="47" t="str">
        <f>_xlfn.CONCAT(_xlfn.VALUETOTEXT(H83),"-",RIGHT(_xlfn.VALUETOTEXT(H85),2))</f>
        <v>2022-23</v>
      </c>
      <c r="L85">
        <f>(B85+D85)-(B83+D83)</f>
        <v>5.7410000000000017E-2</v>
      </c>
      <c r="M85">
        <f>B84-B82</f>
        <v>5.3089999999999998E-2</v>
      </c>
      <c r="N85">
        <f>C85-C83</f>
        <v>-1.4000000000000123E-4</v>
      </c>
      <c r="O85">
        <f>C84-C82</f>
        <v>-3.6199999999999843E-3</v>
      </c>
      <c r="P85">
        <f>(L85+N85)-(M85+O85)</f>
        <v>7.8000000000000014E-3</v>
      </c>
      <c r="Q85">
        <f>D84-D82</f>
        <v>-1.051E-2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353C2-31BE-F34D-9E58-12B5B31F5E1E}">
  <dimension ref="A1:G117"/>
  <sheetViews>
    <sheetView workbookViewId="0">
      <selection activeCell="C1" sqref="C1"/>
    </sheetView>
  </sheetViews>
  <sheetFormatPr baseColWidth="10" defaultRowHeight="16"/>
  <sheetData>
    <row r="1" spans="1:7">
      <c r="A1" s="12" t="s">
        <v>144</v>
      </c>
      <c r="B1" s="12" t="s">
        <v>145</v>
      </c>
      <c r="C1" s="12" t="s">
        <v>146</v>
      </c>
      <c r="D1" s="12" t="s">
        <v>147</v>
      </c>
      <c r="E1" s="12" t="s">
        <v>8</v>
      </c>
      <c r="F1" s="12" t="s">
        <v>14</v>
      </c>
      <c r="G1" s="12" t="s">
        <v>150</v>
      </c>
    </row>
    <row r="2" spans="1:7">
      <c r="A2" s="12">
        <v>7.3789999999999994E-2</v>
      </c>
      <c r="B2" s="12">
        <v>0.14126</v>
      </c>
      <c r="C2" s="12">
        <v>3.4009999999999999E-2</v>
      </c>
      <c r="D2" s="12">
        <v>0.24906</v>
      </c>
      <c r="E2" s="12">
        <v>2018</v>
      </c>
      <c r="F2" s="12" t="s">
        <v>193</v>
      </c>
      <c r="G2" s="12" t="s">
        <v>194</v>
      </c>
    </row>
    <row r="3" spans="1:7">
      <c r="A3" s="12">
        <v>0.10780000000000001</v>
      </c>
      <c r="B3" s="12">
        <v>0.14126</v>
      </c>
      <c r="C3" s="12">
        <v>0</v>
      </c>
      <c r="D3" s="12">
        <v>0.24906</v>
      </c>
      <c r="E3" s="12">
        <v>2018</v>
      </c>
      <c r="F3" s="12" t="s">
        <v>193</v>
      </c>
      <c r="G3" s="12" t="s">
        <v>195</v>
      </c>
    </row>
    <row r="4" spans="1:7">
      <c r="A4" s="12">
        <v>7.9079999999999998E-2</v>
      </c>
      <c r="B4" s="12" t="s">
        <v>196</v>
      </c>
      <c r="C4" s="12">
        <v>3.4049999999999997E-2</v>
      </c>
      <c r="D4" s="12">
        <v>0.11312999999999999</v>
      </c>
      <c r="E4" s="12">
        <v>2019</v>
      </c>
      <c r="F4" s="12" t="s">
        <v>193</v>
      </c>
      <c r="G4" s="12" t="s">
        <v>194</v>
      </c>
    </row>
    <row r="5" spans="1:7">
      <c r="A5" s="12">
        <v>0.11312999999999999</v>
      </c>
      <c r="B5" s="12" t="s">
        <v>196</v>
      </c>
      <c r="C5" s="12">
        <v>0</v>
      </c>
      <c r="D5" s="12">
        <v>0.11312999999999999</v>
      </c>
      <c r="E5" s="12">
        <v>2019</v>
      </c>
      <c r="F5" s="12" t="s">
        <v>193</v>
      </c>
      <c r="G5" s="12" t="s">
        <v>195</v>
      </c>
    </row>
    <row r="6" spans="1:7">
      <c r="A6" s="12">
        <v>8.1199999999999994E-2</v>
      </c>
      <c r="B6" s="12"/>
      <c r="C6" s="12">
        <v>3.0470000000000001E-2</v>
      </c>
      <c r="D6" s="12">
        <v>0.11167000000000001</v>
      </c>
      <c r="E6" s="12">
        <v>2020</v>
      </c>
      <c r="F6" s="12" t="s">
        <v>193</v>
      </c>
      <c r="G6" s="12" t="s">
        <v>194</v>
      </c>
    </row>
    <row r="7" spans="1:7">
      <c r="A7" s="12">
        <v>0.11778</v>
      </c>
      <c r="B7" s="12"/>
      <c r="C7" s="12">
        <v>0</v>
      </c>
      <c r="D7" s="12">
        <v>0.11778</v>
      </c>
      <c r="E7" s="12">
        <v>2020</v>
      </c>
      <c r="F7" s="12" t="s">
        <v>193</v>
      </c>
      <c r="G7" s="12" t="s">
        <v>195</v>
      </c>
    </row>
    <row r="8" spans="1:7">
      <c r="A8" s="12">
        <v>6.6360000000000002E-2</v>
      </c>
      <c r="B8" s="12">
        <v>0.17127000000000001</v>
      </c>
      <c r="C8" s="12">
        <v>4.7530000000000003E-2</v>
      </c>
      <c r="D8" s="12">
        <v>0.28516000000000002</v>
      </c>
      <c r="E8" s="12">
        <v>2021</v>
      </c>
      <c r="F8" s="12" t="s">
        <v>193</v>
      </c>
      <c r="G8" s="12" t="s">
        <v>194</v>
      </c>
    </row>
    <row r="9" spans="1:7">
      <c r="A9" s="12">
        <v>0.11418</v>
      </c>
      <c r="B9" s="12">
        <v>0.17127000000000001</v>
      </c>
      <c r="C9" s="12">
        <v>0</v>
      </c>
      <c r="D9" s="12">
        <v>0.28544999999999998</v>
      </c>
      <c r="E9" s="12">
        <v>2021</v>
      </c>
      <c r="F9" s="12" t="s">
        <v>193</v>
      </c>
      <c r="G9" s="12" t="s">
        <v>195</v>
      </c>
    </row>
    <row r="10" spans="1:7">
      <c r="A10" s="12">
        <v>0.104</v>
      </c>
      <c r="B10" s="12">
        <v>0.19383</v>
      </c>
      <c r="C10" s="12">
        <v>2.0580000000000001E-2</v>
      </c>
      <c r="D10" s="12">
        <v>0.31841000000000003</v>
      </c>
      <c r="E10" s="12">
        <v>2022</v>
      </c>
      <c r="F10" s="12" t="s">
        <v>193</v>
      </c>
      <c r="G10" s="12" t="s">
        <v>194</v>
      </c>
    </row>
    <row r="11" spans="1:7">
      <c r="A11" s="12">
        <v>0.12511</v>
      </c>
      <c r="B11" s="12">
        <v>0.19383</v>
      </c>
      <c r="C11" s="12">
        <v>2.6630000000000001E-2</v>
      </c>
      <c r="D11" s="12">
        <v>0.34556999999999999</v>
      </c>
      <c r="E11" s="12">
        <v>2022</v>
      </c>
      <c r="F11" s="12" t="s">
        <v>193</v>
      </c>
      <c r="G11" s="12" t="s">
        <v>195</v>
      </c>
    </row>
    <row r="12" spans="1:7">
      <c r="A12">
        <v>9.0999999999999998E-2</v>
      </c>
      <c r="B12">
        <v>0.20893999999999999</v>
      </c>
      <c r="C12">
        <v>3.7399999999999998E-3</v>
      </c>
      <c r="D12">
        <v>0.30368000000000001</v>
      </c>
      <c r="E12">
        <v>2023</v>
      </c>
      <c r="F12" t="s">
        <v>193</v>
      </c>
      <c r="G12" s="12" t="s">
        <v>194</v>
      </c>
    </row>
    <row r="13" spans="1:7">
      <c r="A13">
        <v>0.14202000000000001</v>
      </c>
      <c r="B13">
        <v>0.20893999999999999</v>
      </c>
      <c r="C13">
        <v>1.4120000000000001E-2</v>
      </c>
      <c r="D13">
        <v>0.36508000000000002</v>
      </c>
      <c r="E13">
        <v>2023</v>
      </c>
      <c r="F13" t="s">
        <v>193</v>
      </c>
      <c r="G13" s="12" t="s">
        <v>195</v>
      </c>
    </row>
    <row r="14" spans="1:7">
      <c r="A14" s="12">
        <v>7.2669999999999998E-2</v>
      </c>
      <c r="B14" s="12" t="s">
        <v>196</v>
      </c>
      <c r="C14" s="12">
        <v>2.4049999999999998E-2</v>
      </c>
      <c r="D14" s="12">
        <v>9.672E-2</v>
      </c>
      <c r="E14" s="12">
        <v>2016</v>
      </c>
      <c r="F14" s="12" t="s">
        <v>197</v>
      </c>
      <c r="G14" s="12" t="s">
        <v>194</v>
      </c>
    </row>
    <row r="15" spans="1:7">
      <c r="A15" s="12">
        <v>9.6960000000000005E-2</v>
      </c>
      <c r="B15" s="12" t="s">
        <v>196</v>
      </c>
      <c r="C15" s="12">
        <v>0</v>
      </c>
      <c r="D15" s="12">
        <v>9.6960000000000005E-2</v>
      </c>
      <c r="E15" s="12">
        <v>2016</v>
      </c>
      <c r="F15" s="12" t="s">
        <v>197</v>
      </c>
      <c r="G15" s="12" t="s">
        <v>195</v>
      </c>
    </row>
    <row r="16" spans="1:7">
      <c r="A16" s="12">
        <v>6.8360000000000004E-2</v>
      </c>
      <c r="B16" s="12">
        <v>0.13211999999999999</v>
      </c>
      <c r="C16" s="12">
        <v>3.4009999999999999E-2</v>
      </c>
      <c r="D16" s="12">
        <v>0.23449</v>
      </c>
      <c r="E16" s="12">
        <v>2017</v>
      </c>
      <c r="F16" s="12" t="s">
        <v>197</v>
      </c>
      <c r="G16" s="12" t="s">
        <v>194</v>
      </c>
    </row>
    <row r="17" spans="1:7">
      <c r="A17" s="12">
        <v>0.10780000000000001</v>
      </c>
      <c r="B17" s="12">
        <v>0.13211999999999999</v>
      </c>
      <c r="C17" s="12">
        <v>0</v>
      </c>
      <c r="D17" s="12">
        <v>0.23991999999999999</v>
      </c>
      <c r="E17" s="12">
        <v>2017</v>
      </c>
      <c r="F17" s="12" t="s">
        <v>197</v>
      </c>
      <c r="G17" s="12" t="s">
        <v>195</v>
      </c>
    </row>
    <row r="18" spans="1:7">
      <c r="A18" s="12">
        <v>8.2350000000000007E-2</v>
      </c>
      <c r="B18" s="12">
        <v>0.15426000000000001</v>
      </c>
      <c r="C18" s="12">
        <v>3.3989999999999999E-2</v>
      </c>
      <c r="D18" s="12">
        <v>0.27060000000000001</v>
      </c>
      <c r="E18" s="12">
        <v>2020</v>
      </c>
      <c r="F18" s="12" t="s">
        <v>197</v>
      </c>
      <c r="G18" s="12" t="s">
        <v>194</v>
      </c>
    </row>
    <row r="19" spans="1:7">
      <c r="A19" s="12">
        <v>7.3120000000000004E-2</v>
      </c>
      <c r="B19" s="12">
        <v>0.15426000000000001</v>
      </c>
      <c r="C19" s="12">
        <v>4.2430000000000002E-2</v>
      </c>
      <c r="D19" s="12">
        <v>0.26980999999999999</v>
      </c>
      <c r="E19" s="12">
        <v>2020</v>
      </c>
      <c r="F19" s="12" t="s">
        <v>197</v>
      </c>
      <c r="G19" s="12" t="s">
        <v>195</v>
      </c>
    </row>
    <row r="20" spans="1:7">
      <c r="A20" s="12">
        <v>6.9180000000000005E-2</v>
      </c>
      <c r="B20" s="12">
        <v>0.17100000000000001</v>
      </c>
      <c r="C20" s="12">
        <v>4.7530000000000003E-2</v>
      </c>
      <c r="D20" s="12">
        <v>0.28771000000000002</v>
      </c>
      <c r="E20" s="12">
        <v>2021</v>
      </c>
      <c r="F20" s="12" t="s">
        <v>197</v>
      </c>
      <c r="G20" s="12" t="s">
        <v>194</v>
      </c>
    </row>
    <row r="21" spans="1:7">
      <c r="A21" s="12">
        <v>0.11418</v>
      </c>
      <c r="B21" s="12">
        <v>0.17100000000000001</v>
      </c>
      <c r="C21" s="12">
        <v>0</v>
      </c>
      <c r="D21" s="12">
        <v>0.28517999999999999</v>
      </c>
      <c r="E21" s="12">
        <v>2021</v>
      </c>
      <c r="F21" s="12" t="s">
        <v>197</v>
      </c>
      <c r="G21" s="12" t="s">
        <v>195</v>
      </c>
    </row>
    <row r="22" spans="1:7">
      <c r="A22" s="12">
        <v>0.13042000000000001</v>
      </c>
      <c r="B22" s="12">
        <v>0.19176000000000001</v>
      </c>
      <c r="C22" s="12">
        <v>2.044E-2</v>
      </c>
      <c r="D22" s="12">
        <v>0.34261999999999998</v>
      </c>
      <c r="E22" s="12">
        <v>2022</v>
      </c>
      <c r="F22" s="12" t="s">
        <v>197</v>
      </c>
      <c r="G22" s="12" t="s">
        <v>194</v>
      </c>
    </row>
    <row r="23" spans="1:7">
      <c r="A23" s="12">
        <v>0.12433</v>
      </c>
      <c r="B23" s="12">
        <v>0.19176000000000001</v>
      </c>
      <c r="C23" s="12">
        <v>2.6530000000000001E-2</v>
      </c>
      <c r="D23" s="12">
        <v>0.34261999999999998</v>
      </c>
      <c r="E23" s="12">
        <v>2022</v>
      </c>
      <c r="F23" s="12" t="s">
        <v>197</v>
      </c>
      <c r="G23" s="12" t="s">
        <v>195</v>
      </c>
    </row>
    <row r="24" spans="1:7">
      <c r="A24">
        <v>0.11963</v>
      </c>
      <c r="B24">
        <v>0.21190000000000001</v>
      </c>
      <c r="C24">
        <v>3.7399999999999998E-3</v>
      </c>
      <c r="D24">
        <v>0.33527000000000001</v>
      </c>
      <c r="E24">
        <v>2023</v>
      </c>
      <c r="F24" s="12" t="s">
        <v>197</v>
      </c>
      <c r="G24" s="12" t="s">
        <v>194</v>
      </c>
    </row>
    <row r="25" spans="1:7">
      <c r="A25">
        <v>0.14202000000000001</v>
      </c>
      <c r="B25">
        <v>0.21190000000000001</v>
      </c>
      <c r="C25">
        <v>1.4120000000000001E-2</v>
      </c>
      <c r="D25">
        <v>0.36803999999999998</v>
      </c>
      <c r="E25">
        <v>2023</v>
      </c>
      <c r="F25" s="12" t="s">
        <v>197</v>
      </c>
      <c r="G25" s="12" t="s">
        <v>195</v>
      </c>
    </row>
    <row r="26" spans="1:7">
      <c r="A26" s="12">
        <v>7.2169999999999998E-2</v>
      </c>
      <c r="B26" s="12">
        <v>0.13733000000000001</v>
      </c>
      <c r="C26" s="12">
        <v>3.4009999999999999E-2</v>
      </c>
      <c r="D26" s="12">
        <v>0.24351</v>
      </c>
      <c r="E26" s="12">
        <v>2018</v>
      </c>
      <c r="F26" s="12" t="s">
        <v>198</v>
      </c>
      <c r="G26" s="12" t="s">
        <v>194</v>
      </c>
    </row>
    <row r="27" spans="1:7">
      <c r="A27" s="12">
        <v>0.10780000000000001</v>
      </c>
      <c r="B27" s="12">
        <v>0.13733000000000001</v>
      </c>
      <c r="C27" s="12">
        <v>0</v>
      </c>
      <c r="D27" s="12">
        <v>0.24512999999999999</v>
      </c>
      <c r="E27" s="12">
        <v>2018</v>
      </c>
      <c r="F27" s="12" t="s">
        <v>198</v>
      </c>
      <c r="G27" s="12" t="s">
        <v>195</v>
      </c>
    </row>
    <row r="28" spans="1:7">
      <c r="A28" s="12">
        <v>8.2350000000000007E-2</v>
      </c>
      <c r="B28" s="12">
        <v>0.15298</v>
      </c>
      <c r="C28" s="12">
        <v>3.3989999999999999E-2</v>
      </c>
      <c r="D28" s="12">
        <v>0.26932</v>
      </c>
      <c r="E28" s="12">
        <v>2020</v>
      </c>
      <c r="F28" s="12" t="s">
        <v>198</v>
      </c>
      <c r="G28" s="12" t="s">
        <v>194</v>
      </c>
    </row>
    <row r="29" spans="1:7">
      <c r="A29" s="12">
        <v>7.3120000000000004E-2</v>
      </c>
      <c r="B29" s="12">
        <v>0.15298</v>
      </c>
      <c r="C29" s="12">
        <v>4.2430000000000002E-2</v>
      </c>
      <c r="D29" s="12">
        <v>0.26852999999999999</v>
      </c>
      <c r="E29" s="12">
        <v>2020</v>
      </c>
      <c r="F29" s="12" t="s">
        <v>198</v>
      </c>
      <c r="G29" s="12" t="s">
        <v>195</v>
      </c>
    </row>
    <row r="30" spans="1:7">
      <c r="A30" s="12">
        <v>6.5509999999999999E-2</v>
      </c>
      <c r="B30" s="12">
        <v>0.16746</v>
      </c>
      <c r="C30" s="12">
        <v>4.7530000000000003E-2</v>
      </c>
      <c r="D30" s="12">
        <v>0.28050000000000003</v>
      </c>
      <c r="E30" s="12">
        <v>2021</v>
      </c>
      <c r="F30" s="12" t="s">
        <v>198</v>
      </c>
      <c r="G30" s="12" t="s">
        <v>194</v>
      </c>
    </row>
    <row r="31" spans="1:7">
      <c r="A31" s="12">
        <v>0.11418</v>
      </c>
      <c r="B31" s="12">
        <v>0.16746</v>
      </c>
      <c r="C31" s="12">
        <v>0</v>
      </c>
      <c r="D31" s="12">
        <v>0.28164</v>
      </c>
      <c r="E31" s="12">
        <v>2021</v>
      </c>
      <c r="F31" s="12" t="s">
        <v>198</v>
      </c>
      <c r="G31" s="12" t="s">
        <v>195</v>
      </c>
    </row>
    <row r="32" spans="1:7">
      <c r="A32" s="12">
        <v>0.12056</v>
      </c>
      <c r="B32" s="12">
        <v>0.18958</v>
      </c>
      <c r="C32" s="12">
        <v>2.6630000000000001E-2</v>
      </c>
      <c r="D32" s="12">
        <v>0.33677000000000001</v>
      </c>
      <c r="E32" s="12">
        <v>2022</v>
      </c>
      <c r="F32" s="12" t="s">
        <v>198</v>
      </c>
      <c r="G32" s="12" t="s">
        <v>194</v>
      </c>
    </row>
    <row r="33" spans="1:7">
      <c r="A33" s="12">
        <v>0.12511</v>
      </c>
      <c r="B33" s="12">
        <v>0.18958</v>
      </c>
      <c r="C33" s="12">
        <v>2.6630000000000001E-2</v>
      </c>
      <c r="D33" s="12">
        <v>0.34132000000000001</v>
      </c>
      <c r="E33" s="12">
        <v>2022</v>
      </c>
      <c r="F33" s="12" t="s">
        <v>198</v>
      </c>
      <c r="G33" s="12" t="s">
        <v>195</v>
      </c>
    </row>
    <row r="34" spans="1:7">
      <c r="A34">
        <v>0.13421</v>
      </c>
      <c r="B34">
        <v>0.20491000000000001</v>
      </c>
      <c r="C34">
        <v>1.4120000000000001E-2</v>
      </c>
      <c r="D34">
        <v>0.35324</v>
      </c>
      <c r="E34">
        <v>2023</v>
      </c>
      <c r="F34" t="s">
        <v>198</v>
      </c>
      <c r="G34" s="12" t="s">
        <v>194</v>
      </c>
    </row>
    <row r="35" spans="1:7">
      <c r="A35">
        <v>0.14202000000000001</v>
      </c>
      <c r="B35">
        <v>0.20491000000000001</v>
      </c>
      <c r="C35">
        <v>1.4120000000000001E-2</v>
      </c>
      <c r="D35">
        <v>0.36104999999999998</v>
      </c>
      <c r="E35">
        <v>2023</v>
      </c>
      <c r="F35" t="s">
        <v>198</v>
      </c>
      <c r="G35" s="12" t="s">
        <v>195</v>
      </c>
    </row>
    <row r="36" spans="1:7">
      <c r="A36" s="12">
        <v>6.5310000000000007E-2</v>
      </c>
      <c r="B36" s="12">
        <v>0.16403000000000001</v>
      </c>
      <c r="C36" s="12">
        <v>4.7530000000000003E-2</v>
      </c>
      <c r="D36" s="12">
        <v>0.27687</v>
      </c>
      <c r="E36" s="12">
        <v>2021</v>
      </c>
      <c r="F36" s="12" t="s">
        <v>199</v>
      </c>
      <c r="G36" s="12" t="s">
        <v>194</v>
      </c>
    </row>
    <row r="37" spans="1:7">
      <c r="A37" s="12">
        <v>0.11418</v>
      </c>
      <c r="B37" s="12">
        <v>0.16403000000000001</v>
      </c>
      <c r="C37" s="12">
        <v>0</v>
      </c>
      <c r="D37" s="12">
        <v>0.27821000000000001</v>
      </c>
      <c r="E37" s="12">
        <v>2021</v>
      </c>
      <c r="F37" s="12" t="s">
        <v>199</v>
      </c>
      <c r="G37" s="12" t="s">
        <v>195</v>
      </c>
    </row>
    <row r="38" spans="1:7">
      <c r="A38" s="12">
        <v>0.13116</v>
      </c>
      <c r="B38" s="12">
        <v>0.18149000000000001</v>
      </c>
      <c r="C38" s="12">
        <v>2.0580000000000001E-2</v>
      </c>
      <c r="D38" s="12">
        <v>0.33323000000000003</v>
      </c>
      <c r="E38" s="12">
        <v>2022</v>
      </c>
      <c r="F38" s="12" t="s">
        <v>199</v>
      </c>
      <c r="G38" s="12" t="s">
        <v>194</v>
      </c>
    </row>
    <row r="39" spans="1:7">
      <c r="A39" s="12">
        <v>0.12511</v>
      </c>
      <c r="B39" s="12">
        <v>0.18149000000000001</v>
      </c>
      <c r="C39" s="12">
        <v>2.6630000000000001E-2</v>
      </c>
      <c r="D39" s="12">
        <v>0.33323000000000003</v>
      </c>
      <c r="E39" s="12">
        <v>2022</v>
      </c>
      <c r="F39" s="12" t="s">
        <v>199</v>
      </c>
      <c r="G39" s="12" t="s">
        <v>195</v>
      </c>
    </row>
    <row r="40" spans="1:7">
      <c r="A40">
        <v>0.15240000000000001</v>
      </c>
      <c r="B40">
        <v>0.19980000000000001</v>
      </c>
      <c r="C40">
        <v>3.7399999999999998E-3</v>
      </c>
      <c r="D40">
        <v>0.35593999999999998</v>
      </c>
      <c r="E40">
        <v>2023</v>
      </c>
      <c r="F40" t="s">
        <v>199</v>
      </c>
      <c r="G40" s="12" t="s">
        <v>194</v>
      </c>
    </row>
    <row r="41" spans="1:7">
      <c r="A41">
        <v>0.14202000000000001</v>
      </c>
      <c r="B41">
        <v>0.19980000000000001</v>
      </c>
      <c r="C41">
        <v>1.4120000000000001E-2</v>
      </c>
      <c r="D41">
        <v>0.35593999999999998</v>
      </c>
      <c r="E41">
        <v>2023</v>
      </c>
      <c r="F41" t="s">
        <v>199</v>
      </c>
      <c r="G41" s="12" t="s">
        <v>195</v>
      </c>
    </row>
    <row r="42" spans="1:7">
      <c r="A42" s="12">
        <v>6.8000000000000005E-2</v>
      </c>
      <c r="B42" s="12">
        <v>0.14049</v>
      </c>
      <c r="C42" s="12">
        <v>2.9770000000000001E-2</v>
      </c>
      <c r="D42" s="12">
        <v>0.23826</v>
      </c>
      <c r="E42" s="12">
        <v>2017</v>
      </c>
      <c r="F42" s="12" t="s">
        <v>200</v>
      </c>
      <c r="G42" s="12" t="s">
        <v>194</v>
      </c>
    </row>
    <row r="43" spans="1:7">
      <c r="A43" s="12">
        <v>9.8379999999999995E-2</v>
      </c>
      <c r="B43" s="12">
        <v>0.14049</v>
      </c>
      <c r="C43" s="12">
        <v>0</v>
      </c>
      <c r="D43" s="12">
        <v>0.23887</v>
      </c>
      <c r="E43" s="12">
        <v>2017</v>
      </c>
      <c r="F43" s="12" t="s">
        <v>200</v>
      </c>
      <c r="G43" s="12" t="s">
        <v>195</v>
      </c>
    </row>
    <row r="44" spans="1:7">
      <c r="A44" s="12">
        <v>6.8000000000000005E-2</v>
      </c>
      <c r="B44" s="12">
        <v>0.14147999999999999</v>
      </c>
      <c r="C44" s="12">
        <v>3.4009999999999999E-2</v>
      </c>
      <c r="D44" s="12">
        <v>0.24349000000000001</v>
      </c>
      <c r="E44" s="12">
        <v>2018</v>
      </c>
      <c r="F44" s="12" t="s">
        <v>200</v>
      </c>
      <c r="G44" s="12" t="s">
        <v>194</v>
      </c>
    </row>
    <row r="45" spans="1:7">
      <c r="A45" s="12">
        <v>0.10780000000000001</v>
      </c>
      <c r="B45" s="12">
        <v>0.14147999999999999</v>
      </c>
      <c r="C45" s="12">
        <v>0</v>
      </c>
      <c r="D45" s="12">
        <v>0.24928</v>
      </c>
      <c r="E45" s="12">
        <v>2018</v>
      </c>
      <c r="F45" s="12" t="s">
        <v>200</v>
      </c>
      <c r="G45" s="12" t="s">
        <v>195</v>
      </c>
    </row>
    <row r="46" spans="1:7">
      <c r="A46" s="12">
        <v>8.6999999999999994E-2</v>
      </c>
      <c r="B46" s="12">
        <v>0.16694999999999999</v>
      </c>
      <c r="C46" s="12">
        <v>4.4580000000000002E-2</v>
      </c>
      <c r="D46" s="12">
        <v>0.29853000000000002</v>
      </c>
      <c r="E46" s="12">
        <v>2021</v>
      </c>
      <c r="F46" s="12" t="s">
        <v>200</v>
      </c>
      <c r="G46" s="12" t="s">
        <v>194</v>
      </c>
    </row>
    <row r="47" spans="1:7">
      <c r="A47" s="12">
        <v>0.11209</v>
      </c>
      <c r="B47" s="12">
        <v>0.16694999999999999</v>
      </c>
      <c r="C47" s="12">
        <v>0</v>
      </c>
      <c r="D47" s="12">
        <v>0.27904000000000001</v>
      </c>
      <c r="E47" s="12">
        <v>2021</v>
      </c>
      <c r="F47" s="12" t="s">
        <v>200</v>
      </c>
      <c r="G47" s="12" t="s">
        <v>195</v>
      </c>
    </row>
    <row r="48" spans="1:7">
      <c r="A48" s="12">
        <v>0.107</v>
      </c>
      <c r="B48" s="12">
        <v>0.19425000000000001</v>
      </c>
      <c r="C48" s="12">
        <v>2.0799999999999999E-2</v>
      </c>
      <c r="D48" s="12">
        <v>0.32205</v>
      </c>
      <c r="E48" s="12">
        <v>2022</v>
      </c>
      <c r="F48" s="12" t="s">
        <v>200</v>
      </c>
      <c r="G48" s="12" t="s">
        <v>194</v>
      </c>
    </row>
    <row r="49" spans="1:7">
      <c r="A49" s="12">
        <v>0.12511</v>
      </c>
      <c r="B49" s="12">
        <v>0.19425000000000001</v>
      </c>
      <c r="C49" s="12">
        <v>2.6630000000000001E-2</v>
      </c>
      <c r="D49" s="12">
        <v>0.34599000000000002</v>
      </c>
      <c r="E49" s="12">
        <v>2022</v>
      </c>
      <c r="F49" s="12" t="s">
        <v>200</v>
      </c>
      <c r="G49" s="12" t="s">
        <v>195</v>
      </c>
    </row>
    <row r="50" spans="1:7">
      <c r="A50">
        <v>0.14899999999999999</v>
      </c>
      <c r="B50">
        <v>0.20915</v>
      </c>
      <c r="C50">
        <v>4.0000000000000001E-3</v>
      </c>
      <c r="D50">
        <v>0.36215000000000003</v>
      </c>
      <c r="E50">
        <v>2023</v>
      </c>
      <c r="F50" t="s">
        <v>200</v>
      </c>
      <c r="G50" s="12" t="s">
        <v>194</v>
      </c>
    </row>
    <row r="51" spans="1:7">
      <c r="A51">
        <v>0.14202000000000001</v>
      </c>
      <c r="B51">
        <v>0.20915</v>
      </c>
      <c r="C51">
        <v>1.4120000000000001E-2</v>
      </c>
      <c r="D51">
        <v>0.36529</v>
      </c>
      <c r="E51">
        <v>2023</v>
      </c>
      <c r="F51" t="s">
        <v>200</v>
      </c>
      <c r="G51" s="12" t="s">
        <v>195</v>
      </c>
    </row>
    <row r="52" spans="1:7">
      <c r="A52" s="12">
        <v>6.8400000000000002E-2</v>
      </c>
      <c r="B52" s="12">
        <v>0.13893</v>
      </c>
      <c r="C52" s="12">
        <v>3.4009999999999999E-2</v>
      </c>
      <c r="D52" s="12">
        <v>0.24134</v>
      </c>
      <c r="E52" s="12">
        <v>2018</v>
      </c>
      <c r="F52" s="12" t="s">
        <v>201</v>
      </c>
      <c r="G52" s="12" t="s">
        <v>194</v>
      </c>
    </row>
    <row r="53" spans="1:7">
      <c r="A53" s="12">
        <v>0.10780000000000001</v>
      </c>
      <c r="B53" s="12">
        <v>0.13893</v>
      </c>
      <c r="C53" s="12">
        <v>0</v>
      </c>
      <c r="D53" s="12">
        <v>0.24673</v>
      </c>
      <c r="E53" s="12">
        <v>2018</v>
      </c>
      <c r="F53" s="12" t="s">
        <v>201</v>
      </c>
      <c r="G53" s="12" t="s">
        <v>195</v>
      </c>
    </row>
    <row r="54" spans="1:7">
      <c r="A54" s="12">
        <v>6.1960000000000001E-2</v>
      </c>
      <c r="B54" s="12">
        <v>0.16475999999999999</v>
      </c>
      <c r="C54" s="12">
        <v>4.453E-2</v>
      </c>
      <c r="D54" s="12">
        <v>0.27124999999999999</v>
      </c>
      <c r="E54" s="12">
        <v>2021</v>
      </c>
      <c r="F54" s="12" t="s">
        <v>201</v>
      </c>
      <c r="G54" s="12" t="s">
        <v>194</v>
      </c>
    </row>
    <row r="55" spans="1:7">
      <c r="A55" s="12">
        <v>0.11209</v>
      </c>
      <c r="B55" s="12">
        <v>0.16475999999999999</v>
      </c>
      <c r="C55" s="12">
        <v>0</v>
      </c>
      <c r="D55" s="12">
        <v>0.27684999999999998</v>
      </c>
      <c r="E55" s="12">
        <v>2021</v>
      </c>
      <c r="F55" s="12" t="s">
        <v>201</v>
      </c>
      <c r="G55" s="12" t="s">
        <v>195</v>
      </c>
    </row>
    <row r="56" spans="1:7">
      <c r="A56" s="12">
        <v>0.12302</v>
      </c>
      <c r="B56" s="12">
        <v>0.19298999999999999</v>
      </c>
      <c r="C56" s="12">
        <v>2.1129999999999999E-2</v>
      </c>
      <c r="D56" s="12">
        <v>0.33714</v>
      </c>
      <c r="E56" s="12">
        <v>2022</v>
      </c>
      <c r="F56" s="12" t="s">
        <v>201</v>
      </c>
      <c r="G56" s="12" t="s">
        <v>194</v>
      </c>
    </row>
    <row r="57" spans="1:7">
      <c r="A57" s="12">
        <v>0.12511</v>
      </c>
      <c r="B57" s="12">
        <v>0.19298999999999999</v>
      </c>
      <c r="C57" s="12">
        <v>2.6630000000000001E-2</v>
      </c>
      <c r="D57" s="12">
        <v>0.34472999999999998</v>
      </c>
      <c r="E57" s="12">
        <v>2022</v>
      </c>
      <c r="F57" s="12" t="s">
        <v>201</v>
      </c>
      <c r="G57" s="12" t="s">
        <v>195</v>
      </c>
    </row>
    <row r="58" spans="1:7">
      <c r="A58">
        <v>0.13421</v>
      </c>
      <c r="B58">
        <v>0.20688999999999999</v>
      </c>
      <c r="C58">
        <v>1.4120000000000001E-2</v>
      </c>
      <c r="D58">
        <v>0.35521999999999998</v>
      </c>
      <c r="E58">
        <v>2023</v>
      </c>
      <c r="F58" t="s">
        <v>202</v>
      </c>
      <c r="G58" s="12" t="s">
        <v>194</v>
      </c>
    </row>
    <row r="59" spans="1:7">
      <c r="A59">
        <v>0.14202000000000001</v>
      </c>
      <c r="B59">
        <v>0.20688999999999999</v>
      </c>
      <c r="C59">
        <v>1.4120000000000001E-2</v>
      </c>
      <c r="D59">
        <v>0.36303000000000002</v>
      </c>
      <c r="E59">
        <v>2023</v>
      </c>
      <c r="F59" t="s">
        <v>202</v>
      </c>
      <c r="G59" s="12" t="s">
        <v>195</v>
      </c>
    </row>
    <row r="60" spans="1:7">
      <c r="A60">
        <v>0.14388000000000001</v>
      </c>
      <c r="B60">
        <v>0.20679</v>
      </c>
      <c r="C60">
        <v>4.45E-3</v>
      </c>
      <c r="D60">
        <v>0.35511999999999999</v>
      </c>
      <c r="E60">
        <v>2023</v>
      </c>
      <c r="F60" t="s">
        <v>203</v>
      </c>
      <c r="G60" s="12" t="s">
        <v>194</v>
      </c>
    </row>
    <row r="61" spans="1:7">
      <c r="A61">
        <v>0.14202000000000001</v>
      </c>
      <c r="B61">
        <v>0.20679</v>
      </c>
      <c r="C61">
        <v>1.4120000000000001E-2</v>
      </c>
      <c r="D61">
        <v>0.36292999999999997</v>
      </c>
      <c r="E61">
        <v>2023</v>
      </c>
      <c r="F61" t="s">
        <v>203</v>
      </c>
      <c r="G61" s="12" t="s">
        <v>195</v>
      </c>
    </row>
    <row r="62" spans="1:7">
      <c r="A62" s="12">
        <v>7.7189999999999995E-2</v>
      </c>
      <c r="B62" s="12">
        <v>0.17394000000000001</v>
      </c>
      <c r="C62" s="12">
        <v>4.8079999999999998E-2</v>
      </c>
      <c r="D62" s="12">
        <v>0.29920999999999998</v>
      </c>
      <c r="E62" s="12">
        <v>2021</v>
      </c>
      <c r="F62" s="12" t="s">
        <v>204</v>
      </c>
      <c r="G62" s="12" t="s">
        <v>194</v>
      </c>
    </row>
    <row r="63" spans="1:7">
      <c r="A63" s="12">
        <v>0.11418</v>
      </c>
      <c r="B63" s="12">
        <v>0.17394000000000001</v>
      </c>
      <c r="C63" s="12">
        <v>0</v>
      </c>
      <c r="D63" s="12">
        <v>0.28811999999999999</v>
      </c>
      <c r="E63" s="12">
        <v>2021</v>
      </c>
      <c r="F63" s="12" t="s">
        <v>204</v>
      </c>
      <c r="G63" s="12" t="s">
        <v>195</v>
      </c>
    </row>
    <row r="64" spans="1:7">
      <c r="A64" s="12">
        <v>0.11527999999999999</v>
      </c>
      <c r="B64" s="12">
        <v>0.19275999999999999</v>
      </c>
      <c r="C64" s="12">
        <v>2.0799999999999999E-2</v>
      </c>
      <c r="D64" s="12">
        <v>0.32884000000000002</v>
      </c>
      <c r="E64" s="12">
        <v>2022</v>
      </c>
      <c r="F64" s="12" t="s">
        <v>204</v>
      </c>
      <c r="G64" s="12" t="s">
        <v>194</v>
      </c>
    </row>
    <row r="65" spans="1:7">
      <c r="A65" s="12">
        <v>0.12511</v>
      </c>
      <c r="B65" s="12">
        <v>0.19275999999999999</v>
      </c>
      <c r="C65" s="12">
        <v>2.6630000000000001E-2</v>
      </c>
      <c r="D65" s="12">
        <v>0.34449999999999997</v>
      </c>
      <c r="E65" s="12">
        <v>2022</v>
      </c>
      <c r="F65" s="12" t="s">
        <v>204</v>
      </c>
      <c r="G65" s="12" t="s">
        <v>195</v>
      </c>
    </row>
    <row r="66" spans="1:7">
      <c r="A66">
        <v>0.12872</v>
      </c>
      <c r="B66">
        <v>0.2079</v>
      </c>
      <c r="C66">
        <v>4.0000000000000001E-3</v>
      </c>
      <c r="D66">
        <v>0.34061999999999998</v>
      </c>
      <c r="E66">
        <v>2023</v>
      </c>
      <c r="F66" t="s">
        <v>204</v>
      </c>
      <c r="G66" s="12" t="s">
        <v>194</v>
      </c>
    </row>
    <row r="67" spans="1:7">
      <c r="A67">
        <v>0.14202000000000001</v>
      </c>
      <c r="B67">
        <v>0.2079</v>
      </c>
      <c r="C67">
        <v>1.4120000000000001E-2</v>
      </c>
      <c r="D67">
        <v>0.36403999999999997</v>
      </c>
      <c r="E67">
        <v>2023</v>
      </c>
      <c r="F67" t="s">
        <v>204</v>
      </c>
      <c r="G67" s="12" t="s">
        <v>195</v>
      </c>
    </row>
    <row r="68" spans="1:7">
      <c r="A68" s="12">
        <v>6.5949999999999995E-2</v>
      </c>
      <c r="B68" s="12" t="s">
        <v>196</v>
      </c>
      <c r="C68" s="12">
        <v>2.9770000000000001E-2</v>
      </c>
      <c r="D68" s="12">
        <v>9.572E-2</v>
      </c>
      <c r="E68" s="12">
        <v>2017</v>
      </c>
      <c r="F68" s="12" t="s">
        <v>205</v>
      </c>
      <c r="G68" s="12" t="s">
        <v>194</v>
      </c>
    </row>
    <row r="69" spans="1:7">
      <c r="A69" s="12">
        <v>9.8379999999999995E-2</v>
      </c>
      <c r="B69" s="12" t="s">
        <v>196</v>
      </c>
      <c r="C69" s="12">
        <v>0</v>
      </c>
      <c r="D69" s="12">
        <v>9.8379999999999995E-2</v>
      </c>
      <c r="E69" s="12">
        <v>2017</v>
      </c>
      <c r="F69" s="12" t="s">
        <v>205</v>
      </c>
      <c r="G69" s="12" t="s">
        <v>195</v>
      </c>
    </row>
    <row r="70" spans="1:7">
      <c r="A70" s="12">
        <v>7.0559999999999998E-2</v>
      </c>
      <c r="B70" s="12">
        <v>0.15006</v>
      </c>
      <c r="C70" s="12">
        <v>3.4009999999999999E-2</v>
      </c>
      <c r="D70" s="12">
        <v>0.25463000000000002</v>
      </c>
      <c r="E70" s="12">
        <v>2018</v>
      </c>
      <c r="F70" s="12" t="s">
        <v>205</v>
      </c>
      <c r="G70" s="12" t="s">
        <v>194</v>
      </c>
    </row>
    <row r="71" spans="1:7">
      <c r="A71" s="12">
        <v>0.10780000000000001</v>
      </c>
      <c r="B71" s="12">
        <v>0.15006</v>
      </c>
      <c r="C71" s="12">
        <v>0</v>
      </c>
      <c r="D71" s="12">
        <v>0.25785999999999998</v>
      </c>
      <c r="E71" s="12">
        <v>2018</v>
      </c>
      <c r="F71" s="12" t="s">
        <v>205</v>
      </c>
      <c r="G71" s="12" t="s">
        <v>195</v>
      </c>
    </row>
    <row r="72" spans="1:7">
      <c r="A72" s="12">
        <v>6.5570000000000003E-2</v>
      </c>
      <c r="B72" s="12">
        <v>0.18038000000000001</v>
      </c>
      <c r="C72" s="12">
        <v>4.8039999999999999E-2</v>
      </c>
      <c r="D72" s="12">
        <v>0.29398999999999997</v>
      </c>
      <c r="E72" s="12">
        <v>2021</v>
      </c>
      <c r="F72" s="12" t="s">
        <v>205</v>
      </c>
      <c r="G72" s="12" t="s">
        <v>194</v>
      </c>
    </row>
    <row r="73" spans="1:7">
      <c r="A73" s="12">
        <v>0.11418</v>
      </c>
      <c r="B73" s="12">
        <v>0.18038000000000001</v>
      </c>
      <c r="C73" s="12">
        <v>0</v>
      </c>
      <c r="D73" s="12">
        <v>0.29455999999999999</v>
      </c>
      <c r="E73" s="12">
        <v>2021</v>
      </c>
      <c r="F73" s="12" t="s">
        <v>205</v>
      </c>
      <c r="G73" s="12" t="s">
        <v>195</v>
      </c>
    </row>
    <row r="74" spans="1:7">
      <c r="A74" s="12">
        <v>0.12984999999999999</v>
      </c>
      <c r="B74" s="12">
        <v>0.19830999999999999</v>
      </c>
      <c r="C74" s="12">
        <v>2.1129999999999999E-2</v>
      </c>
      <c r="D74" s="12">
        <v>0.34928999999999999</v>
      </c>
      <c r="E74" s="12">
        <v>2022</v>
      </c>
      <c r="F74" s="12" t="s">
        <v>205</v>
      </c>
      <c r="G74" s="12" t="s">
        <v>194</v>
      </c>
    </row>
    <row r="75" spans="1:7">
      <c r="A75" s="12">
        <v>0.12511</v>
      </c>
      <c r="B75" s="12">
        <v>0.19830999999999999</v>
      </c>
      <c r="C75" s="12">
        <v>2.6630000000000001E-2</v>
      </c>
      <c r="D75" s="12">
        <v>0.35004999999999997</v>
      </c>
      <c r="E75" s="12">
        <v>2022</v>
      </c>
      <c r="F75" s="12" t="s">
        <v>205</v>
      </c>
      <c r="G75" s="12" t="s">
        <v>195</v>
      </c>
    </row>
    <row r="76" spans="1:7">
      <c r="A76">
        <v>0.15090999999999999</v>
      </c>
      <c r="B76">
        <v>0.20741999999999999</v>
      </c>
      <c r="C76">
        <v>4.45E-3</v>
      </c>
      <c r="D76">
        <v>0.36277999999999999</v>
      </c>
      <c r="E76">
        <v>2023</v>
      </c>
      <c r="F76" t="s">
        <v>205</v>
      </c>
      <c r="G76" s="12" t="s">
        <v>194</v>
      </c>
    </row>
    <row r="77" spans="1:7">
      <c r="A77">
        <v>0.14202000000000001</v>
      </c>
      <c r="B77">
        <v>0.20741999999999999</v>
      </c>
      <c r="C77">
        <v>1.4120000000000001E-2</v>
      </c>
      <c r="D77">
        <v>0.36355999999999999</v>
      </c>
      <c r="E77">
        <v>2023</v>
      </c>
      <c r="F77" t="s">
        <v>205</v>
      </c>
      <c r="G77" s="12" t="s">
        <v>195</v>
      </c>
    </row>
    <row r="78" spans="1:7">
      <c r="A78" s="12">
        <v>6.6479999999999997E-2</v>
      </c>
      <c r="B78" s="12">
        <v>0.14299999999999999</v>
      </c>
      <c r="C78" s="12">
        <v>2.9770000000000001E-2</v>
      </c>
      <c r="D78" s="12">
        <v>0.23924999999999999</v>
      </c>
      <c r="E78" s="12">
        <v>2017</v>
      </c>
      <c r="F78" s="12" t="s">
        <v>206</v>
      </c>
      <c r="G78" s="12" t="s">
        <v>194</v>
      </c>
    </row>
    <row r="79" spans="1:7">
      <c r="A79" s="12">
        <v>9.8379999999999995E-2</v>
      </c>
      <c r="B79" s="12">
        <v>0.14299999999999999</v>
      </c>
      <c r="C79" s="12">
        <v>0</v>
      </c>
      <c r="D79" s="12">
        <v>0.24138000000000001</v>
      </c>
      <c r="E79" s="12">
        <v>2017</v>
      </c>
      <c r="F79" s="12" t="s">
        <v>206</v>
      </c>
      <c r="G79" s="12" t="s">
        <v>195</v>
      </c>
    </row>
    <row r="80" spans="1:7">
      <c r="A80" s="12">
        <v>6.948E-2</v>
      </c>
      <c r="B80" s="12">
        <v>0.14274999999999999</v>
      </c>
      <c r="C80" s="12">
        <v>3.4009999999999999E-2</v>
      </c>
      <c r="D80" s="12">
        <v>0.24623999999999999</v>
      </c>
      <c r="E80" s="12">
        <v>2018</v>
      </c>
      <c r="F80" s="12" t="s">
        <v>206</v>
      </c>
      <c r="G80" s="12" t="s">
        <v>194</v>
      </c>
    </row>
    <row r="81" spans="1:7">
      <c r="A81" s="12">
        <v>0.10780000000000001</v>
      </c>
      <c r="B81" s="12">
        <v>0.14274999999999999</v>
      </c>
      <c r="C81" s="12">
        <v>0</v>
      </c>
      <c r="D81" s="12">
        <v>0.25054999999999999</v>
      </c>
      <c r="E81" s="12">
        <v>2018</v>
      </c>
      <c r="F81" s="12" t="s">
        <v>206</v>
      </c>
      <c r="G81" s="12" t="s">
        <v>195</v>
      </c>
    </row>
    <row r="82" spans="1:7">
      <c r="A82" s="12">
        <v>8.0579999999999999E-2</v>
      </c>
      <c r="B82" s="12">
        <v>0.16234999999999999</v>
      </c>
      <c r="C82" s="12">
        <v>4.3999999999999997E-2</v>
      </c>
      <c r="D82" s="12">
        <v>0.28693000000000002</v>
      </c>
      <c r="E82" s="12">
        <v>2020</v>
      </c>
      <c r="F82" s="12" t="s">
        <v>206</v>
      </c>
      <c r="G82" s="12" t="s">
        <v>194</v>
      </c>
    </row>
    <row r="83" spans="1:7">
      <c r="A83" s="12">
        <v>0.11209</v>
      </c>
      <c r="B83" s="12">
        <v>0.16234999999999999</v>
      </c>
      <c r="C83" s="12">
        <v>0</v>
      </c>
      <c r="D83" s="12">
        <v>0.27444000000000002</v>
      </c>
      <c r="E83" s="12">
        <v>2020</v>
      </c>
      <c r="F83" s="12" t="s">
        <v>206</v>
      </c>
      <c r="G83" s="12" t="s">
        <v>195</v>
      </c>
    </row>
    <row r="84" spans="1:7">
      <c r="A84" s="12">
        <v>7.9619999999999996E-2</v>
      </c>
      <c r="B84" s="12">
        <v>0.17043</v>
      </c>
      <c r="C84" s="12">
        <v>4.7509999999999997E-2</v>
      </c>
      <c r="D84" s="12">
        <v>0.29755999999999999</v>
      </c>
      <c r="E84" s="12">
        <v>2021</v>
      </c>
      <c r="F84" s="12" t="s">
        <v>206</v>
      </c>
      <c r="G84" s="12" t="s">
        <v>194</v>
      </c>
    </row>
    <row r="85" spans="1:7">
      <c r="A85" s="12">
        <v>0.11418</v>
      </c>
      <c r="B85" s="12">
        <v>0.17043</v>
      </c>
      <c r="C85" s="12">
        <v>0</v>
      </c>
      <c r="D85" s="12">
        <v>0.28460999999999997</v>
      </c>
      <c r="E85" s="12">
        <v>2021</v>
      </c>
      <c r="F85" s="12" t="s">
        <v>206</v>
      </c>
      <c r="G85" s="12" t="s">
        <v>195</v>
      </c>
    </row>
    <row r="86" spans="1:7">
      <c r="A86" s="12">
        <v>0.12995999999999999</v>
      </c>
      <c r="B86" s="12">
        <v>0.19574</v>
      </c>
      <c r="C86" s="12">
        <v>2.1049999999999999E-2</v>
      </c>
      <c r="D86" s="12">
        <v>0.34675</v>
      </c>
      <c r="E86" s="12">
        <v>2022</v>
      </c>
      <c r="F86" s="12" t="s">
        <v>206</v>
      </c>
      <c r="G86" s="12" t="s">
        <v>194</v>
      </c>
    </row>
    <row r="87" spans="1:7">
      <c r="A87" s="12">
        <v>0.12511</v>
      </c>
      <c r="B87" s="12">
        <v>0.19574</v>
      </c>
      <c r="C87" s="12">
        <v>2.6630000000000001E-2</v>
      </c>
      <c r="D87" s="12">
        <v>0.34748000000000001</v>
      </c>
      <c r="E87" s="12">
        <v>2022</v>
      </c>
      <c r="F87" s="12" t="s">
        <v>206</v>
      </c>
      <c r="G87" s="12" t="s">
        <v>195</v>
      </c>
    </row>
    <row r="88" spans="1:7">
      <c r="A88">
        <v>0.13528000000000001</v>
      </c>
      <c r="B88">
        <v>0.20963999999999999</v>
      </c>
      <c r="C88">
        <v>4.5900000000000003E-3</v>
      </c>
      <c r="D88">
        <v>0.34950999999999999</v>
      </c>
      <c r="E88">
        <v>2023</v>
      </c>
      <c r="F88" t="s">
        <v>206</v>
      </c>
      <c r="G88" s="12" t="s">
        <v>194</v>
      </c>
    </row>
    <row r="89" spans="1:7">
      <c r="A89">
        <v>0.14202000000000001</v>
      </c>
      <c r="B89">
        <v>0.20963999999999999</v>
      </c>
      <c r="C89">
        <v>1.4120000000000001E-2</v>
      </c>
      <c r="D89">
        <v>0.36577999999999999</v>
      </c>
      <c r="E89">
        <v>2023</v>
      </c>
      <c r="F89" t="s">
        <v>206</v>
      </c>
      <c r="G89" s="12" t="s">
        <v>195</v>
      </c>
    </row>
    <row r="90" spans="1:7">
      <c r="A90" s="12">
        <v>7.2709999999999997E-2</v>
      </c>
      <c r="B90" s="12">
        <v>0.13572000000000001</v>
      </c>
      <c r="C90" s="12">
        <v>3.4009999999999999E-2</v>
      </c>
      <c r="D90" s="12">
        <v>0.24243999999999999</v>
      </c>
      <c r="E90" s="12">
        <v>2018</v>
      </c>
      <c r="F90" s="12" t="s">
        <v>207</v>
      </c>
      <c r="G90" s="12" t="s">
        <v>194</v>
      </c>
    </row>
    <row r="91" spans="1:7">
      <c r="A91" s="12">
        <v>0.10780000000000001</v>
      </c>
      <c r="B91" s="12">
        <v>0.13572000000000001</v>
      </c>
      <c r="C91" s="12">
        <v>0</v>
      </c>
      <c r="D91" s="12">
        <v>0.24351999999999999</v>
      </c>
      <c r="E91" s="12">
        <v>2018</v>
      </c>
      <c r="F91" s="12" t="s">
        <v>207</v>
      </c>
      <c r="G91" s="12" t="s">
        <v>195</v>
      </c>
    </row>
    <row r="92" spans="1:7">
      <c r="A92" s="12">
        <v>7.6780000000000001E-2</v>
      </c>
      <c r="B92" s="12" t="s">
        <v>196</v>
      </c>
      <c r="C92" s="12">
        <v>3.4040000000000001E-2</v>
      </c>
      <c r="D92" s="12">
        <v>0.11082</v>
      </c>
      <c r="E92" s="12">
        <v>2019</v>
      </c>
      <c r="F92" s="12" t="s">
        <v>207</v>
      </c>
      <c r="G92" s="12" t="s">
        <v>194</v>
      </c>
    </row>
    <row r="93" spans="1:7">
      <c r="A93" s="12">
        <v>0.11194</v>
      </c>
      <c r="B93" s="12" t="s">
        <v>196</v>
      </c>
      <c r="C93" s="12">
        <v>0</v>
      </c>
      <c r="D93" s="12">
        <v>0.11194</v>
      </c>
      <c r="E93" s="12">
        <v>2019</v>
      </c>
      <c r="F93" s="12" t="s">
        <v>207</v>
      </c>
      <c r="G93" s="12" t="s">
        <v>195</v>
      </c>
    </row>
    <row r="94" spans="1:7">
      <c r="A94" s="12">
        <v>8.2350000000000007E-2</v>
      </c>
      <c r="B94" s="12" t="s">
        <v>196</v>
      </c>
      <c r="C94" s="12">
        <v>3.3989999999999999E-2</v>
      </c>
      <c r="D94" s="12">
        <v>0.11634</v>
      </c>
      <c r="E94" s="12">
        <v>2020</v>
      </c>
      <c r="F94" s="12" t="s">
        <v>207</v>
      </c>
      <c r="G94" s="12" t="s">
        <v>194</v>
      </c>
    </row>
    <row r="95" spans="1:7">
      <c r="A95" s="12">
        <v>0.11752</v>
      </c>
      <c r="B95" s="12" t="s">
        <v>196</v>
      </c>
      <c r="C95" s="12">
        <v>0</v>
      </c>
      <c r="D95" s="12">
        <v>0.11752</v>
      </c>
      <c r="E95" s="12">
        <v>2020</v>
      </c>
      <c r="F95" s="12" t="s">
        <v>207</v>
      </c>
      <c r="G95" s="12" t="s">
        <v>195</v>
      </c>
    </row>
    <row r="96" spans="1:7">
      <c r="A96" s="12">
        <v>6.6360000000000002E-2</v>
      </c>
      <c r="B96" s="12">
        <v>0.16832</v>
      </c>
      <c r="C96" s="12">
        <v>4.7530000000000003E-2</v>
      </c>
      <c r="D96" s="12">
        <v>0.28221000000000002</v>
      </c>
      <c r="E96" s="12">
        <v>2021</v>
      </c>
      <c r="F96" s="12" t="s">
        <v>207</v>
      </c>
      <c r="G96" s="12" t="s">
        <v>194</v>
      </c>
    </row>
    <row r="97" spans="1:7">
      <c r="A97" s="12">
        <v>0.11418</v>
      </c>
      <c r="B97" s="12">
        <v>0.16832</v>
      </c>
      <c r="C97" s="12">
        <v>0</v>
      </c>
      <c r="D97" s="12">
        <v>0.28249999999999997</v>
      </c>
      <c r="E97" s="12">
        <v>2021</v>
      </c>
      <c r="F97" s="12" t="s">
        <v>207</v>
      </c>
      <c r="G97" s="12" t="s">
        <v>195</v>
      </c>
    </row>
    <row r="98" spans="1:7">
      <c r="A98" s="12">
        <v>0.13042000000000001</v>
      </c>
      <c r="B98" s="12">
        <v>0.18845999999999999</v>
      </c>
      <c r="C98" s="12">
        <v>2.0580000000000001E-2</v>
      </c>
      <c r="D98" s="12">
        <v>0.33945999999999998</v>
      </c>
      <c r="E98" s="12">
        <v>2022</v>
      </c>
      <c r="F98" s="12" t="s">
        <v>207</v>
      </c>
      <c r="G98" s="12" t="s">
        <v>194</v>
      </c>
    </row>
    <row r="99" spans="1:7">
      <c r="A99" s="12">
        <v>0.12511</v>
      </c>
      <c r="B99" s="12">
        <v>0.18845999999999999</v>
      </c>
      <c r="C99" s="12">
        <v>2.6630000000000001E-2</v>
      </c>
      <c r="D99" s="12">
        <v>0.3402</v>
      </c>
      <c r="E99" s="12">
        <v>2022</v>
      </c>
      <c r="F99" s="12" t="s">
        <v>207</v>
      </c>
      <c r="G99" s="12" t="s">
        <v>195</v>
      </c>
    </row>
    <row r="100" spans="1:7">
      <c r="A100">
        <v>0.14868000000000001</v>
      </c>
      <c r="B100">
        <v>0.20482</v>
      </c>
      <c r="C100">
        <v>3.7399999999999998E-3</v>
      </c>
      <c r="D100">
        <v>0.35724</v>
      </c>
      <c r="E100">
        <v>2023</v>
      </c>
      <c r="F100" t="s">
        <v>207</v>
      </c>
      <c r="G100" s="12" t="s">
        <v>194</v>
      </c>
    </row>
    <row r="101" spans="1:7">
      <c r="A101" s="49">
        <v>0.14202000000000001</v>
      </c>
      <c r="B101" s="49">
        <v>0.20482</v>
      </c>
      <c r="C101" s="49">
        <v>1.4120000000000001E-2</v>
      </c>
      <c r="D101" s="49">
        <v>0.36096</v>
      </c>
      <c r="E101" s="12">
        <v>2023</v>
      </c>
      <c r="F101" s="12" t="s">
        <v>207</v>
      </c>
      <c r="G101" s="12" t="s">
        <v>195</v>
      </c>
    </row>
    <row r="102" spans="1:7">
      <c r="A102" s="12">
        <v>6.7320000000000005E-2</v>
      </c>
      <c r="B102" s="12">
        <v>0.13774</v>
      </c>
      <c r="C102" s="12">
        <v>3.4009999999999999E-2</v>
      </c>
      <c r="D102" s="12">
        <v>0.23907</v>
      </c>
      <c r="E102" s="12">
        <v>2018</v>
      </c>
      <c r="F102" s="12" t="s">
        <v>208</v>
      </c>
      <c r="G102" s="12" t="s">
        <v>194</v>
      </c>
    </row>
    <row r="103" spans="1:7">
      <c r="A103" s="12">
        <v>0.10780000000000001</v>
      </c>
      <c r="B103" s="12">
        <v>0.13774</v>
      </c>
      <c r="C103" s="12">
        <v>0</v>
      </c>
      <c r="D103" s="12">
        <v>0.24554000000000001</v>
      </c>
      <c r="E103" s="12">
        <v>2018</v>
      </c>
      <c r="F103" s="12" t="s">
        <v>208</v>
      </c>
      <c r="G103" s="12" t="s">
        <v>195</v>
      </c>
    </row>
    <row r="104" spans="1:7">
      <c r="A104" s="12">
        <v>6.4960000000000004E-2</v>
      </c>
      <c r="B104" s="12">
        <v>0.17133000000000001</v>
      </c>
      <c r="C104" s="12">
        <v>4.8079999999999998E-2</v>
      </c>
      <c r="D104" s="12">
        <v>0.28437000000000001</v>
      </c>
      <c r="E104" s="12">
        <v>2021</v>
      </c>
      <c r="F104" s="12" t="s">
        <v>208</v>
      </c>
      <c r="G104" s="12" t="s">
        <v>194</v>
      </c>
    </row>
    <row r="105" spans="1:7">
      <c r="A105" s="12">
        <v>0.11418</v>
      </c>
      <c r="B105" s="12">
        <v>0.17133000000000001</v>
      </c>
      <c r="C105" s="12">
        <v>0</v>
      </c>
      <c r="D105" s="12">
        <v>0.28550999999999999</v>
      </c>
      <c r="E105" s="12">
        <v>2021</v>
      </c>
      <c r="F105" s="12" t="s">
        <v>208</v>
      </c>
      <c r="G105" s="12" t="s">
        <v>195</v>
      </c>
    </row>
    <row r="106" spans="1:7">
      <c r="A106" s="12">
        <v>0.12942000000000001</v>
      </c>
      <c r="B106" s="12">
        <v>0.19231000000000001</v>
      </c>
      <c r="C106" s="12">
        <v>2.0799999999999999E-2</v>
      </c>
      <c r="D106" s="12">
        <v>0.34253</v>
      </c>
      <c r="E106" s="12">
        <v>2022</v>
      </c>
      <c r="F106" s="12" t="s">
        <v>208</v>
      </c>
      <c r="G106" s="12" t="s">
        <v>194</v>
      </c>
    </row>
    <row r="107" spans="1:7">
      <c r="A107" s="12">
        <v>0.12511</v>
      </c>
      <c r="B107" s="12">
        <v>0.19231000000000001</v>
      </c>
      <c r="C107" s="12">
        <v>2.6630000000000001E-2</v>
      </c>
      <c r="D107" s="12">
        <v>0.34405000000000002</v>
      </c>
      <c r="E107" s="12">
        <v>2022</v>
      </c>
      <c r="F107" s="12" t="s">
        <v>208</v>
      </c>
      <c r="G107" s="12" t="s">
        <v>195</v>
      </c>
    </row>
    <row r="108" spans="1:7">
      <c r="A108">
        <v>0.14588999999999999</v>
      </c>
      <c r="B108">
        <v>0.20721999999999999</v>
      </c>
      <c r="C108">
        <v>4.0000000000000001E-3</v>
      </c>
      <c r="D108">
        <v>0.35710999999999998</v>
      </c>
      <c r="E108">
        <v>2023</v>
      </c>
      <c r="F108" t="s">
        <v>208</v>
      </c>
      <c r="G108" s="12" t="s">
        <v>194</v>
      </c>
    </row>
    <row r="109" spans="1:7">
      <c r="A109">
        <v>0.14202000000000001</v>
      </c>
      <c r="B109">
        <v>0.20721999999999999</v>
      </c>
      <c r="C109">
        <v>1.4120000000000001E-2</v>
      </c>
      <c r="D109">
        <v>0.36336000000000002</v>
      </c>
      <c r="E109">
        <v>2023</v>
      </c>
      <c r="F109" t="s">
        <v>208</v>
      </c>
      <c r="G109" s="12" t="s">
        <v>195</v>
      </c>
    </row>
    <row r="110" spans="1:7">
      <c r="A110" s="12">
        <v>7.1099999999999997E-2</v>
      </c>
      <c r="B110" s="12">
        <v>0.13217000000000001</v>
      </c>
      <c r="C110" s="12">
        <v>3.4009999999999999E-2</v>
      </c>
      <c r="D110" s="12">
        <v>0.23727999999999999</v>
      </c>
      <c r="E110" s="12">
        <v>2018</v>
      </c>
      <c r="F110" s="12" t="s">
        <v>209</v>
      </c>
      <c r="G110" s="12" t="s">
        <v>194</v>
      </c>
    </row>
    <row r="111" spans="1:7">
      <c r="A111" s="12">
        <v>0.10780000000000001</v>
      </c>
      <c r="B111" s="12">
        <v>0.13217000000000001</v>
      </c>
      <c r="C111" s="12">
        <v>0</v>
      </c>
      <c r="D111" s="12">
        <v>0.23996999999999999</v>
      </c>
      <c r="E111" s="12">
        <v>2018</v>
      </c>
      <c r="F111" s="12" t="s">
        <v>209</v>
      </c>
      <c r="G111" s="12" t="s">
        <v>195</v>
      </c>
    </row>
    <row r="112" spans="1:7">
      <c r="A112" s="12">
        <v>6.6100000000000006E-2</v>
      </c>
      <c r="B112" s="12">
        <v>0.16950000000000001</v>
      </c>
      <c r="C112" s="12">
        <v>4.8079999999999998E-2</v>
      </c>
      <c r="D112" s="12">
        <v>0.28367999999999999</v>
      </c>
      <c r="E112" s="12">
        <v>2021</v>
      </c>
      <c r="F112" s="12" t="s">
        <v>209</v>
      </c>
      <c r="G112" s="12" t="s">
        <v>194</v>
      </c>
    </row>
    <row r="113" spans="1:7">
      <c r="A113" s="12">
        <v>0.11418</v>
      </c>
      <c r="B113" s="12">
        <v>0.16950000000000001</v>
      </c>
      <c r="C113" s="12">
        <v>0</v>
      </c>
      <c r="D113" s="12">
        <v>0.28367999999999999</v>
      </c>
      <c r="E113" s="12">
        <v>2021</v>
      </c>
      <c r="F113" s="12" t="s">
        <v>209</v>
      </c>
      <c r="G113" s="12" t="s">
        <v>195</v>
      </c>
    </row>
    <row r="114" spans="1:7">
      <c r="A114" s="12">
        <v>0.13094</v>
      </c>
      <c r="B114" s="12">
        <v>0.18817</v>
      </c>
      <c r="C114" s="12">
        <v>2.0799999999999999E-2</v>
      </c>
      <c r="D114" s="12">
        <v>0.33990999999999999</v>
      </c>
      <c r="E114" s="12">
        <v>2022</v>
      </c>
      <c r="F114" s="12" t="s">
        <v>209</v>
      </c>
      <c r="G114" s="12" t="s">
        <v>194</v>
      </c>
    </row>
    <row r="115" spans="1:7">
      <c r="A115" s="12">
        <v>0.12511</v>
      </c>
      <c r="B115" s="12">
        <v>0.18817</v>
      </c>
      <c r="C115" s="12">
        <v>2.6630000000000001E-2</v>
      </c>
      <c r="D115" s="12">
        <v>0.33990999999999999</v>
      </c>
      <c r="E115" s="12">
        <v>2022</v>
      </c>
      <c r="F115" s="12" t="s">
        <v>209</v>
      </c>
      <c r="G115" s="12" t="s">
        <v>195</v>
      </c>
    </row>
    <row r="116" spans="1:7">
      <c r="A116">
        <v>0.14305000000000001</v>
      </c>
      <c r="B116">
        <v>0.20455999999999999</v>
      </c>
      <c r="C116">
        <v>4.0000000000000001E-3</v>
      </c>
      <c r="D116">
        <v>0.35160999999999998</v>
      </c>
      <c r="E116">
        <v>2023</v>
      </c>
      <c r="F116" t="s">
        <v>209</v>
      </c>
      <c r="G116" s="12" t="s">
        <v>194</v>
      </c>
    </row>
    <row r="117" spans="1:7">
      <c r="A117">
        <v>0.14202000000000001</v>
      </c>
      <c r="B117">
        <v>0.20455999999999999</v>
      </c>
      <c r="C117">
        <v>1.4120000000000001E-2</v>
      </c>
      <c r="D117">
        <v>0.36070000000000002</v>
      </c>
      <c r="E117">
        <v>2023</v>
      </c>
      <c r="F117" t="s">
        <v>209</v>
      </c>
      <c r="G117" s="12" t="s">
        <v>195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81B90-F5F9-BC4F-8018-6CF72567E871}">
  <dimension ref="A1:P7"/>
  <sheetViews>
    <sheetView workbookViewId="0">
      <selection activeCell="M12" sqref="M12"/>
    </sheetView>
  </sheetViews>
  <sheetFormatPr baseColWidth="10" defaultRowHeight="16"/>
  <sheetData>
    <row r="1" spans="1:16">
      <c r="A1" s="55"/>
      <c r="B1" s="56" t="s">
        <v>213</v>
      </c>
      <c r="C1" s="56" t="s">
        <v>214</v>
      </c>
      <c r="D1" s="56" t="s">
        <v>215</v>
      </c>
      <c r="E1" s="56" t="s">
        <v>216</v>
      </c>
      <c r="F1" s="56" t="s">
        <v>217</v>
      </c>
      <c r="G1" s="56" t="s">
        <v>218</v>
      </c>
      <c r="H1" s="56" t="s">
        <v>219</v>
      </c>
      <c r="I1" s="56" t="s">
        <v>220</v>
      </c>
      <c r="J1" s="56" t="s">
        <v>221</v>
      </c>
      <c r="K1" s="56" t="s">
        <v>222</v>
      </c>
      <c r="L1" s="56" t="s">
        <v>223</v>
      </c>
      <c r="M1" s="56" t="s">
        <v>224</v>
      </c>
      <c r="N1" s="56" t="s">
        <v>225</v>
      </c>
      <c r="O1" s="56" t="s">
        <v>226</v>
      </c>
      <c r="P1" s="56" t="s">
        <v>227</v>
      </c>
    </row>
    <row r="2" spans="1:16">
      <c r="A2" s="50">
        <v>2017</v>
      </c>
      <c r="B2" s="57">
        <v>2.4700000000000002</v>
      </c>
      <c r="C2" s="57">
        <v>2.8</v>
      </c>
      <c r="D2" s="57">
        <v>2.92</v>
      </c>
      <c r="E2" s="57">
        <v>3.01</v>
      </c>
      <c r="F2" s="57">
        <v>3</v>
      </c>
      <c r="G2" s="57">
        <v>2.95</v>
      </c>
      <c r="H2" s="57">
        <v>2.91</v>
      </c>
      <c r="I2" s="57">
        <v>2.92</v>
      </c>
      <c r="J2" s="57">
        <v>2.92</v>
      </c>
      <c r="K2" s="57"/>
      <c r="L2" s="57"/>
      <c r="M2" s="57"/>
      <c r="N2" s="57"/>
      <c r="O2" s="57"/>
      <c r="P2" s="57"/>
    </row>
    <row r="3" spans="1:16">
      <c r="A3" s="50">
        <v>2019</v>
      </c>
      <c r="B3" s="57">
        <v>2.79</v>
      </c>
      <c r="C3" s="57">
        <v>3.17</v>
      </c>
      <c r="D3" s="57">
        <v>3.29</v>
      </c>
      <c r="E3" s="57">
        <v>3.38</v>
      </c>
      <c r="F3" s="57">
        <v>3.39</v>
      </c>
      <c r="G3" s="57">
        <v>3.35</v>
      </c>
      <c r="H3" s="57">
        <v>3.34</v>
      </c>
      <c r="I3" s="57">
        <v>3.35</v>
      </c>
      <c r="J3" s="57">
        <v>3.35</v>
      </c>
      <c r="K3" s="57">
        <v>3.35</v>
      </c>
      <c r="L3" s="57"/>
      <c r="M3" s="57"/>
      <c r="N3" s="57"/>
      <c r="O3" s="57"/>
      <c r="P3" s="57"/>
    </row>
    <row r="4" spans="1:16">
      <c r="A4" s="50">
        <v>2020</v>
      </c>
      <c r="B4" s="57">
        <v>2.56</v>
      </c>
      <c r="C4" s="57">
        <v>2.88</v>
      </c>
      <c r="D4" s="57">
        <v>3.12</v>
      </c>
      <c r="E4" s="57">
        <v>3.11</v>
      </c>
      <c r="F4" s="57">
        <v>3.33</v>
      </c>
      <c r="G4" s="57">
        <v>3.37</v>
      </c>
      <c r="H4" s="57">
        <v>3.35</v>
      </c>
      <c r="I4" s="57">
        <v>3.34</v>
      </c>
      <c r="J4" s="57">
        <v>3.33</v>
      </c>
      <c r="K4" s="57">
        <v>3.34</v>
      </c>
      <c r="L4" s="57">
        <v>3.56</v>
      </c>
      <c r="M4" s="57">
        <v>4.24</v>
      </c>
      <c r="N4" s="57"/>
      <c r="O4" s="57"/>
      <c r="P4" s="57"/>
    </row>
    <row r="5" spans="1:16">
      <c r="A5" s="50">
        <v>2021</v>
      </c>
      <c r="B5" s="57">
        <v>3.51</v>
      </c>
      <c r="C5" s="57">
        <v>4.2300000000000004</v>
      </c>
      <c r="D5" s="57">
        <v>4.42</v>
      </c>
      <c r="E5" s="57">
        <v>4.68</v>
      </c>
      <c r="F5" s="57">
        <v>4.7</v>
      </c>
      <c r="G5" s="57">
        <v>4.7</v>
      </c>
      <c r="H5" s="57">
        <v>4.7300000000000004</v>
      </c>
      <c r="I5" s="57">
        <v>4.76</v>
      </c>
      <c r="J5" s="57">
        <v>4.76</v>
      </c>
      <c r="K5" s="57">
        <v>4.71</v>
      </c>
      <c r="L5" s="57">
        <v>3.58</v>
      </c>
      <c r="M5" s="57">
        <v>2.89</v>
      </c>
      <c r="N5" s="57">
        <v>2.89</v>
      </c>
      <c r="O5" s="57"/>
      <c r="P5" s="57"/>
    </row>
    <row r="6" spans="1:16">
      <c r="A6" s="50">
        <v>2022</v>
      </c>
      <c r="B6" s="57">
        <v>1.32</v>
      </c>
      <c r="C6" s="57">
        <v>1.78</v>
      </c>
      <c r="D6" s="57">
        <v>1.93</v>
      </c>
      <c r="E6" s="57">
        <v>2.0699999999999998</v>
      </c>
      <c r="F6" s="57">
        <v>2</v>
      </c>
      <c r="G6" s="57">
        <v>2</v>
      </c>
      <c r="H6" s="57">
        <v>1.96</v>
      </c>
      <c r="I6" s="57">
        <v>2</v>
      </c>
      <c r="J6" s="57">
        <v>1.97</v>
      </c>
      <c r="K6" s="57">
        <v>1.95</v>
      </c>
      <c r="L6" s="57">
        <v>1.96</v>
      </c>
      <c r="M6" s="57">
        <v>1.38</v>
      </c>
      <c r="N6" s="57">
        <v>2.5499999999999998</v>
      </c>
      <c r="O6" s="57">
        <v>2.5499999999999998</v>
      </c>
      <c r="P6" s="57"/>
    </row>
    <row r="7" spans="1:16">
      <c r="A7" s="50">
        <v>2023</v>
      </c>
      <c r="B7" s="57">
        <v>0.09</v>
      </c>
      <c r="C7" s="57">
        <v>0.46</v>
      </c>
      <c r="D7" s="57">
        <v>0.41</v>
      </c>
      <c r="E7" s="57">
        <v>0.23</v>
      </c>
      <c r="F7" s="57">
        <v>0.34</v>
      </c>
      <c r="G7" s="57">
        <v>0.35</v>
      </c>
      <c r="H7" s="57">
        <v>0.34</v>
      </c>
      <c r="I7" s="57">
        <v>0.34</v>
      </c>
      <c r="J7" s="57">
        <v>0.28999999999999998</v>
      </c>
      <c r="K7" s="57">
        <v>0.26</v>
      </c>
      <c r="L7" s="57">
        <v>0.02</v>
      </c>
      <c r="M7" s="57">
        <v>-0.17</v>
      </c>
      <c r="N7" s="57">
        <v>-0.4</v>
      </c>
      <c r="O7" s="57">
        <v>1.31</v>
      </c>
      <c r="P7" s="57">
        <v>1.31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40641-8A91-6C43-BF0A-A3B67957C82B}">
  <dimension ref="A1:F18"/>
  <sheetViews>
    <sheetView tabSelected="1" workbookViewId="0">
      <selection activeCell="H11" sqref="H11"/>
    </sheetView>
  </sheetViews>
  <sheetFormatPr baseColWidth="10" defaultRowHeight="16"/>
  <sheetData>
    <row r="1" spans="1:6">
      <c r="A1" s="50" t="s">
        <v>228</v>
      </c>
      <c r="B1" s="54" t="s">
        <v>211</v>
      </c>
      <c r="C1" s="54"/>
      <c r="D1" s="54"/>
      <c r="E1" s="54"/>
      <c r="F1" s="54"/>
    </row>
    <row r="2" spans="1:6">
      <c r="A2" s="50"/>
      <c r="B2" s="50">
        <v>2017</v>
      </c>
      <c r="C2" s="50">
        <v>2019</v>
      </c>
      <c r="D2" s="50">
        <v>2021</v>
      </c>
      <c r="E2" s="50">
        <v>2022</v>
      </c>
      <c r="F2" s="50">
        <v>2023</v>
      </c>
    </row>
    <row r="3" spans="1:6">
      <c r="A3" s="50" t="s">
        <v>212</v>
      </c>
      <c r="B3" s="51">
        <v>2.5799999999999998E-3</v>
      </c>
      <c r="C3" s="51">
        <v>3.5000000000000001E-3</v>
      </c>
      <c r="D3" s="51">
        <v>1.4999999999999999E-4</v>
      </c>
      <c r="E3" s="50">
        <v>1.4999999999999999E-4</v>
      </c>
      <c r="F3" s="52">
        <v>-3.0000000000000001E-5</v>
      </c>
    </row>
    <row r="4" spans="1:6">
      <c r="A4" s="50" t="s">
        <v>213</v>
      </c>
      <c r="B4" s="51">
        <v>2.5799999999999998E-3</v>
      </c>
      <c r="C4" s="51">
        <v>1.1560000000000001E-2</v>
      </c>
      <c r="D4" s="51">
        <v>1.3860000000000001E-2</v>
      </c>
      <c r="E4" s="50">
        <v>1.391E-2</v>
      </c>
      <c r="F4" s="50">
        <v>2.3000000000000001E-4</v>
      </c>
    </row>
    <row r="5" spans="1:6">
      <c r="A5" s="50" t="s">
        <v>214</v>
      </c>
      <c r="B5" s="51">
        <v>9.3299999999999998E-3</v>
      </c>
      <c r="C5" s="51">
        <v>1.3769999999999999E-2</v>
      </c>
      <c r="D5" s="51">
        <v>1.7250000000000001E-2</v>
      </c>
      <c r="E5" s="53">
        <v>1.754E-2</v>
      </c>
      <c r="F5" s="50">
        <v>3.6999999999999999E-4</v>
      </c>
    </row>
    <row r="6" spans="1:6">
      <c r="A6" s="50" t="s">
        <v>215</v>
      </c>
      <c r="B6" s="51">
        <v>1.0540000000000001E-2</v>
      </c>
      <c r="C6" s="51">
        <v>1.6209999999999999E-2</v>
      </c>
      <c r="D6" s="51">
        <v>2.2290000000000001E-2</v>
      </c>
      <c r="E6" s="50">
        <v>2.2579999999999999E-2</v>
      </c>
      <c r="F6" s="50">
        <v>1.01E-3</v>
      </c>
    </row>
    <row r="7" spans="1:6">
      <c r="A7" s="50" t="s">
        <v>216</v>
      </c>
      <c r="B7" s="51">
        <v>1.074E-2</v>
      </c>
      <c r="C7" s="51">
        <v>1.6660000000000001E-2</v>
      </c>
      <c r="D7" s="51">
        <v>2.307E-2</v>
      </c>
      <c r="E7" s="50">
        <v>2.3359999999999999E-2</v>
      </c>
      <c r="F7" s="50">
        <v>9.8999999999999999E-4</v>
      </c>
    </row>
    <row r="8" spans="1:6">
      <c r="A8" s="50" t="s">
        <v>217</v>
      </c>
      <c r="B8" s="51">
        <v>1.072E-2</v>
      </c>
      <c r="C8" s="51">
        <v>1.6500000000000001E-2</v>
      </c>
      <c r="D8" s="51">
        <v>2.496E-2</v>
      </c>
      <c r="E8" s="50">
        <v>2.5250000000000002E-2</v>
      </c>
      <c r="F8" s="50">
        <v>4.0000000000000002E-4</v>
      </c>
    </row>
    <row r="9" spans="1:6">
      <c r="A9" s="50" t="s">
        <v>218</v>
      </c>
      <c r="B9" s="51">
        <v>9.1999999999999998E-3</v>
      </c>
      <c r="C9" s="51">
        <v>1.6080000000000001E-2</v>
      </c>
      <c r="D9" s="51">
        <v>2.8899999999999999E-2</v>
      </c>
      <c r="E9" s="53">
        <v>2.9190000000000001E-2</v>
      </c>
      <c r="F9" s="50">
        <v>-1.57E-3</v>
      </c>
    </row>
    <row r="10" spans="1:6">
      <c r="A10" s="50" t="s">
        <v>219</v>
      </c>
      <c r="B10" s="51">
        <v>7.7600000000000004E-3</v>
      </c>
      <c r="C10" s="51">
        <v>1.5480000000000001E-2</v>
      </c>
      <c r="D10" s="51">
        <v>3.0679999999999999E-2</v>
      </c>
      <c r="E10" s="50">
        <v>3.0970000000000001E-2</v>
      </c>
      <c r="F10" s="50">
        <v>-6.3200000000000001E-3</v>
      </c>
    </row>
    <row r="11" spans="1:6">
      <c r="A11" s="50" t="s">
        <v>220</v>
      </c>
      <c r="B11" s="51">
        <v>7.7600000000000004E-3</v>
      </c>
      <c r="C11" s="51">
        <v>1.49E-2</v>
      </c>
      <c r="D11" s="51">
        <v>2.9790000000000001E-2</v>
      </c>
      <c r="E11" s="50">
        <v>3.0079999999999999E-2</v>
      </c>
      <c r="F11" s="50">
        <v>-5.0099999999999997E-3</v>
      </c>
    </row>
    <row r="12" spans="1:6">
      <c r="A12" s="50" t="s">
        <v>221</v>
      </c>
      <c r="B12" s="51">
        <v>7.7600000000000004E-3</v>
      </c>
      <c r="C12" s="51">
        <v>1.491E-2</v>
      </c>
      <c r="D12" s="51">
        <v>2.904E-2</v>
      </c>
      <c r="E12" s="53">
        <v>2.9329999999999998E-2</v>
      </c>
      <c r="F12" s="50">
        <v>-6.8999999999999999E-3</v>
      </c>
    </row>
    <row r="13" spans="1:6">
      <c r="A13" s="50" t="s">
        <v>222</v>
      </c>
      <c r="B13" s="50"/>
      <c r="C13" s="51">
        <v>1.491E-2</v>
      </c>
      <c r="D13" s="51">
        <v>2.9690000000000001E-2</v>
      </c>
      <c r="E13" s="50">
        <v>2.998E-2</v>
      </c>
      <c r="F13" s="50">
        <v>-4.5599999999999998E-3</v>
      </c>
    </row>
    <row r="14" spans="1:6">
      <c r="A14" s="50" t="s">
        <v>223</v>
      </c>
      <c r="B14" s="50"/>
      <c r="C14" s="51">
        <v>1.491E-2</v>
      </c>
      <c r="D14" s="51">
        <v>2.8340000000000001E-2</v>
      </c>
      <c r="E14" s="50">
        <v>2.8629999999999999E-2</v>
      </c>
      <c r="F14" s="50">
        <v>-8.5500000000000003E-3</v>
      </c>
    </row>
    <row r="15" spans="1:6">
      <c r="A15" s="50" t="s">
        <v>224</v>
      </c>
      <c r="B15" s="50"/>
      <c r="C15" s="50"/>
      <c r="D15" s="51">
        <v>2.5049999999999999E-2</v>
      </c>
      <c r="E15" s="50">
        <v>2.5340000000000001E-2</v>
      </c>
      <c r="F15" s="50">
        <v>-7.43E-3</v>
      </c>
    </row>
    <row r="16" spans="1:6">
      <c r="A16" s="50" t="s">
        <v>225</v>
      </c>
      <c r="B16" s="50"/>
      <c r="C16" s="50"/>
      <c r="D16" s="51">
        <v>2.5049999999999999E-2</v>
      </c>
      <c r="E16" s="50">
        <v>2.5340000000000001E-2</v>
      </c>
      <c r="F16" s="50">
        <v>-6.7099999999999998E-3</v>
      </c>
    </row>
    <row r="17" spans="1:6">
      <c r="A17" s="50" t="s">
        <v>226</v>
      </c>
      <c r="B17" s="50"/>
      <c r="C17" s="50"/>
      <c r="D17" s="50"/>
      <c r="E17" s="50"/>
      <c r="F17" s="50">
        <v>1.5959999999999998E-2</v>
      </c>
    </row>
    <row r="18" spans="1:6">
      <c r="A18" s="50" t="s">
        <v>227</v>
      </c>
      <c r="B18" s="50"/>
      <c r="C18" s="50"/>
      <c r="D18" s="50"/>
      <c r="E18" s="50"/>
      <c r="F18" s="50">
        <v>1.5959999999999998E-2</v>
      </c>
    </row>
  </sheetData>
  <mergeCells count="1">
    <mergeCell ref="B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IOU-CCA total price comparisons</vt:lpstr>
      <vt:lpstr>SCE-CCA full comparison</vt:lpstr>
      <vt:lpstr>PG&amp;E-CCA full comparison</vt:lpstr>
      <vt:lpstr>PCIA-PG&amp;E E1</vt:lpstr>
      <vt:lpstr>PCIA-SCE Domestic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Rayan Sud</dc:creator>
  <cp:lastModifiedBy>Rayan Sud</cp:lastModifiedBy>
  <dcterms:created xsi:type="dcterms:W3CDTF">2024-03-18T03:47:13Z</dcterms:created>
  <dcterms:modified xsi:type="dcterms:W3CDTF">2024-03-18T04:04:43Z</dcterms:modified>
</cp:coreProperties>
</file>