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5_T&amp;DExpenses/"/>
    </mc:Choice>
  </mc:AlternateContent>
  <xr:revisionPtr revIDLastSave="0" documentId="13_ncr:1_{C6EA95B4-7CBF-E849-8B28-E2852F146771}" xr6:coauthVersionLast="47" xr6:coauthVersionMax="47" xr10:uidLastSave="{00000000-0000-0000-0000-000000000000}"/>
  <bookViews>
    <workbookView xWindow="0" yWindow="500" windowWidth="25520" windowHeight="14120" xr2:uid="{12E8684F-E3AD-234D-83CD-FD04EB8DAA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4" i="1"/>
  <c r="I15" i="1"/>
  <c r="I16" i="1"/>
  <c r="I17" i="1"/>
  <c r="I18" i="1"/>
  <c r="I19" i="1"/>
  <c r="I24" i="1"/>
  <c r="I25" i="1"/>
  <c r="I26" i="1"/>
  <c r="I27" i="1"/>
  <c r="I28" i="1"/>
  <c r="I31" i="1"/>
  <c r="I32" i="1"/>
  <c r="I33" i="1"/>
  <c r="I34" i="1"/>
  <c r="I35" i="1"/>
  <c r="I36" i="1"/>
  <c r="I37" i="1"/>
  <c r="I38" i="1"/>
  <c r="I2" i="1"/>
  <c r="F12" i="1" l="1"/>
  <c r="F13" i="1"/>
  <c r="F14" i="1"/>
  <c r="F15" i="1"/>
  <c r="F16" i="1"/>
  <c r="F17" i="1"/>
  <c r="F18" i="1"/>
  <c r="F19" i="1"/>
  <c r="F11" i="1"/>
  <c r="F3" i="1"/>
  <c r="F4" i="1"/>
  <c r="F5" i="1"/>
  <c r="F6" i="1"/>
  <c r="F7" i="1"/>
  <c r="F8" i="1"/>
  <c r="F9" i="1"/>
  <c r="F10" i="1"/>
  <c r="F2" i="1"/>
  <c r="G38" i="1" l="1"/>
  <c r="H38" i="1"/>
  <c r="G19" i="1"/>
  <c r="H18" i="1"/>
  <c r="G18" i="1"/>
  <c r="H17" i="1"/>
  <c r="G17" i="1"/>
  <c r="H16" i="1"/>
  <c r="G16" i="1"/>
  <c r="H15" i="1"/>
  <c r="G15" i="1"/>
  <c r="H14" i="1"/>
  <c r="G14" i="1"/>
  <c r="H36" i="1"/>
  <c r="G36" i="1"/>
  <c r="H33" i="1"/>
  <c r="G33" i="1"/>
  <c r="H32" i="1"/>
  <c r="G32" i="1"/>
  <c r="H26" i="1" l="1"/>
  <c r="H25" i="1"/>
  <c r="H24" i="1"/>
  <c r="G26" i="1"/>
</calcChain>
</file>

<file path=xl/sharedStrings.xml><?xml version="1.0" encoding="utf-8"?>
<sst xmlns="http://schemas.openxmlformats.org/spreadsheetml/2006/main" count="127" uniqueCount="31">
  <si>
    <t>LSE</t>
  </si>
  <si>
    <t>Type</t>
  </si>
  <si>
    <t>IOU</t>
  </si>
  <si>
    <t>PG&amp;E</t>
  </si>
  <si>
    <t>Year</t>
  </si>
  <si>
    <t>SCE</t>
  </si>
  <si>
    <t>SMUD</t>
  </si>
  <si>
    <t>POU</t>
  </si>
  <si>
    <t>LADWP</t>
  </si>
  <si>
    <t>https://www.smud.org/-/media/Documents/Corporate/About-Us/Company-Information/Reports-and-Documents/2022/SMUD-2022-Audited-Financial-Statements---Final.ashx</t>
  </si>
  <si>
    <t>https://www.smud.org/-/media/Documents/Corporate/About-Us/Company-Information/Reports-and-Documents/2014-2021/2018/SMUD-2018-Audited-Financial-Stmts-with-cover.ashx</t>
  </si>
  <si>
    <t>https://www.smud.org/-/media/Documents/Corporate/About-Us/Company-Information/Reports-and-Documents/2014-2021/2016/2016-Audited-Financials.ashx</t>
  </si>
  <si>
    <t>https://www.smud.org/-/media/Documents/Corporate/About-Us/Company-Information/Reports-and-Documents/2014-2021/2020/SMUD-Audited-Financial-Statements.ashx</t>
  </si>
  <si>
    <t>Transmission Capital Change</t>
  </si>
  <si>
    <t>Distribution Capital Change</t>
  </si>
  <si>
    <t>NA</t>
  </si>
  <si>
    <t>https://www.ladwp.com/sites/default/files/2023-12/Power%20System%20Financial%20Statements%20FY23%20GAS%20Version%20secured%2012.6.pdf</t>
  </si>
  <si>
    <t>Transmission Opex</t>
  </si>
  <si>
    <t>Distribution Opex</t>
  </si>
  <si>
    <t>T&amp;D Combined Opex</t>
  </si>
  <si>
    <t>FERC 1 - PUDL</t>
  </si>
  <si>
    <t>https://s1.q4cdn.com/880135780/files/doc_downloads/2023/04/Web-ready-2022-Annual-Report-Master-ADA.pdf</t>
  </si>
  <si>
    <t>https://s1.q4cdn.com/880135780/files/doc_financials/2022/ar/2021-Annual-Report-Master_-Web-ready-032322-Spot-K.pdf</t>
  </si>
  <si>
    <t>https://s1.q4cdn.com/880135780/files/doc_financials/2015/2015-Annual-Report-Final.pdf</t>
  </si>
  <si>
    <t>https://s1.q4cdn.com/880135780/files/doc_financials/2015/2014-Annual-Report-final.pdf</t>
  </si>
  <si>
    <t>https://s1.q4cdn.com/880135780/files/doc_financials/2020/ar/PCG012AR_2020_AR_Web.pdf</t>
  </si>
  <si>
    <t>https://s1.q4cdn.com/880135780/files/doc_financials/2020/ar/PCG010_PGE_2019-Annual-Report_Web.pdf</t>
  </si>
  <si>
    <t>https://s1.q4cdn.com/880135780/files/doc_financials/2018/2018-Annual-Report-FINAL-web-ready-version-4-24-19.pdf</t>
  </si>
  <si>
    <t>https://s1.q4cdn.com/880135780/files/doc_financials/2017/annual/2017-Annual-Report-Final.pdf</t>
  </si>
  <si>
    <t>https://s1.q4cdn.com/880135780/files/doc_financials/2016/annual/2016-Annual-Report-Final.pdf</t>
  </si>
  <si>
    <t>T&amp;D Combined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</si>
</sst>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165" fontId="0" fillId="0" borderId="0" xfId="1" applyNumberFormat="1" applyFont="1"/>
    <xf numFmtId="0" fontId="2" fillId="2" borderId="0" xfId="0" applyFont="1" applyFill="1"/>
    <xf numFmtId="165" fontId="0" fillId="2" borderId="0" xfId="1" applyNumberFormat="1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A42B-A280-DE4D-B091-BE80552F28B1}">
  <dimension ref="A1:L38"/>
  <sheetViews>
    <sheetView tabSelected="1" topLeftCell="A9" zoomScale="75" workbookViewId="0">
      <selection activeCell="H30" sqref="H30"/>
    </sheetView>
  </sheetViews>
  <sheetFormatPr baseColWidth="10" defaultRowHeight="16" x14ac:dyDescent="0.2"/>
  <cols>
    <col min="4" max="4" width="17.6640625" bestFit="1" customWidth="1"/>
    <col min="5" max="5" width="16" bestFit="1" customWidth="1"/>
    <col min="6" max="6" width="18.5" style="6" customWidth="1"/>
    <col min="7" max="7" width="16.6640625" customWidth="1"/>
    <col min="8" max="8" width="24.1640625" customWidth="1"/>
    <col min="9" max="9" width="24.1640625" style="6" customWidth="1"/>
    <col min="10" max="10" width="13.83203125" customWidth="1"/>
  </cols>
  <sheetData>
    <row r="1" spans="1:12" x14ac:dyDescent="0.2">
      <c r="A1" s="1" t="s">
        <v>0</v>
      </c>
      <c r="B1" s="1" t="s">
        <v>1</v>
      </c>
      <c r="C1" s="1" t="s">
        <v>4</v>
      </c>
      <c r="D1" s="1" t="s">
        <v>18</v>
      </c>
      <c r="E1" s="1" t="s">
        <v>17</v>
      </c>
      <c r="F1" s="4" t="s">
        <v>19</v>
      </c>
      <c r="G1" s="1" t="s">
        <v>13</v>
      </c>
      <c r="H1" s="1" t="s">
        <v>14</v>
      </c>
      <c r="I1" s="4" t="s">
        <v>30</v>
      </c>
      <c r="K1" s="2"/>
      <c r="L1" s="2"/>
    </row>
    <row r="2" spans="1:12" x14ac:dyDescent="0.2">
      <c r="A2" t="s">
        <v>3</v>
      </c>
      <c r="B2" t="s">
        <v>2</v>
      </c>
      <c r="C2">
        <v>2014</v>
      </c>
      <c r="D2" s="3">
        <v>675093952</v>
      </c>
      <c r="E2" s="3">
        <v>243047584</v>
      </c>
      <c r="F2" s="5">
        <f>D2+E2</f>
        <v>918141536</v>
      </c>
      <c r="G2" s="3">
        <v>726000000</v>
      </c>
      <c r="H2" s="3">
        <v>1300000000</v>
      </c>
      <c r="I2" s="5">
        <f>G2+H2</f>
        <v>2026000000</v>
      </c>
      <c r="J2" t="s">
        <v>20</v>
      </c>
      <c r="K2" s="2" t="s">
        <v>24</v>
      </c>
      <c r="L2" s="2"/>
    </row>
    <row r="3" spans="1:12" x14ac:dyDescent="0.2">
      <c r="A3" t="s">
        <v>3</v>
      </c>
      <c r="B3" t="s">
        <v>2</v>
      </c>
      <c r="C3">
        <v>2015</v>
      </c>
      <c r="D3" s="3">
        <v>829694528</v>
      </c>
      <c r="E3" s="3">
        <v>286712480</v>
      </c>
      <c r="F3" s="5">
        <f t="shared" ref="F3:F10" si="0">D3+E3</f>
        <v>1116407008</v>
      </c>
      <c r="G3" s="3">
        <v>1041000000</v>
      </c>
      <c r="H3" s="3">
        <v>1843000000</v>
      </c>
      <c r="I3" s="5">
        <f t="shared" ref="I3:I38" si="1">G3+H3</f>
        <v>2884000000</v>
      </c>
      <c r="J3" t="s">
        <v>20</v>
      </c>
      <c r="K3" s="2" t="s">
        <v>23</v>
      </c>
      <c r="L3" s="2"/>
    </row>
    <row r="4" spans="1:12" x14ac:dyDescent="0.2">
      <c r="A4" t="s">
        <v>3</v>
      </c>
      <c r="B4" t="s">
        <v>2</v>
      </c>
      <c r="C4">
        <v>2016</v>
      </c>
      <c r="D4" s="3">
        <v>933330688</v>
      </c>
      <c r="E4" s="3">
        <v>296115200</v>
      </c>
      <c r="F4" s="5">
        <f t="shared" si="0"/>
        <v>1229445888</v>
      </c>
      <c r="G4" s="3">
        <v>1216000000</v>
      </c>
      <c r="H4" s="3">
        <v>1360000000</v>
      </c>
      <c r="I4" s="5">
        <f t="shared" si="1"/>
        <v>2576000000</v>
      </c>
      <c r="J4" t="s">
        <v>20</v>
      </c>
      <c r="K4" s="2" t="s">
        <v>29</v>
      </c>
      <c r="L4" s="2"/>
    </row>
    <row r="5" spans="1:12" x14ac:dyDescent="0.2">
      <c r="A5" t="s">
        <v>3</v>
      </c>
      <c r="B5" t="s">
        <v>2</v>
      </c>
      <c r="C5">
        <v>2017</v>
      </c>
      <c r="D5" s="3">
        <v>726323648</v>
      </c>
      <c r="E5" s="3">
        <v>300976256</v>
      </c>
      <c r="F5" s="5">
        <f t="shared" si="0"/>
        <v>1027299904</v>
      </c>
      <c r="G5" s="3">
        <v>768000000</v>
      </c>
      <c r="H5" s="3">
        <v>1274000000</v>
      </c>
      <c r="I5" s="5">
        <f t="shared" si="1"/>
        <v>2042000000</v>
      </c>
      <c r="J5" t="s">
        <v>20</v>
      </c>
      <c r="K5" s="2" t="s">
        <v>28</v>
      </c>
      <c r="L5" s="2"/>
    </row>
    <row r="6" spans="1:12" x14ac:dyDescent="0.2">
      <c r="A6" t="s">
        <v>3</v>
      </c>
      <c r="B6" t="s">
        <v>2</v>
      </c>
      <c r="C6">
        <v>2018</v>
      </c>
      <c r="D6" s="3">
        <v>1156968832</v>
      </c>
      <c r="E6" s="3">
        <v>349089760</v>
      </c>
      <c r="F6" s="5">
        <f t="shared" si="0"/>
        <v>1506058592</v>
      </c>
      <c r="G6" s="3">
        <v>997000000</v>
      </c>
      <c r="H6" s="3">
        <v>1816000000</v>
      </c>
      <c r="I6" s="5">
        <f t="shared" si="1"/>
        <v>2813000000</v>
      </c>
      <c r="J6" t="s">
        <v>20</v>
      </c>
      <c r="K6" s="2" t="s">
        <v>27</v>
      </c>
      <c r="L6" s="2"/>
    </row>
    <row r="7" spans="1:12" x14ac:dyDescent="0.2">
      <c r="A7" t="s">
        <v>3</v>
      </c>
      <c r="B7" t="s">
        <v>2</v>
      </c>
      <c r="C7">
        <v>2019</v>
      </c>
      <c r="D7" s="3">
        <v>1423755392</v>
      </c>
      <c r="E7" s="3">
        <v>994875904</v>
      </c>
      <c r="F7" s="5">
        <f t="shared" si="0"/>
        <v>2418631296</v>
      </c>
      <c r="G7" s="3">
        <v>1104000000</v>
      </c>
      <c r="H7" s="3">
        <v>2311000000</v>
      </c>
      <c r="I7" s="5">
        <f t="shared" si="1"/>
        <v>3415000000</v>
      </c>
      <c r="J7" t="s">
        <v>20</v>
      </c>
      <c r="K7" s="2" t="s">
        <v>26</v>
      </c>
      <c r="L7" s="2"/>
    </row>
    <row r="8" spans="1:12" x14ac:dyDescent="0.2">
      <c r="A8" t="s">
        <v>3</v>
      </c>
      <c r="B8" t="s">
        <v>2</v>
      </c>
      <c r="C8">
        <v>2020</v>
      </c>
      <c r="D8" s="3">
        <v>2947567360</v>
      </c>
      <c r="E8" s="3">
        <v>698964992</v>
      </c>
      <c r="F8" s="5">
        <f t="shared" si="0"/>
        <v>3646532352</v>
      </c>
      <c r="G8" s="3">
        <v>133000000</v>
      </c>
      <c r="H8" s="3">
        <v>-335000000</v>
      </c>
      <c r="I8" s="5">
        <f t="shared" si="1"/>
        <v>-202000000</v>
      </c>
      <c r="J8" t="s">
        <v>20</v>
      </c>
      <c r="K8" s="2" t="s">
        <v>25</v>
      </c>
      <c r="L8" s="2"/>
    </row>
    <row r="9" spans="1:12" x14ac:dyDescent="0.2">
      <c r="A9" t="s">
        <v>3</v>
      </c>
      <c r="B9" t="s">
        <v>2</v>
      </c>
      <c r="C9">
        <v>2021</v>
      </c>
      <c r="D9" s="3">
        <v>3154064128</v>
      </c>
      <c r="E9" s="3">
        <v>734416832</v>
      </c>
      <c r="F9" s="5">
        <f t="shared" si="0"/>
        <v>3888480960</v>
      </c>
      <c r="G9" s="3">
        <v>1102000000</v>
      </c>
      <c r="H9" s="3">
        <v>2821000000</v>
      </c>
      <c r="I9" s="5">
        <f t="shared" si="1"/>
        <v>3923000000</v>
      </c>
      <c r="J9" t="s">
        <v>20</v>
      </c>
      <c r="K9" s="2" t="s">
        <v>22</v>
      </c>
      <c r="L9" s="2"/>
    </row>
    <row r="10" spans="1:12" x14ac:dyDescent="0.2">
      <c r="A10" t="s">
        <v>3</v>
      </c>
      <c r="B10" t="s">
        <v>2</v>
      </c>
      <c r="C10">
        <v>2022</v>
      </c>
      <c r="D10" s="3">
        <v>2837939456</v>
      </c>
      <c r="E10" s="3">
        <v>739500672</v>
      </c>
      <c r="F10" s="5">
        <f t="shared" si="0"/>
        <v>3577440128</v>
      </c>
      <c r="G10" s="3">
        <v>897000000</v>
      </c>
      <c r="H10" s="3">
        <v>3338000000</v>
      </c>
      <c r="I10" s="5">
        <f t="shared" si="1"/>
        <v>4235000000</v>
      </c>
      <c r="J10" t="s">
        <v>20</v>
      </c>
      <c r="K10" t="s">
        <v>21</v>
      </c>
    </row>
    <row r="11" spans="1:12" x14ac:dyDescent="0.2">
      <c r="A11" t="s">
        <v>5</v>
      </c>
      <c r="B11" t="s">
        <v>2</v>
      </c>
      <c r="C11">
        <v>2014</v>
      </c>
      <c r="D11" s="3">
        <v>494880704</v>
      </c>
      <c r="E11" s="3">
        <v>243690352</v>
      </c>
      <c r="F11" s="5">
        <f>D11+E11</f>
        <v>738571056</v>
      </c>
      <c r="I11" s="5"/>
      <c r="J11" t="s">
        <v>20</v>
      </c>
    </row>
    <row r="12" spans="1:12" x14ac:dyDescent="0.2">
      <c r="A12" t="s">
        <v>5</v>
      </c>
      <c r="B12" t="s">
        <v>2</v>
      </c>
      <c r="C12">
        <v>2015</v>
      </c>
      <c r="D12" s="3">
        <v>497565600</v>
      </c>
      <c r="E12" s="3">
        <v>312493760</v>
      </c>
      <c r="F12" s="5">
        <f t="shared" ref="F12:F19" si="2">D12+E12</f>
        <v>810059360</v>
      </c>
      <c r="I12" s="5"/>
      <c r="J12" t="s">
        <v>20</v>
      </c>
    </row>
    <row r="13" spans="1:12" x14ac:dyDescent="0.2">
      <c r="A13" t="s">
        <v>5</v>
      </c>
      <c r="B13" t="s">
        <v>2</v>
      </c>
      <c r="C13">
        <v>2016</v>
      </c>
      <c r="D13" s="3">
        <v>523427456</v>
      </c>
      <c r="E13" s="3">
        <v>227741360</v>
      </c>
      <c r="F13" s="5">
        <f t="shared" si="2"/>
        <v>751168816</v>
      </c>
      <c r="I13" s="5"/>
      <c r="J13" t="s">
        <v>20</v>
      </c>
    </row>
    <row r="14" spans="1:12" x14ac:dyDescent="0.2">
      <c r="A14" t="s">
        <v>5</v>
      </c>
      <c r="B14" t="s">
        <v>2</v>
      </c>
      <c r="C14">
        <v>2017</v>
      </c>
      <c r="D14" s="3">
        <v>523405760</v>
      </c>
      <c r="E14" s="3">
        <v>221093104</v>
      </c>
      <c r="F14" s="5">
        <f t="shared" si="2"/>
        <v>744498864</v>
      </c>
      <c r="G14" s="3">
        <f>(11309-10962)*1000000</f>
        <v>347000000</v>
      </c>
      <c r="H14" s="3">
        <f>(18985-17928)*1000000</f>
        <v>1057000000</v>
      </c>
      <c r="I14" s="5">
        <f t="shared" si="1"/>
        <v>1404000000</v>
      </c>
      <c r="J14" t="s">
        <v>20</v>
      </c>
    </row>
    <row r="15" spans="1:12" x14ac:dyDescent="0.2">
      <c r="A15" t="s">
        <v>5</v>
      </c>
      <c r="B15" t="s">
        <v>2</v>
      </c>
      <c r="C15">
        <v>2018</v>
      </c>
      <c r="D15" s="3">
        <v>532926752</v>
      </c>
      <c r="E15" s="3">
        <v>259977840</v>
      </c>
      <c r="F15" s="5">
        <f t="shared" si="2"/>
        <v>792904592</v>
      </c>
      <c r="G15" s="3">
        <f>(11873-11309)*1000000</f>
        <v>564000000</v>
      </c>
      <c r="H15" s="3">
        <f>(20286-18985)*1000000</f>
        <v>1301000000</v>
      </c>
      <c r="I15" s="5">
        <f t="shared" si="1"/>
        <v>1865000000</v>
      </c>
      <c r="J15" t="s">
        <v>20</v>
      </c>
    </row>
    <row r="16" spans="1:12" x14ac:dyDescent="0.2">
      <c r="A16" t="s">
        <v>5</v>
      </c>
      <c r="B16" t="s">
        <v>2</v>
      </c>
      <c r="C16">
        <v>2019</v>
      </c>
      <c r="D16" s="3">
        <v>971076096</v>
      </c>
      <c r="E16" s="3">
        <v>458436960</v>
      </c>
      <c r="F16" s="5">
        <f t="shared" si="2"/>
        <v>1429513056</v>
      </c>
      <c r="G16" s="3">
        <f>(12679-11873)*1000000</f>
        <v>806000000</v>
      </c>
      <c r="H16" s="3">
        <f>(22013-20286)*1000000</f>
        <v>1727000000</v>
      </c>
      <c r="I16" s="5">
        <f t="shared" si="1"/>
        <v>2533000000</v>
      </c>
      <c r="J16" t="s">
        <v>20</v>
      </c>
    </row>
    <row r="17" spans="1:10" x14ac:dyDescent="0.2">
      <c r="A17" t="s">
        <v>5</v>
      </c>
      <c r="B17" t="s">
        <v>2</v>
      </c>
      <c r="C17">
        <v>2020</v>
      </c>
      <c r="D17" s="3">
        <v>1194442112</v>
      </c>
      <c r="E17" s="3">
        <v>535693728</v>
      </c>
      <c r="F17" s="5">
        <f t="shared" si="2"/>
        <v>1730135840</v>
      </c>
      <c r="G17" s="3">
        <f>(13500-12679)*1000000</f>
        <v>821000000</v>
      </c>
      <c r="H17" s="3">
        <f>(23558-22013)*1000000</f>
        <v>1545000000</v>
      </c>
      <c r="I17" s="5">
        <f t="shared" si="1"/>
        <v>2366000000</v>
      </c>
      <c r="J17" t="s">
        <v>20</v>
      </c>
    </row>
    <row r="18" spans="1:10" x14ac:dyDescent="0.2">
      <c r="A18" t="s">
        <v>5</v>
      </c>
      <c r="B18" t="s">
        <v>2</v>
      </c>
      <c r="C18">
        <v>2021</v>
      </c>
      <c r="D18" s="3">
        <v>905314752</v>
      </c>
      <c r="E18" s="3">
        <v>556028160</v>
      </c>
      <c r="F18" s="5">
        <f t="shared" si="2"/>
        <v>1461342912</v>
      </c>
      <c r="G18" s="3">
        <f>(14630-13500)*1000000</f>
        <v>1130000000</v>
      </c>
      <c r="H18" s="3">
        <f>(25393-23558)*1000000</f>
        <v>1835000000</v>
      </c>
      <c r="I18" s="5">
        <f t="shared" si="1"/>
        <v>2965000000</v>
      </c>
      <c r="J18" t="s">
        <v>20</v>
      </c>
    </row>
    <row r="19" spans="1:10" x14ac:dyDescent="0.2">
      <c r="A19" t="s">
        <v>5</v>
      </c>
      <c r="B19" t="s">
        <v>2</v>
      </c>
      <c r="C19">
        <v>2022</v>
      </c>
      <c r="D19" s="3">
        <v>1030998080</v>
      </c>
      <c r="E19" s="3">
        <v>487118688</v>
      </c>
      <c r="F19" s="5">
        <f t="shared" si="2"/>
        <v>1518116768</v>
      </c>
      <c r="G19" s="3">
        <f>(15490-14630)*1000000</f>
        <v>860000000</v>
      </c>
      <c r="H19" s="3">
        <v>1651000000</v>
      </c>
      <c r="I19" s="5">
        <f t="shared" si="1"/>
        <v>2511000000</v>
      </c>
      <c r="J19" t="s">
        <v>20</v>
      </c>
    </row>
    <row r="20" spans="1:10" x14ac:dyDescent="0.2">
      <c r="A20" t="s">
        <v>6</v>
      </c>
      <c r="B20" t="s">
        <v>7</v>
      </c>
      <c r="C20">
        <v>2014</v>
      </c>
      <c r="F20" s="5"/>
      <c r="G20" s="3"/>
      <c r="H20" s="3"/>
      <c r="I20" s="5"/>
      <c r="J20" s="3"/>
    </row>
    <row r="21" spans="1:10" x14ac:dyDescent="0.2">
      <c r="A21" t="s">
        <v>6</v>
      </c>
      <c r="B21" t="s">
        <v>7</v>
      </c>
      <c r="C21">
        <v>2015</v>
      </c>
      <c r="F21" s="5">
        <v>74924000</v>
      </c>
      <c r="G21" s="3"/>
      <c r="H21" s="3"/>
      <c r="I21" s="5"/>
      <c r="J21" s="3" t="s">
        <v>11</v>
      </c>
    </row>
    <row r="22" spans="1:10" x14ac:dyDescent="0.2">
      <c r="A22" t="s">
        <v>6</v>
      </c>
      <c r="B22" t="s">
        <v>7</v>
      </c>
      <c r="C22">
        <v>2016</v>
      </c>
      <c r="F22" s="5">
        <v>76290000</v>
      </c>
      <c r="G22" s="3"/>
      <c r="H22" s="3"/>
      <c r="I22" s="5"/>
      <c r="J22" s="3" t="s">
        <v>11</v>
      </c>
    </row>
    <row r="23" spans="1:10" x14ac:dyDescent="0.2">
      <c r="A23" t="s">
        <v>6</v>
      </c>
      <c r="B23" t="s">
        <v>7</v>
      </c>
      <c r="C23">
        <v>2017</v>
      </c>
      <c r="F23" s="5">
        <v>78922000</v>
      </c>
      <c r="G23" s="3"/>
      <c r="H23" s="3"/>
      <c r="I23" s="5"/>
      <c r="J23" s="3" t="s">
        <v>10</v>
      </c>
    </row>
    <row r="24" spans="1:10" x14ac:dyDescent="0.2">
      <c r="A24" t="s">
        <v>6</v>
      </c>
      <c r="B24" t="s">
        <v>7</v>
      </c>
      <c r="C24">
        <v>2018</v>
      </c>
      <c r="F24" s="5">
        <v>83326000</v>
      </c>
      <c r="G24" s="3">
        <v>26212000</v>
      </c>
      <c r="H24" s="3">
        <f>1000*(101195-9865)</f>
        <v>91330000</v>
      </c>
      <c r="I24" s="5">
        <f t="shared" si="1"/>
        <v>117542000</v>
      </c>
      <c r="J24" s="3" t="s">
        <v>10</v>
      </c>
    </row>
    <row r="25" spans="1:10" x14ac:dyDescent="0.2">
      <c r="A25" t="s">
        <v>6</v>
      </c>
      <c r="B25" t="s">
        <v>7</v>
      </c>
      <c r="C25">
        <v>2019</v>
      </c>
      <c r="F25" s="5">
        <v>86230000</v>
      </c>
      <c r="G25" s="3">
        <v>53889000</v>
      </c>
      <c r="H25" s="3">
        <f>1000*(96264-6340)</f>
        <v>89924000</v>
      </c>
      <c r="I25" s="5">
        <f t="shared" si="1"/>
        <v>143813000</v>
      </c>
      <c r="J25" s="3" t="s">
        <v>12</v>
      </c>
    </row>
    <row r="26" spans="1:10" x14ac:dyDescent="0.2">
      <c r="A26" t="s">
        <v>6</v>
      </c>
      <c r="B26" t="s">
        <v>7</v>
      </c>
      <c r="C26">
        <v>2020</v>
      </c>
      <c r="F26" s="5">
        <v>83236000</v>
      </c>
      <c r="G26" s="3">
        <f>(410567-390296)*1000</f>
        <v>20271000</v>
      </c>
      <c r="H26" s="3">
        <f>1000*(76335 -5217)</f>
        <v>71118000</v>
      </c>
      <c r="I26" s="5">
        <f t="shared" si="1"/>
        <v>91389000</v>
      </c>
      <c r="J26" s="3" t="s">
        <v>12</v>
      </c>
    </row>
    <row r="27" spans="1:10" x14ac:dyDescent="0.2">
      <c r="A27" t="s">
        <v>6</v>
      </c>
      <c r="B27" t="s">
        <v>7</v>
      </c>
      <c r="C27">
        <v>2021</v>
      </c>
      <c r="F27" s="5">
        <v>81484000</v>
      </c>
      <c r="G27" s="3">
        <v>112198000</v>
      </c>
      <c r="H27" s="3">
        <v>152513000</v>
      </c>
      <c r="I27" s="5">
        <f t="shared" si="1"/>
        <v>264711000</v>
      </c>
      <c r="J27" s="3" t="s">
        <v>9</v>
      </c>
    </row>
    <row r="28" spans="1:10" x14ac:dyDescent="0.2">
      <c r="A28" t="s">
        <v>6</v>
      </c>
      <c r="B28" t="s">
        <v>7</v>
      </c>
      <c r="C28">
        <v>2022</v>
      </c>
      <c r="F28" s="5">
        <v>90242000</v>
      </c>
      <c r="G28" s="3">
        <v>111960000</v>
      </c>
      <c r="H28" s="3">
        <v>134536000</v>
      </c>
      <c r="I28" s="5">
        <f t="shared" si="1"/>
        <v>246496000</v>
      </c>
      <c r="J28" s="3" t="s">
        <v>9</v>
      </c>
    </row>
    <row r="29" spans="1:10" x14ac:dyDescent="0.2">
      <c r="A29" t="s">
        <v>8</v>
      </c>
      <c r="B29" t="s">
        <v>7</v>
      </c>
      <c r="C29">
        <v>2014</v>
      </c>
      <c r="F29" s="5"/>
      <c r="G29" s="3"/>
      <c r="H29" s="3"/>
      <c r="I29" s="5"/>
      <c r="J29" s="3"/>
    </row>
    <row r="30" spans="1:10" x14ac:dyDescent="0.2">
      <c r="A30" t="s">
        <v>8</v>
      </c>
      <c r="B30" t="s">
        <v>7</v>
      </c>
      <c r="C30">
        <v>2015</v>
      </c>
      <c r="F30" s="5"/>
      <c r="G30" s="3"/>
      <c r="H30" s="3"/>
      <c r="I30" s="5"/>
      <c r="J30" s="3"/>
    </row>
    <row r="31" spans="1:10" x14ac:dyDescent="0.2">
      <c r="A31" t="s">
        <v>8</v>
      </c>
      <c r="B31" t="s">
        <v>7</v>
      </c>
      <c r="C31">
        <v>2016</v>
      </c>
      <c r="F31" s="5" t="s">
        <v>15</v>
      </c>
      <c r="G31" s="3">
        <v>165256000</v>
      </c>
      <c r="H31" s="3">
        <v>445388000</v>
      </c>
      <c r="I31" s="5">
        <f t="shared" si="1"/>
        <v>610644000</v>
      </c>
      <c r="J31" s="3"/>
    </row>
    <row r="32" spans="1:10" x14ac:dyDescent="0.2">
      <c r="A32" t="s">
        <v>8</v>
      </c>
      <c r="B32" t="s">
        <v>7</v>
      </c>
      <c r="C32">
        <v>2017</v>
      </c>
      <c r="F32" s="5" t="s">
        <v>15</v>
      </c>
      <c r="G32" s="3">
        <f>(1576865-1220320)*1000</f>
        <v>356545000</v>
      </c>
      <c r="H32" s="3">
        <f>(8425080-7819097)*1000</f>
        <v>605983000</v>
      </c>
      <c r="I32" s="5">
        <f t="shared" si="1"/>
        <v>962528000</v>
      </c>
      <c r="J32" s="3"/>
    </row>
    <row r="33" spans="1:10" x14ac:dyDescent="0.2">
      <c r="A33" t="s">
        <v>8</v>
      </c>
      <c r="B33" t="s">
        <v>7</v>
      </c>
      <c r="C33">
        <v>2018</v>
      </c>
      <c r="F33" s="5" t="s">
        <v>15</v>
      </c>
      <c r="G33" s="3">
        <f>(1645198-1576865)*1000</f>
        <v>68333000</v>
      </c>
      <c r="H33" s="3">
        <f>(8969584-8425080)*1000</f>
        <v>544504000</v>
      </c>
      <c r="I33" s="5">
        <f t="shared" si="1"/>
        <v>612837000</v>
      </c>
      <c r="J33" s="3"/>
    </row>
    <row r="34" spans="1:10" x14ac:dyDescent="0.2">
      <c r="A34" t="s">
        <v>8</v>
      </c>
      <c r="B34" t="s">
        <v>7</v>
      </c>
      <c r="C34">
        <v>2019</v>
      </c>
      <c r="F34" s="5" t="s">
        <v>15</v>
      </c>
      <c r="G34" s="3">
        <v>299072000</v>
      </c>
      <c r="H34" s="3">
        <v>567624000</v>
      </c>
      <c r="I34" s="5">
        <f t="shared" si="1"/>
        <v>866696000</v>
      </c>
      <c r="J34" s="3"/>
    </row>
    <row r="35" spans="1:10" x14ac:dyDescent="0.2">
      <c r="A35" t="s">
        <v>8</v>
      </c>
      <c r="B35" t="s">
        <v>7</v>
      </c>
      <c r="C35">
        <v>2020</v>
      </c>
      <c r="F35" s="5" t="s">
        <v>15</v>
      </c>
      <c r="G35" s="3">
        <v>214075000</v>
      </c>
      <c r="H35" s="3">
        <v>666100000</v>
      </c>
      <c r="I35" s="5">
        <f t="shared" si="1"/>
        <v>880175000</v>
      </c>
      <c r="J35" s="3"/>
    </row>
    <row r="36" spans="1:10" x14ac:dyDescent="0.2">
      <c r="A36" t="s">
        <v>8</v>
      </c>
      <c r="B36" t="s">
        <v>7</v>
      </c>
      <c r="C36">
        <v>2021</v>
      </c>
      <c r="F36" s="5" t="s">
        <v>15</v>
      </c>
      <c r="G36" s="3">
        <f>(2297110-2158345)*1000</f>
        <v>138765000</v>
      </c>
      <c r="H36" s="3">
        <f>(10886637-10203308)*1000</f>
        <v>683329000</v>
      </c>
      <c r="I36" s="5">
        <f t="shared" si="1"/>
        <v>822094000</v>
      </c>
      <c r="J36" s="3"/>
    </row>
    <row r="37" spans="1:10" x14ac:dyDescent="0.2">
      <c r="A37" t="s">
        <v>8</v>
      </c>
      <c r="B37" t="s">
        <v>7</v>
      </c>
      <c r="C37">
        <v>2022</v>
      </c>
      <c r="F37" s="5" t="s">
        <v>15</v>
      </c>
      <c r="G37" s="3">
        <v>49688000</v>
      </c>
      <c r="H37" s="3">
        <v>666526000</v>
      </c>
      <c r="I37" s="5">
        <f t="shared" si="1"/>
        <v>716214000</v>
      </c>
      <c r="J37" s="3"/>
    </row>
    <row r="38" spans="1:10" x14ac:dyDescent="0.2">
      <c r="A38" t="s">
        <v>8</v>
      </c>
      <c r="B38" t="s">
        <v>7</v>
      </c>
      <c r="C38">
        <v>2023</v>
      </c>
      <c r="F38" s="5" t="s">
        <v>15</v>
      </c>
      <c r="G38" s="3">
        <f>(2392172-2346677)*1000</f>
        <v>45495000</v>
      </c>
      <c r="H38" s="3">
        <f>(12248220-11516932)*1000</f>
        <v>731288000</v>
      </c>
      <c r="I38" s="5">
        <f t="shared" si="1"/>
        <v>776783000</v>
      </c>
      <c r="J3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2024-03-06T14:01:03Z</dcterms:created>
  <dcterms:modified xsi:type="dcterms:W3CDTF">2024-03-06T15:10:51Z</dcterms:modified>
</cp:coreProperties>
</file>