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q/Desktop/MiscJavaWork/Data Culminating Program/VarAnalysis/"/>
    </mc:Choice>
  </mc:AlternateContent>
  <xr:revisionPtr revIDLastSave="0" documentId="8_{988EDC3D-BCDE-4547-BF77-BEE308CDF4CF}" xr6:coauthVersionLast="45" xr6:coauthVersionMax="45" xr10:uidLastSave="{00000000-0000-0000-0000-000000000000}"/>
  <bookViews>
    <workbookView xWindow="0" yWindow="460" windowWidth="40960" windowHeight="21040" xr2:uid="{00000000-000D-0000-FFFF-FFFF00000000}"/>
  </bookViews>
  <sheets>
    <sheet name="StockScrape" sheetId="1" r:id="rId1"/>
  </sheets>
  <definedNames>
    <definedName name="_xlnm._FilterDatabase" localSheetId="0" hidden="1">StockScrape!$E$3:$F$102</definedName>
    <definedName name="_xlchart.v1.0" hidden="1">StockScrape!$F$3</definedName>
    <definedName name="_xlchart.v1.1" hidden="1">StockScrape!$F$4:$F$102</definedName>
    <definedName name="_xlchart.v1.2" hidden="1">StockScrape!$F$3</definedName>
    <definedName name="_xlchart.v1.3" hidden="1">StockScrape!$F$4:$F$102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90" i="1" l="1" a="1"/>
  <c r="K90" i="1" s="1"/>
  <c r="L66" i="1"/>
  <c r="K64" i="1"/>
  <c r="K63" i="1"/>
  <c r="K62" i="1"/>
  <c r="G20" i="1" s="1"/>
  <c r="K28" i="1"/>
  <c r="K32" i="1"/>
  <c r="K31" i="1"/>
  <c r="K30" i="1"/>
  <c r="K29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4" i="1"/>
  <c r="G94" i="1" l="1"/>
  <c r="G58" i="1"/>
  <c r="G22" i="1"/>
  <c r="G17" i="1"/>
  <c r="G8" i="1"/>
  <c r="G82" i="1"/>
  <c r="G70" i="1"/>
  <c r="G46" i="1"/>
  <c r="G34" i="1"/>
  <c r="G7" i="1"/>
  <c r="G5" i="1"/>
  <c r="G91" i="1"/>
  <c r="G79" i="1"/>
  <c r="G67" i="1"/>
  <c r="G55" i="1"/>
  <c r="G43" i="1"/>
  <c r="G31" i="1"/>
  <c r="G19" i="1"/>
  <c r="G90" i="1"/>
  <c r="G42" i="1"/>
  <c r="G89" i="1"/>
  <c r="G16" i="1"/>
  <c r="G102" i="1"/>
  <c r="G78" i="1"/>
  <c r="G66" i="1"/>
  <c r="G54" i="1"/>
  <c r="G18" i="1"/>
  <c r="K27" i="1"/>
  <c r="K33" i="1" s="1"/>
  <c r="G101" i="1"/>
  <c r="G77" i="1"/>
  <c r="G53" i="1"/>
  <c r="G41" i="1"/>
  <c r="G29" i="1"/>
  <c r="G100" i="1"/>
  <c r="G88" i="1"/>
  <c r="G76" i="1"/>
  <c r="G64" i="1"/>
  <c r="G52" i="1"/>
  <c r="G40" i="1"/>
  <c r="G28" i="1"/>
  <c r="G99" i="1"/>
  <c r="G87" i="1"/>
  <c r="G75" i="1"/>
  <c r="G63" i="1"/>
  <c r="G51" i="1"/>
  <c r="G39" i="1"/>
  <c r="G27" i="1"/>
  <c r="G15" i="1"/>
  <c r="G98" i="1"/>
  <c r="G86" i="1"/>
  <c r="G74" i="1"/>
  <c r="G62" i="1"/>
  <c r="G50" i="1"/>
  <c r="G38" i="1"/>
  <c r="G26" i="1"/>
  <c r="G14" i="1"/>
  <c r="G93" i="1"/>
  <c r="G81" i="1"/>
  <c r="G69" i="1"/>
  <c r="G57" i="1"/>
  <c r="G45" i="1"/>
  <c r="G33" i="1"/>
  <c r="G21" i="1"/>
  <c r="G30" i="1"/>
  <c r="G65" i="1"/>
  <c r="G13" i="1"/>
  <c r="G97" i="1"/>
  <c r="G85" i="1"/>
  <c r="G73" i="1"/>
  <c r="G61" i="1"/>
  <c r="G49" i="1"/>
  <c r="G37" i="1"/>
  <c r="G25" i="1"/>
  <c r="G12" i="1"/>
  <c r="G96" i="1"/>
  <c r="G84" i="1"/>
  <c r="G72" i="1"/>
  <c r="G60" i="1"/>
  <c r="G48" i="1"/>
  <c r="G36" i="1"/>
  <c r="G24" i="1"/>
  <c r="G4" i="1"/>
  <c r="G95" i="1"/>
  <c r="G83" i="1"/>
  <c r="G71" i="1"/>
  <c r="G59" i="1"/>
  <c r="G47" i="1"/>
  <c r="G35" i="1"/>
  <c r="G23" i="1"/>
  <c r="G11" i="1"/>
  <c r="G10" i="1"/>
  <c r="G9" i="1"/>
  <c r="G6" i="1"/>
  <c r="G92" i="1"/>
  <c r="G80" i="1"/>
  <c r="G68" i="1"/>
  <c r="G56" i="1"/>
  <c r="G44" i="1"/>
  <c r="G32" i="1"/>
  <c r="K99" i="1"/>
  <c r="K98" i="1"/>
  <c r="K97" i="1"/>
  <c r="K96" i="1"/>
  <c r="K95" i="1"/>
  <c r="K94" i="1"/>
  <c r="K93" i="1"/>
  <c r="K92" i="1"/>
  <c r="K91" i="1"/>
  <c r="J101" i="1" l="1"/>
  <c r="L99" i="1" s="1"/>
  <c r="K34" i="1"/>
  <c r="K65" i="1"/>
  <c r="K66" i="1" s="1"/>
  <c r="K67" i="1" s="1"/>
  <c r="L91" i="1" l="1"/>
  <c r="L90" i="1"/>
  <c r="L98" i="1"/>
  <c r="L96" i="1"/>
  <c r="L97" i="1"/>
  <c r="L93" i="1"/>
  <c r="L92" i="1"/>
  <c r="L94" i="1"/>
  <c r="L95" i="1"/>
</calcChain>
</file>

<file path=xl/sharedStrings.xml><?xml version="1.0" encoding="utf-8"?>
<sst xmlns="http://schemas.openxmlformats.org/spreadsheetml/2006/main" count="159" uniqueCount="155">
  <si>
    <t>May 01, 2020</t>
  </si>
  <si>
    <t>Apr. 30, 2020</t>
  </si>
  <si>
    <t>Apr. 29, 2020</t>
  </si>
  <si>
    <t>Apr. 28, 2020</t>
  </si>
  <si>
    <t>Apr. 27, 2020</t>
  </si>
  <si>
    <t>Apr. 24, 2020</t>
  </si>
  <si>
    <t>Apr. 23, 2020</t>
  </si>
  <si>
    <t>Apr. 22, 2020</t>
  </si>
  <si>
    <t>Apr. 21, 2020</t>
  </si>
  <si>
    <t>Apr. 20, 2020</t>
  </si>
  <si>
    <t>Apr. 17, 2020</t>
  </si>
  <si>
    <t>Apr. 16, 2020</t>
  </si>
  <si>
    <t>Apr. 15, 2020</t>
  </si>
  <si>
    <t>Apr. 14, 2020</t>
  </si>
  <si>
    <t>Apr. 13, 2020</t>
  </si>
  <si>
    <t>Apr. 09, 2020</t>
  </si>
  <si>
    <t>Apr. 08, 2020</t>
  </si>
  <si>
    <t>Apr. 07, 2020</t>
  </si>
  <si>
    <t>Apr. 06, 2020</t>
  </si>
  <si>
    <t>Apr. 03, 2020</t>
  </si>
  <si>
    <t>Apr. 02, 2020</t>
  </si>
  <si>
    <t>Apr. 01, 2020</t>
  </si>
  <si>
    <t>Mar. 31, 2020</t>
  </si>
  <si>
    <t>Mar. 30, 2020</t>
  </si>
  <si>
    <t>Mar. 27, 2020</t>
  </si>
  <si>
    <t>Mar. 26, 2020</t>
  </si>
  <si>
    <t>Mar. 25, 2020</t>
  </si>
  <si>
    <t>Mar. 24, 2020</t>
  </si>
  <si>
    <t>Mar. 23, 2020</t>
  </si>
  <si>
    <t>Mar. 20, 2020</t>
  </si>
  <si>
    <t>Mar. 19, 2020</t>
  </si>
  <si>
    <t>Mar. 18, 2020</t>
  </si>
  <si>
    <t>Mar. 17, 2020</t>
  </si>
  <si>
    <t>Mar. 16, 2020</t>
  </si>
  <si>
    <t>Mar. 13, 2020</t>
  </si>
  <si>
    <t>Mar. 12, 2020</t>
  </si>
  <si>
    <t>Mar. 11, 2020</t>
  </si>
  <si>
    <t>Mar. 10, 2020</t>
  </si>
  <si>
    <t>Mar. 09, 2020</t>
  </si>
  <si>
    <t>Mar. 06, 2020</t>
  </si>
  <si>
    <t>Mar. 05, 2020</t>
  </si>
  <si>
    <t>Mar. 04, 2020</t>
  </si>
  <si>
    <t>Mar. 03, 2020</t>
  </si>
  <si>
    <t>Mar. 02, 2020</t>
  </si>
  <si>
    <t>Feb. 28, 2020</t>
  </si>
  <si>
    <t>Feb. 27, 2020</t>
  </si>
  <si>
    <t>Feb. 26, 2020</t>
  </si>
  <si>
    <t>Feb. 25, 2020</t>
  </si>
  <si>
    <t>Feb. 24, 2020</t>
  </si>
  <si>
    <t>Feb. 21, 2020</t>
  </si>
  <si>
    <t>Feb. 20, 2020</t>
  </si>
  <si>
    <t>Feb. 19, 2020</t>
  </si>
  <si>
    <t>Feb. 18, 2020</t>
  </si>
  <si>
    <t>Feb. 14, 2020</t>
  </si>
  <si>
    <t>Feb. 13, 2020</t>
  </si>
  <si>
    <t>Feb. 12, 2020</t>
  </si>
  <si>
    <t>Feb. 11, 2020</t>
  </si>
  <si>
    <t>Feb. 10, 2020</t>
  </si>
  <si>
    <t>Feb. 07, 2020</t>
  </si>
  <si>
    <t>Feb. 06, 2020</t>
  </si>
  <si>
    <t>Feb. 05, 2020</t>
  </si>
  <si>
    <t>Feb. 04, 2020</t>
  </si>
  <si>
    <t>Feb. 03, 2020</t>
  </si>
  <si>
    <t>Jan. 31, 2020</t>
  </si>
  <si>
    <t>Jan. 30, 2020</t>
  </si>
  <si>
    <t>Jan. 29, 2020</t>
  </si>
  <si>
    <t>Jan. 28, 2020</t>
  </si>
  <si>
    <t>Jan. 27, 2020</t>
  </si>
  <si>
    <t>Jan. 24, 2020</t>
  </si>
  <si>
    <t>Jan. 23, 2020</t>
  </si>
  <si>
    <t>Jan. 22, 2020</t>
  </si>
  <si>
    <t>Jan. 21, 2020</t>
  </si>
  <si>
    <t>Jan. 17, 2020</t>
  </si>
  <si>
    <t>Jan. 16, 2020</t>
  </si>
  <si>
    <t>Jan. 15, 2020</t>
  </si>
  <si>
    <t>Jan. 14, 2020</t>
  </si>
  <si>
    <t>Jan. 13, 2020</t>
  </si>
  <si>
    <t>Jan. 10, 2020</t>
  </si>
  <si>
    <t>Jan. 09, 2020</t>
  </si>
  <si>
    <t>Jan. 08, 2020</t>
  </si>
  <si>
    <t>Jan. 07, 2020</t>
  </si>
  <si>
    <t>Jan. 06, 2020</t>
  </si>
  <si>
    <t>Jan. 03, 2020</t>
  </si>
  <si>
    <t>Jan. 02, 2020</t>
  </si>
  <si>
    <t>Dec. 31, 2019</t>
  </si>
  <si>
    <t>Dec. 30, 2019</t>
  </si>
  <si>
    <t>Dec. 27, 2019</t>
  </si>
  <si>
    <t>Dec. 26, 2019</t>
  </si>
  <si>
    <t>Date</t>
  </si>
  <si>
    <t>Opening</t>
  </si>
  <si>
    <t>Time Intervals</t>
  </si>
  <si>
    <t>Predicted Value</t>
  </si>
  <si>
    <t>May 04, 2020</t>
  </si>
  <si>
    <t>May 05, 2020</t>
  </si>
  <si>
    <t>May 06, 2020</t>
  </si>
  <si>
    <t>May 07, 2020</t>
  </si>
  <si>
    <t>May 08, 2020</t>
  </si>
  <si>
    <t>May 11, 2020</t>
  </si>
  <si>
    <t>May 12, 2020</t>
  </si>
  <si>
    <t>May 13, 2020</t>
  </si>
  <si>
    <t>May 14, 2020</t>
  </si>
  <si>
    <t>May 15, 2020</t>
  </si>
  <si>
    <t>Note:</t>
  </si>
  <si>
    <t xml:space="preserve">The predicted value is mathematically calculated from the </t>
  </si>
  <si>
    <t>trendline of the Stock Opening Value vs. Time Interval Graph.</t>
  </si>
  <si>
    <t>This value is not too useful for the one variable analysis but</t>
  </si>
  <si>
    <t xml:space="preserve"> it will be helpful for the two variable analysis. For the time</t>
  </si>
  <si>
    <t>being, we will highlight it in yellow</t>
  </si>
  <si>
    <t>Box and Whisker Diagram Calculations</t>
  </si>
  <si>
    <t>Q1</t>
  </si>
  <si>
    <t>Q3</t>
  </si>
  <si>
    <t>Max</t>
  </si>
  <si>
    <t>Min</t>
  </si>
  <si>
    <t>to have to sort it from least to greatest.</t>
  </si>
  <si>
    <t>Sorted Time</t>
  </si>
  <si>
    <t>Sorted Opening</t>
  </si>
  <si>
    <t>1. For us to be able to analyze this data, we are going</t>
  </si>
  <si>
    <t>2. Median occurs at the 50th data point (ceil(99/2))</t>
  </si>
  <si>
    <t>Median</t>
  </si>
  <si>
    <t>3. Use function *quartile.inc(array of data, quartile number)</t>
  </si>
  <si>
    <t>Outlier Min</t>
  </si>
  <si>
    <t>Outlier Max</t>
  </si>
  <si>
    <t>4. Outlier is 1.5*IQR away from data</t>
  </si>
  <si>
    <t>Interquartile Range (IQR)</t>
  </si>
  <si>
    <t>Histogram Summary Table Calculations</t>
  </si>
  <si>
    <t>Mean</t>
  </si>
  <si>
    <t>Mode</t>
  </si>
  <si>
    <t>Standard Deviation</t>
  </si>
  <si>
    <t>Variance</t>
  </si>
  <si>
    <t>(x-mean)^2</t>
  </si>
  <si>
    <t>Sum((x-mean)^2)</t>
  </si>
  <si>
    <t>We are taking the standard deviation of the</t>
  </si>
  <si>
    <t>sample since the stock market can not be</t>
  </si>
  <si>
    <t>fully represented by this minimal data</t>
  </si>
  <si>
    <t>Pie/ Circle Graph Calculations</t>
  </si>
  <si>
    <t>Bin</t>
  </si>
  <si>
    <t>Frequency</t>
  </si>
  <si>
    <t>Percentage</t>
  </si>
  <si>
    <t>The bins are going to be the same as shown by the</t>
  </si>
  <si>
    <t>histogram above</t>
  </si>
  <si>
    <t>Sum</t>
  </si>
  <si>
    <t>Bin Upper Limit</t>
  </si>
  <si>
    <t>Johnson&amp;Johnson (JNJ) One Variable Analysis</t>
  </si>
  <si>
    <t>https://ca.finance.yahoo.com/quote/JNJ/history?p=JNJ</t>
  </si>
  <si>
    <t>May 18, 2020</t>
  </si>
  <si>
    <t>[117, 120.857]</t>
  </si>
  <si>
    <t>(120.857, 124.714]</t>
  </si>
  <si>
    <t>(124.714, 128.571]</t>
  </si>
  <si>
    <t>(128.571, 132.428]</t>
  </si>
  <si>
    <t>(132.428, 136.285]</t>
  </si>
  <si>
    <t>(136.285, 140.142]</t>
  </si>
  <si>
    <t>(140.142, 143.999]</t>
  </si>
  <si>
    <t>(143.999, 147.856]</t>
  </si>
  <si>
    <t>(147.856, 151.713]</t>
  </si>
  <si>
    <t>(151.713, 155.57]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</si>
</sst>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Fill="1"/>
    <xf numFmtId="0" fontId="4" fillId="0" borderId="0" xfId="0" applyFont="1" applyFill="1"/>
    <xf numFmtId="0" fontId="2" fillId="0" borderId="6" xfId="0" applyFont="1" applyBorder="1"/>
    <xf numFmtId="0" fontId="2" fillId="0" borderId="7" xfId="0" applyFont="1" applyBorder="1"/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3" borderId="8" xfId="1" applyFont="1" applyFill="1" applyBorder="1" applyAlignment="1">
      <alignment horizontal="center"/>
    </xf>
    <xf numFmtId="0" fontId="3" fillId="3" borderId="4" xfId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Opening Value vs.</a:t>
            </a:r>
            <a:r>
              <a:rPr lang="en-US" baseline="0"/>
              <a:t> Time Intervals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StockScrape!$C$3</c:f>
              <c:strCache>
                <c:ptCount val="1"/>
                <c:pt idx="0">
                  <c:v>Opening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4966783961624034E-2"/>
                  <c:y val="0.18767817140404297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StockScrape!$A$5:$A$102</c:f>
              <c:numCache>
                <c:formatCode>General</c:formatCode>
                <c:ptCount val="9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</c:numCache>
            </c:numRef>
          </c:cat>
          <c:val>
            <c:numRef>
              <c:f>StockScrape!$C$4:$C$102</c:f>
              <c:numCache>
                <c:formatCode>General</c:formatCode>
                <c:ptCount val="99"/>
                <c:pt idx="0">
                  <c:v>145.97</c:v>
                </c:pt>
                <c:pt idx="1">
                  <c:v>146.19999999999999</c:v>
                </c:pt>
                <c:pt idx="2">
                  <c:v>145.78</c:v>
                </c:pt>
                <c:pt idx="3">
                  <c:v>145.1</c:v>
                </c:pt>
                <c:pt idx="4">
                  <c:v>145.87</c:v>
                </c:pt>
                <c:pt idx="5">
                  <c:v>143.5</c:v>
                </c:pt>
                <c:pt idx="6">
                  <c:v>144</c:v>
                </c:pt>
                <c:pt idx="7">
                  <c:v>144.01</c:v>
                </c:pt>
                <c:pt idx="8">
                  <c:v>144.87</c:v>
                </c:pt>
                <c:pt idx="9">
                  <c:v>145.76</c:v>
                </c:pt>
                <c:pt idx="10">
                  <c:v>145.75</c:v>
                </c:pt>
                <c:pt idx="11">
                  <c:v>145.47999999999999</c:v>
                </c:pt>
                <c:pt idx="12">
                  <c:v>145.05000000000001</c:v>
                </c:pt>
                <c:pt idx="13">
                  <c:v>146.4</c:v>
                </c:pt>
                <c:pt idx="14">
                  <c:v>147.41999999999999</c:v>
                </c:pt>
                <c:pt idx="15">
                  <c:v>148.41</c:v>
                </c:pt>
                <c:pt idx="16">
                  <c:v>148.58000000000001</c:v>
                </c:pt>
                <c:pt idx="17">
                  <c:v>146.69999999999999</c:v>
                </c:pt>
                <c:pt idx="18">
                  <c:v>148.04</c:v>
                </c:pt>
                <c:pt idx="19">
                  <c:v>148.58000000000001</c:v>
                </c:pt>
                <c:pt idx="20">
                  <c:v>147.52000000000001</c:v>
                </c:pt>
                <c:pt idx="21">
                  <c:v>148.46</c:v>
                </c:pt>
                <c:pt idx="22">
                  <c:v>149.44999999999999</c:v>
                </c:pt>
                <c:pt idx="23">
                  <c:v>150.03</c:v>
                </c:pt>
                <c:pt idx="24">
                  <c:v>149.75</c:v>
                </c:pt>
                <c:pt idx="25">
                  <c:v>149.41999999999999</c:v>
                </c:pt>
                <c:pt idx="26">
                  <c:v>151.49</c:v>
                </c:pt>
                <c:pt idx="27">
                  <c:v>151.72</c:v>
                </c:pt>
                <c:pt idx="28">
                  <c:v>154.25</c:v>
                </c:pt>
                <c:pt idx="29">
                  <c:v>153.34</c:v>
                </c:pt>
                <c:pt idx="30">
                  <c:v>151.68</c:v>
                </c:pt>
                <c:pt idx="31">
                  <c:v>152.29</c:v>
                </c:pt>
                <c:pt idx="32">
                  <c:v>151.87</c:v>
                </c:pt>
                <c:pt idx="33">
                  <c:v>150.16</c:v>
                </c:pt>
                <c:pt idx="34">
                  <c:v>150.56</c:v>
                </c:pt>
                <c:pt idx="35">
                  <c:v>150.47</c:v>
                </c:pt>
                <c:pt idx="36">
                  <c:v>149.21</c:v>
                </c:pt>
                <c:pt idx="37">
                  <c:v>148.61000000000001</c:v>
                </c:pt>
                <c:pt idx="38">
                  <c:v>148.09</c:v>
                </c:pt>
                <c:pt idx="39">
                  <c:v>146.5</c:v>
                </c:pt>
                <c:pt idx="40">
                  <c:v>145.99</c:v>
                </c:pt>
                <c:pt idx="41">
                  <c:v>145.35</c:v>
                </c:pt>
                <c:pt idx="42">
                  <c:v>142.56</c:v>
                </c:pt>
                <c:pt idx="43">
                  <c:v>135.36000000000001</c:v>
                </c:pt>
                <c:pt idx="44">
                  <c:v>134.78</c:v>
                </c:pt>
                <c:pt idx="45">
                  <c:v>140</c:v>
                </c:pt>
                <c:pt idx="46">
                  <c:v>137.68</c:v>
                </c:pt>
                <c:pt idx="47">
                  <c:v>140.80000000000001</c:v>
                </c:pt>
                <c:pt idx="48">
                  <c:v>138.47999999999999</c:v>
                </c:pt>
                <c:pt idx="49">
                  <c:v>136.33000000000001</c:v>
                </c:pt>
                <c:pt idx="50">
                  <c:v>139.97</c:v>
                </c:pt>
                <c:pt idx="51">
                  <c:v>138.09</c:v>
                </c:pt>
                <c:pt idx="52">
                  <c:v>127.31</c:v>
                </c:pt>
                <c:pt idx="53">
                  <c:v>129.32</c:v>
                </c:pt>
                <c:pt idx="54">
                  <c:v>123.57</c:v>
                </c:pt>
                <c:pt idx="55">
                  <c:v>128.55000000000001</c:v>
                </c:pt>
                <c:pt idx="56">
                  <c:v>131.02000000000001</c:v>
                </c:pt>
                <c:pt idx="57">
                  <c:v>134.99</c:v>
                </c:pt>
                <c:pt idx="58">
                  <c:v>126.83</c:v>
                </c:pt>
                <c:pt idx="59">
                  <c:v>117</c:v>
                </c:pt>
                <c:pt idx="60">
                  <c:v>118.76</c:v>
                </c:pt>
                <c:pt idx="61">
                  <c:v>118.91</c:v>
                </c:pt>
                <c:pt idx="62">
                  <c:v>120.57</c:v>
                </c:pt>
                <c:pt idx="63">
                  <c:v>121.65</c:v>
                </c:pt>
                <c:pt idx="64">
                  <c:v>128.46</c:v>
                </c:pt>
                <c:pt idx="65">
                  <c:v>134.99</c:v>
                </c:pt>
                <c:pt idx="66">
                  <c:v>127.7</c:v>
                </c:pt>
                <c:pt idx="67">
                  <c:v>129.12</c:v>
                </c:pt>
                <c:pt idx="68">
                  <c:v>132.38</c:v>
                </c:pt>
                <c:pt idx="69">
                  <c:v>137.01</c:v>
                </c:pt>
                <c:pt idx="70">
                  <c:v>139.86000000000001</c:v>
                </c:pt>
                <c:pt idx="71">
                  <c:v>137.75</c:v>
                </c:pt>
                <c:pt idx="72">
                  <c:v>144.01</c:v>
                </c:pt>
                <c:pt idx="73">
                  <c:v>140</c:v>
                </c:pt>
                <c:pt idx="74">
                  <c:v>145.41999999999999</c:v>
                </c:pt>
                <c:pt idx="75">
                  <c:v>145.55000000000001</c:v>
                </c:pt>
                <c:pt idx="76">
                  <c:v>148.31</c:v>
                </c:pt>
                <c:pt idx="77">
                  <c:v>151.99</c:v>
                </c:pt>
                <c:pt idx="78">
                  <c:v>150.93</c:v>
                </c:pt>
                <c:pt idx="79">
                  <c:v>150.12</c:v>
                </c:pt>
                <c:pt idx="80">
                  <c:v>152.81</c:v>
                </c:pt>
                <c:pt idx="81">
                  <c:v>154.25</c:v>
                </c:pt>
                <c:pt idx="82">
                  <c:v>155.57</c:v>
                </c:pt>
                <c:pt idx="83">
                  <c:v>154.81</c:v>
                </c:pt>
                <c:pt idx="84">
                  <c:v>151.25</c:v>
                </c:pt>
                <c:pt idx="85">
                  <c:v>151.38</c:v>
                </c:pt>
                <c:pt idx="86">
                  <c:v>148.46</c:v>
                </c:pt>
                <c:pt idx="87">
                  <c:v>149.62</c:v>
                </c:pt>
                <c:pt idx="88">
                  <c:v>148.77000000000001</c:v>
                </c:pt>
                <c:pt idx="89">
                  <c:v>149</c:v>
                </c:pt>
                <c:pt idx="90">
                  <c:v>150</c:v>
                </c:pt>
                <c:pt idx="91">
                  <c:v>149.37</c:v>
                </c:pt>
                <c:pt idx="92">
                  <c:v>148.91999999999999</c:v>
                </c:pt>
                <c:pt idx="93">
                  <c:v>148.44999999999999</c:v>
                </c:pt>
                <c:pt idx="94">
                  <c:v>150.1</c:v>
                </c:pt>
                <c:pt idx="95">
                  <c:v>146.08000000000001</c:v>
                </c:pt>
                <c:pt idx="96">
                  <c:v>145.38999999999999</c:v>
                </c:pt>
                <c:pt idx="97">
                  <c:v>147.87</c:v>
                </c:pt>
                <c:pt idx="98">
                  <c:v>152.49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FC-6547-8602-CF20E7C31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5823248"/>
        <c:axId val="2055682752"/>
      </c:lineChart>
      <c:catAx>
        <c:axId val="2055823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Intervals (Approx. 3-4 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682752"/>
        <c:crosses val="autoZero"/>
        <c:auto val="1"/>
        <c:lblAlgn val="ctr"/>
        <c:lblOffset val="100"/>
        <c:noMultiLvlLbl val="0"/>
      </c:catAx>
      <c:valAx>
        <c:axId val="205568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 Opening</a:t>
                </a:r>
                <a:r>
                  <a:rPr lang="en-US" baseline="0"/>
                  <a:t> Value ($ USD)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82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JOHNSON&amp;JOHNSON </a:t>
            </a:r>
            <a:r>
              <a:rPr lang="en-US" baseline="0"/>
              <a:t>OPENING STOCK VALUE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2A-2440-B0BF-5131F2722F4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819-4E43-9794-A33B3402A4C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52A-2440-B0BF-5131F2722F4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52A-2440-B0BF-5131F2722F4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52A-2440-B0BF-5131F2722F4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819-4E43-9794-A33B3402A4C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819-4E43-9794-A33B3402A4C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52A-2440-B0BF-5131F2722F4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819-4E43-9794-A33B3402A4C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819-4E43-9794-A33B3402A4C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StockScrape!$I$90:$I$99</c:f>
              <c:strCache>
                <c:ptCount val="10"/>
                <c:pt idx="0">
                  <c:v>[117, 120.857]</c:v>
                </c:pt>
                <c:pt idx="1">
                  <c:v>(120.857, 124.714]</c:v>
                </c:pt>
                <c:pt idx="2">
                  <c:v>(124.714, 128.571]</c:v>
                </c:pt>
                <c:pt idx="3">
                  <c:v>(128.571, 132.428]</c:v>
                </c:pt>
                <c:pt idx="4">
                  <c:v>(132.428, 136.285]</c:v>
                </c:pt>
                <c:pt idx="5">
                  <c:v>(136.285, 140.142]</c:v>
                </c:pt>
                <c:pt idx="6">
                  <c:v>(140.142, 143.999]</c:v>
                </c:pt>
                <c:pt idx="7">
                  <c:v>(143.999, 147.856]</c:v>
                </c:pt>
                <c:pt idx="8">
                  <c:v>(147.856, 151.713]</c:v>
                </c:pt>
                <c:pt idx="9">
                  <c:v>(151.713, 155.57]</c:v>
                </c:pt>
              </c:strCache>
            </c:strRef>
          </c:cat>
          <c:val>
            <c:numRef>
              <c:f>StockScrape!$K$90:$K$99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10</c:v>
                </c:pt>
                <c:pt idx="6">
                  <c:v>3</c:v>
                </c:pt>
                <c:pt idx="7">
                  <c:v>24</c:v>
                </c:pt>
                <c:pt idx="8">
                  <c:v>32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19-4E43-9794-A33B3402A4C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Johnson&amp;Johnson Opening Stock Value ($)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Johnson&amp;Johnson Opening Stock Value ($)</a:t>
          </a:r>
        </a:p>
      </cx:txPr>
    </cx:title>
    <cx:plotArea>
      <cx:plotAreaRegion>
        <cx:plotSurface>
          <cx:spPr>
            <a:ln>
              <a:solidFill>
                <a:schemeClr val="accent1">
                  <a:alpha val="0"/>
                </a:schemeClr>
              </a:solidFill>
            </a:ln>
          </cx:spPr>
        </cx:plotSurface>
        <cx:series layoutId="boxWhisker" uniqueId="{83F5AD81-ACD2-FC45-9C5E-0A2F68693A8D}">
          <cx:tx>
            <cx:txData>
              <cx:f>_xlchart.v1.0</cx:f>
              <cx:v>Sorted Opening</cx:v>
            </cx:txData>
          </cx:tx>
          <cx:spPr>
            <a:gradFill flip="none" rotWithShape="1">
              <a:gsLst>
                <a:gs pos="0">
                  <a:srgbClr val="6181B6"/>
                </a:gs>
                <a:gs pos="10000">
                  <a:srgbClr val="7995C5"/>
                </a:gs>
                <a:gs pos="98998">
                  <a:srgbClr val="C5D4EC"/>
                </a:gs>
                <a:gs pos="92996">
                  <a:srgbClr val="BBCCE9"/>
                </a:gs>
                <a:gs pos="23000">
                  <a:schemeClr val="accent1">
                    <a:lumMod val="60000"/>
                    <a:lumOff val="40000"/>
                  </a:schemeClr>
                </a:gs>
                <a:gs pos="57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2700000" scaled="1"/>
              <a:tileRect/>
            </a:gradFill>
          </cx:spPr>
          <cx:dataLabels>
            <cx:dataLabelHidden idx="102"/>
          </cx:dataLabels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 hidden="1">
        <cx:catScaling gapWidth="1"/>
        <cx:title>
          <cx:tx>
            <cx:txData>
              <cx:v>Johnson&amp;Johnson Opening Stock Value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Johnson&amp;Johnson Opening Stock Value</a:t>
              </a:r>
            </a:p>
          </cx:txPr>
        </cx:title>
        <cx:tickLabels/>
      </cx:axis>
      <cx:axis id="1">
        <cx:valScaling min="110"/>
        <cx:title>
          <cx:tx>
            <cx:txData>
              <cx:v>Value of the Stock ($)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Value of the Stock ($)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Johnson&amp;Johnson Opening Stock Value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Johnson&amp;Johnson Opening Stock Value</a:t>
          </a:r>
        </a:p>
      </cx:txPr>
    </cx:title>
    <cx:plotArea>
      <cx:plotAreaRegion>
        <cx:series layoutId="clusteredColumn" uniqueId="{2C09B9C8-CBDF-C845-9E30-EEFA997C2390}">
          <cx:tx>
            <cx:txData>
              <cx:f>_xlchart.v1.2</cx:f>
              <cx:v>Sorted Opening</cx:v>
            </cx:txData>
          </cx:tx>
          <cx:dataLabels/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tle>
          <cx:tx>
            <cx:txData>
              <cx:v>Value of Stock ($) Interval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Value of Stock ($) Interval</a:t>
              </a:r>
            </a:p>
          </cx:txPr>
        </cx:title>
        <cx:minorGridlines/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948592</xdr:colOff>
      <xdr:row>0</xdr:row>
      <xdr:rowOff>117718</xdr:rowOff>
    </xdr:from>
    <xdr:to>
      <xdr:col>20</xdr:col>
      <xdr:colOff>250092</xdr:colOff>
      <xdr:row>20</xdr:row>
      <xdr:rowOff>12699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DA4E1B-5187-4046-8970-AA9C4CDE3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774700</xdr:colOff>
      <xdr:row>35</xdr:row>
      <xdr:rowOff>88900</xdr:rowOff>
    </xdr:from>
    <xdr:to>
      <xdr:col>14</xdr:col>
      <xdr:colOff>482600</xdr:colOff>
      <xdr:row>56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7CAF062-23BD-1D45-9E44-AB9F832F20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000" y="6769100"/>
              <a:ext cx="5943600" cy="3949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952500</xdr:colOff>
      <xdr:row>67</xdr:row>
      <xdr:rowOff>38100</xdr:rowOff>
    </xdr:from>
    <xdr:to>
      <xdr:col>15</xdr:col>
      <xdr:colOff>25400</xdr:colOff>
      <xdr:row>85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BB7456E5-C984-1E4A-B538-31694E1888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97800" y="12814300"/>
              <a:ext cx="5981700" cy="3416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141515</xdr:colOff>
      <xdr:row>102</xdr:row>
      <xdr:rowOff>8466</xdr:rowOff>
    </xdr:from>
    <xdr:to>
      <xdr:col>14</xdr:col>
      <xdr:colOff>348545</xdr:colOff>
      <xdr:row>120</xdr:row>
      <xdr:rowOff>72571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1088962-29FB-B14F-81C7-6948EBCA2E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a.finance.yahoo.com/quote/JNJ/history?p=JN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4"/>
  <sheetViews>
    <sheetView tabSelected="1" zoomScaleNormal="100" workbookViewId="0">
      <selection activeCell="I18" sqref="I18"/>
    </sheetView>
  </sheetViews>
  <sheetFormatPr baseColWidth="10" defaultColWidth="8.83203125" defaultRowHeight="15" x14ac:dyDescent="0.2"/>
  <cols>
    <col min="1" max="4" width="12.83203125" style="3" customWidth="1" collapsed="1"/>
    <col min="5" max="7" width="12.83203125" style="3" customWidth="1"/>
    <col min="8" max="12" width="12.83203125" style="1" customWidth="1"/>
    <col min="13" max="13" width="8.83203125" style="1"/>
  </cols>
  <sheetData>
    <row r="1" spans="1:9" x14ac:dyDescent="0.2">
      <c r="A1" s="14" t="s">
        <v>142</v>
      </c>
      <c r="B1" s="14"/>
      <c r="C1" s="14"/>
      <c r="D1" s="14"/>
      <c r="E1" s="14"/>
      <c r="F1" s="14"/>
      <c r="G1" s="15"/>
    </row>
    <row r="2" spans="1:9" ht="16" customHeight="1" x14ac:dyDescent="0.2">
      <c r="A2" s="16" t="s">
        <v>143</v>
      </c>
      <c r="B2" s="17"/>
      <c r="C2" s="17"/>
      <c r="D2" s="17"/>
      <c r="E2" s="17"/>
      <c r="F2" s="17"/>
      <c r="G2" s="18"/>
    </row>
    <row r="3" spans="1:9" x14ac:dyDescent="0.2">
      <c r="A3" s="10" t="s">
        <v>90</v>
      </c>
      <c r="B3" s="11" t="s">
        <v>88</v>
      </c>
      <c r="C3" s="11" t="s">
        <v>89</v>
      </c>
      <c r="D3" s="11" t="s">
        <v>91</v>
      </c>
      <c r="E3" s="11" t="s">
        <v>114</v>
      </c>
      <c r="F3" s="11" t="s">
        <v>115</v>
      </c>
      <c r="G3" s="12" t="s">
        <v>129</v>
      </c>
      <c r="H3" s="4" t="s">
        <v>102</v>
      </c>
    </row>
    <row r="4" spans="1:9" x14ac:dyDescent="0.2">
      <c r="A4" s="8">
        <v>1</v>
      </c>
      <c r="B4" s="2" t="s">
        <v>87</v>
      </c>
      <c r="C4" s="2">
        <v>145.97</v>
      </c>
      <c r="D4" s="5">
        <f t="shared" ref="D4:D35" si="0">TREND($C$4:$C$102,$A$4:$A$102,A4)</f>
        <v>144.75867272727271</v>
      </c>
      <c r="E4" s="2">
        <v>60</v>
      </c>
      <c r="F4" s="2">
        <v>117</v>
      </c>
      <c r="G4" s="9">
        <f t="shared" ref="G4:G35" si="1">POWER(F4-$K$62,2)</f>
        <v>697.92033057851336</v>
      </c>
      <c r="H4" s="1" t="s">
        <v>103</v>
      </c>
    </row>
    <row r="5" spans="1:9" x14ac:dyDescent="0.2">
      <c r="A5" s="8">
        <v>2</v>
      </c>
      <c r="B5" s="2" t="s">
        <v>86</v>
      </c>
      <c r="C5" s="2">
        <v>146.19999999999999</v>
      </c>
      <c r="D5" s="5">
        <f t="shared" si="0"/>
        <v>144.73131576994433</v>
      </c>
      <c r="E5" s="2">
        <v>61</v>
      </c>
      <c r="F5" s="2">
        <v>118.76</v>
      </c>
      <c r="G5" s="9">
        <f t="shared" si="1"/>
        <v>608.025930578513</v>
      </c>
      <c r="H5" s="1" t="s">
        <v>104</v>
      </c>
    </row>
    <row r="6" spans="1:9" x14ac:dyDescent="0.2">
      <c r="A6" s="8">
        <v>3</v>
      </c>
      <c r="B6" s="2" t="s">
        <v>85</v>
      </c>
      <c r="C6" s="2">
        <v>145.78</v>
      </c>
      <c r="D6" s="5">
        <f t="shared" si="0"/>
        <v>144.70395881261592</v>
      </c>
      <c r="E6" s="2">
        <v>62</v>
      </c>
      <c r="F6" s="2">
        <v>118.91</v>
      </c>
      <c r="G6" s="9">
        <f t="shared" si="1"/>
        <v>600.6509760330589</v>
      </c>
      <c r="H6" s="1" t="s">
        <v>105</v>
      </c>
    </row>
    <row r="7" spans="1:9" x14ac:dyDescent="0.2">
      <c r="A7" s="8">
        <v>4</v>
      </c>
      <c r="B7" s="2" t="s">
        <v>84</v>
      </c>
      <c r="C7" s="2">
        <v>145.1</v>
      </c>
      <c r="D7" s="5">
        <f t="shared" si="0"/>
        <v>144.67660185528754</v>
      </c>
      <c r="E7" s="2">
        <v>63</v>
      </c>
      <c r="F7" s="2">
        <v>120.57</v>
      </c>
      <c r="G7" s="9">
        <f t="shared" si="1"/>
        <v>522.0394123966953</v>
      </c>
      <c r="H7" s="1" t="s">
        <v>106</v>
      </c>
    </row>
    <row r="8" spans="1:9" x14ac:dyDescent="0.2">
      <c r="A8" s="8">
        <v>5</v>
      </c>
      <c r="B8" s="2" t="s">
        <v>83</v>
      </c>
      <c r="C8" s="2">
        <v>145.87</v>
      </c>
      <c r="D8" s="5">
        <f t="shared" si="0"/>
        <v>144.64924489795916</v>
      </c>
      <c r="E8" s="2">
        <v>64</v>
      </c>
      <c r="F8" s="2">
        <v>121.65</v>
      </c>
      <c r="G8" s="9">
        <f t="shared" si="1"/>
        <v>473.853739669422</v>
      </c>
      <c r="H8" s="1" t="s">
        <v>107</v>
      </c>
    </row>
    <row r="9" spans="1:9" x14ac:dyDescent="0.2">
      <c r="A9" s="8">
        <v>6</v>
      </c>
      <c r="B9" s="2" t="s">
        <v>82</v>
      </c>
      <c r="C9" s="2">
        <v>143.5</v>
      </c>
      <c r="D9" s="5">
        <f t="shared" si="0"/>
        <v>144.62188794063078</v>
      </c>
      <c r="E9" s="2">
        <v>55</v>
      </c>
      <c r="F9" s="2">
        <v>123.57</v>
      </c>
      <c r="G9" s="9">
        <f t="shared" si="1"/>
        <v>393.9503214876043</v>
      </c>
    </row>
    <row r="10" spans="1:9" x14ac:dyDescent="0.2">
      <c r="A10" s="8">
        <v>7</v>
      </c>
      <c r="B10" s="2" t="s">
        <v>81</v>
      </c>
      <c r="C10" s="2">
        <v>144</v>
      </c>
      <c r="D10" s="5">
        <f t="shared" si="0"/>
        <v>144.59453098330238</v>
      </c>
      <c r="E10" s="2">
        <v>59</v>
      </c>
      <c r="F10" s="2">
        <v>126.83</v>
      </c>
      <c r="G10" s="9">
        <f t="shared" si="1"/>
        <v>275.16777603305849</v>
      </c>
      <c r="H10" s="6"/>
    </row>
    <row r="11" spans="1:9" x14ac:dyDescent="0.2">
      <c r="A11" s="8">
        <v>8</v>
      </c>
      <c r="B11" s="2" t="s">
        <v>80</v>
      </c>
      <c r="C11" s="2">
        <v>144.01</v>
      </c>
      <c r="D11" s="5">
        <f t="shared" si="0"/>
        <v>144.567174025974</v>
      </c>
      <c r="E11" s="2">
        <v>53</v>
      </c>
      <c r="F11" s="2">
        <v>127.31</v>
      </c>
      <c r="G11" s="9">
        <f t="shared" si="1"/>
        <v>259.47352148760382</v>
      </c>
      <c r="I11" s="6"/>
    </row>
    <row r="12" spans="1:9" x14ac:dyDescent="0.2">
      <c r="A12" s="8">
        <v>9</v>
      </c>
      <c r="B12" s="2" t="s">
        <v>79</v>
      </c>
      <c r="C12" s="2">
        <v>144.87</v>
      </c>
      <c r="D12" s="5">
        <f t="shared" si="0"/>
        <v>144.53981706864562</v>
      </c>
      <c r="E12" s="2">
        <v>67</v>
      </c>
      <c r="F12" s="2">
        <v>127.7</v>
      </c>
      <c r="G12" s="9">
        <f t="shared" si="1"/>
        <v>247.06123966942195</v>
      </c>
      <c r="I12" s="6"/>
    </row>
    <row r="13" spans="1:9" x14ac:dyDescent="0.2">
      <c r="A13" s="8">
        <v>10</v>
      </c>
      <c r="B13" s="2" t="s">
        <v>78</v>
      </c>
      <c r="C13" s="2">
        <v>145.76</v>
      </c>
      <c r="D13" s="5">
        <f t="shared" si="0"/>
        <v>144.51246011131724</v>
      </c>
      <c r="E13" s="2">
        <v>65</v>
      </c>
      <c r="F13" s="2">
        <v>128.46</v>
      </c>
      <c r="G13" s="9">
        <f t="shared" si="1"/>
        <v>223.7472033057854</v>
      </c>
      <c r="I13" s="6"/>
    </row>
    <row r="14" spans="1:9" x14ac:dyDescent="0.2">
      <c r="A14" s="8">
        <v>11</v>
      </c>
      <c r="B14" s="2" t="s">
        <v>77</v>
      </c>
      <c r="C14" s="2">
        <v>145.75</v>
      </c>
      <c r="D14" s="5">
        <f t="shared" si="0"/>
        <v>144.48510315398883</v>
      </c>
      <c r="E14" s="2">
        <v>56</v>
      </c>
      <c r="F14" s="2">
        <v>128.55000000000001</v>
      </c>
      <c r="G14" s="9">
        <f t="shared" si="1"/>
        <v>221.06283057851257</v>
      </c>
      <c r="I14" s="6"/>
    </row>
    <row r="15" spans="1:9" x14ac:dyDescent="0.2">
      <c r="A15" s="8">
        <v>12</v>
      </c>
      <c r="B15" s="2" t="s">
        <v>76</v>
      </c>
      <c r="C15" s="2">
        <v>145.47999999999999</v>
      </c>
      <c r="D15" s="5">
        <f t="shared" si="0"/>
        <v>144.45774619666045</v>
      </c>
      <c r="E15" s="2">
        <v>68</v>
      </c>
      <c r="F15" s="2">
        <v>129.12</v>
      </c>
      <c r="G15" s="9">
        <f t="shared" si="1"/>
        <v>204.43800330578549</v>
      </c>
      <c r="I15" s="6"/>
    </row>
    <row r="16" spans="1:9" x14ac:dyDescent="0.2">
      <c r="A16" s="8">
        <v>13</v>
      </c>
      <c r="B16" s="2" t="s">
        <v>75</v>
      </c>
      <c r="C16" s="2">
        <v>145.05000000000001</v>
      </c>
      <c r="D16" s="5">
        <f t="shared" si="0"/>
        <v>144.43038923933207</v>
      </c>
      <c r="E16" s="2">
        <v>54</v>
      </c>
      <c r="F16" s="2">
        <v>129.32</v>
      </c>
      <c r="G16" s="9">
        <f t="shared" si="1"/>
        <v>198.75873057851308</v>
      </c>
      <c r="I16" s="6"/>
    </row>
    <row r="17" spans="1:12" x14ac:dyDescent="0.2">
      <c r="A17" s="8">
        <v>14</v>
      </c>
      <c r="B17" s="2" t="s">
        <v>74</v>
      </c>
      <c r="C17" s="2">
        <v>146.4</v>
      </c>
      <c r="D17" s="5">
        <f t="shared" si="0"/>
        <v>144.40303228200369</v>
      </c>
      <c r="E17" s="2">
        <v>57</v>
      </c>
      <c r="F17" s="2">
        <v>131.02000000000001</v>
      </c>
      <c r="G17" s="9">
        <f t="shared" si="1"/>
        <v>153.71491239669439</v>
      </c>
      <c r="I17" s="6"/>
    </row>
    <row r="18" spans="1:12" x14ac:dyDescent="0.2">
      <c r="A18" s="8">
        <v>15</v>
      </c>
      <c r="B18" s="2" t="s">
        <v>73</v>
      </c>
      <c r="C18" s="2">
        <v>147.41999999999999</v>
      </c>
      <c r="D18" s="5">
        <f t="shared" si="0"/>
        <v>144.37567532467531</v>
      </c>
      <c r="E18" s="2">
        <v>69</v>
      </c>
      <c r="F18" s="2">
        <v>132.38</v>
      </c>
      <c r="G18" s="9">
        <f t="shared" si="1"/>
        <v>121.84145785124016</v>
      </c>
      <c r="I18" s="6"/>
    </row>
    <row r="19" spans="1:12" x14ac:dyDescent="0.2">
      <c r="A19" s="8">
        <v>16</v>
      </c>
      <c r="B19" s="2" t="s">
        <v>72</v>
      </c>
      <c r="C19" s="2">
        <v>148.41</v>
      </c>
      <c r="D19" s="5">
        <f t="shared" si="0"/>
        <v>144.34831836734691</v>
      </c>
      <c r="E19" s="2">
        <v>45</v>
      </c>
      <c r="F19" s="2">
        <v>134.78</v>
      </c>
      <c r="G19" s="9">
        <f t="shared" si="1"/>
        <v>74.618185123967223</v>
      </c>
      <c r="I19" s="6"/>
    </row>
    <row r="20" spans="1:12" x14ac:dyDescent="0.2">
      <c r="A20" s="8">
        <v>17</v>
      </c>
      <c r="B20" s="2" t="s">
        <v>71</v>
      </c>
      <c r="C20" s="2">
        <v>148.58000000000001</v>
      </c>
      <c r="D20" s="5">
        <f t="shared" si="0"/>
        <v>144.32096141001853</v>
      </c>
      <c r="E20" s="2">
        <v>58</v>
      </c>
      <c r="F20" s="2">
        <v>134.99</v>
      </c>
      <c r="G20" s="9">
        <f t="shared" si="1"/>
        <v>71.034248760330726</v>
      </c>
    </row>
    <row r="21" spans="1:12" x14ac:dyDescent="0.2">
      <c r="A21" s="8">
        <v>18</v>
      </c>
      <c r="B21" s="2" t="s">
        <v>70</v>
      </c>
      <c r="C21" s="2">
        <v>146.69999999999999</v>
      </c>
      <c r="D21" s="5">
        <f t="shared" si="0"/>
        <v>144.29360445269015</v>
      </c>
      <c r="E21" s="2">
        <v>66</v>
      </c>
      <c r="F21" s="2">
        <v>134.99</v>
      </c>
      <c r="G21" s="9">
        <f t="shared" si="1"/>
        <v>71.034248760330726</v>
      </c>
    </row>
    <row r="22" spans="1:12" x14ac:dyDescent="0.2">
      <c r="A22" s="8">
        <v>19</v>
      </c>
      <c r="B22" s="2" t="s">
        <v>69</v>
      </c>
      <c r="C22" s="2">
        <v>148.04</v>
      </c>
      <c r="D22" s="5">
        <f t="shared" si="0"/>
        <v>144.26624749536177</v>
      </c>
      <c r="E22" s="2">
        <v>44</v>
      </c>
      <c r="F22" s="2">
        <v>135.36000000000001</v>
      </c>
      <c r="G22" s="9">
        <f t="shared" si="1"/>
        <v>64.93429421487609</v>
      </c>
    </row>
    <row r="23" spans="1:12" x14ac:dyDescent="0.2">
      <c r="A23" s="8">
        <v>20</v>
      </c>
      <c r="B23" s="2" t="s">
        <v>68</v>
      </c>
      <c r="C23" s="2">
        <v>148.58000000000001</v>
      </c>
      <c r="D23" s="5">
        <f t="shared" si="0"/>
        <v>144.23889053803336</v>
      </c>
      <c r="E23" s="2">
        <v>50</v>
      </c>
      <c r="F23" s="2">
        <v>136.33000000000001</v>
      </c>
      <c r="G23" s="9">
        <f t="shared" si="1"/>
        <v>50.242321487603377</v>
      </c>
    </row>
    <row r="24" spans="1:12" x14ac:dyDescent="0.2">
      <c r="A24" s="8">
        <v>21</v>
      </c>
      <c r="B24" s="2" t="s">
        <v>67</v>
      </c>
      <c r="C24" s="2">
        <v>147.52000000000001</v>
      </c>
      <c r="D24" s="5">
        <f t="shared" si="0"/>
        <v>144.21153358070498</v>
      </c>
      <c r="E24" s="2">
        <v>70</v>
      </c>
      <c r="F24" s="2">
        <v>137.01</v>
      </c>
      <c r="G24" s="9">
        <f t="shared" si="1"/>
        <v>41.064794214876372</v>
      </c>
    </row>
    <row r="25" spans="1:12" x14ac:dyDescent="0.2">
      <c r="A25" s="8">
        <v>22</v>
      </c>
      <c r="B25" s="2" t="s">
        <v>66</v>
      </c>
      <c r="C25" s="2">
        <v>148.46</v>
      </c>
      <c r="D25" s="5">
        <f t="shared" si="0"/>
        <v>144.1841766233766</v>
      </c>
      <c r="E25" s="2">
        <v>47</v>
      </c>
      <c r="F25" s="2">
        <v>137.68</v>
      </c>
      <c r="G25" s="9">
        <f t="shared" si="1"/>
        <v>32.926730578512519</v>
      </c>
    </row>
    <row r="26" spans="1:12" x14ac:dyDescent="0.2">
      <c r="A26" s="8">
        <v>23</v>
      </c>
      <c r="B26" s="2" t="s">
        <v>65</v>
      </c>
      <c r="C26" s="2">
        <v>149.44999999999999</v>
      </c>
      <c r="D26" s="5">
        <f t="shared" si="0"/>
        <v>144.15681966604822</v>
      </c>
      <c r="E26" s="2">
        <v>72</v>
      </c>
      <c r="F26" s="2">
        <v>137.75</v>
      </c>
      <c r="G26" s="9">
        <f t="shared" si="1"/>
        <v>32.128285123967139</v>
      </c>
      <c r="I26" s="14" t="s">
        <v>108</v>
      </c>
      <c r="J26" s="14"/>
      <c r="K26" s="14"/>
      <c r="L26" s="1" t="s">
        <v>102</v>
      </c>
    </row>
    <row r="27" spans="1:12" x14ac:dyDescent="0.2">
      <c r="A27" s="8">
        <v>24</v>
      </c>
      <c r="B27" s="2" t="s">
        <v>64</v>
      </c>
      <c r="C27" s="2">
        <v>150.03</v>
      </c>
      <c r="D27" s="5">
        <f t="shared" si="0"/>
        <v>144.12946270871984</v>
      </c>
      <c r="E27" s="2">
        <v>52</v>
      </c>
      <c r="F27" s="2">
        <v>138.09</v>
      </c>
      <c r="G27" s="9">
        <f t="shared" si="1"/>
        <v>28.389521487603457</v>
      </c>
      <c r="I27" s="14" t="s">
        <v>123</v>
      </c>
      <c r="J27" s="14"/>
      <c r="K27" s="2">
        <f>K31-K29</f>
        <v>10.364999999999981</v>
      </c>
      <c r="L27" s="1" t="s">
        <v>116</v>
      </c>
    </row>
    <row r="28" spans="1:12" x14ac:dyDescent="0.2">
      <c r="A28" s="8">
        <v>25</v>
      </c>
      <c r="B28" s="2" t="s">
        <v>63</v>
      </c>
      <c r="C28" s="2">
        <v>149.75</v>
      </c>
      <c r="D28" s="5">
        <f t="shared" si="0"/>
        <v>144.10210575139143</v>
      </c>
      <c r="E28" s="2">
        <v>49</v>
      </c>
      <c r="F28" s="2">
        <v>138.47999999999999</v>
      </c>
      <c r="G28" s="9">
        <f t="shared" si="1"/>
        <v>24.385639669421764</v>
      </c>
      <c r="I28" s="14" t="s">
        <v>112</v>
      </c>
      <c r="J28" s="14"/>
      <c r="K28" s="2">
        <f>MIN(F4:F102)</f>
        <v>117</v>
      </c>
      <c r="L28" s="1" t="s">
        <v>113</v>
      </c>
    </row>
    <row r="29" spans="1:12" x14ac:dyDescent="0.2">
      <c r="A29" s="8">
        <v>26</v>
      </c>
      <c r="B29" s="2" t="s">
        <v>62</v>
      </c>
      <c r="C29" s="2">
        <v>149.41999999999999</v>
      </c>
      <c r="D29" s="5">
        <f t="shared" si="0"/>
        <v>144.07474879406305</v>
      </c>
      <c r="E29" s="2">
        <v>71</v>
      </c>
      <c r="F29" s="2">
        <v>139.86000000000001</v>
      </c>
      <c r="G29" s="9">
        <f t="shared" si="1"/>
        <v>12.660657851239698</v>
      </c>
      <c r="I29" s="14" t="s">
        <v>109</v>
      </c>
      <c r="J29" s="14"/>
      <c r="K29" s="2">
        <f>_xlfn.QUARTILE.INC($F$4:$F$102,1)</f>
        <v>139.17000000000002</v>
      </c>
      <c r="L29" s="7" t="s">
        <v>117</v>
      </c>
    </row>
    <row r="30" spans="1:12" x14ac:dyDescent="0.2">
      <c r="A30" s="8">
        <v>27</v>
      </c>
      <c r="B30" s="2" t="s">
        <v>61</v>
      </c>
      <c r="C30" s="2">
        <v>151.49</v>
      </c>
      <c r="D30" s="5">
        <f t="shared" si="0"/>
        <v>144.04739183673468</v>
      </c>
      <c r="E30" s="2">
        <v>51</v>
      </c>
      <c r="F30" s="2">
        <v>139.97</v>
      </c>
      <c r="G30" s="9">
        <f t="shared" si="1"/>
        <v>11.889957851239798</v>
      </c>
      <c r="I30" s="14" t="s">
        <v>118</v>
      </c>
      <c r="J30" s="14"/>
      <c r="K30" s="2">
        <f>_xlfn.QUARTILE.INC($F$4:$F$102,2)</f>
        <v>146.08000000000001</v>
      </c>
      <c r="L30" s="1" t="s">
        <v>119</v>
      </c>
    </row>
    <row r="31" spans="1:12" x14ac:dyDescent="0.2">
      <c r="A31" s="8">
        <v>28</v>
      </c>
      <c r="B31" s="2" t="s">
        <v>60</v>
      </c>
      <c r="C31" s="2">
        <v>151.72</v>
      </c>
      <c r="D31" s="5">
        <f t="shared" si="0"/>
        <v>144.0200348794063</v>
      </c>
      <c r="E31" s="2">
        <v>46</v>
      </c>
      <c r="F31" s="2">
        <v>140</v>
      </c>
      <c r="G31" s="9">
        <f t="shared" si="1"/>
        <v>11.68396694214888</v>
      </c>
      <c r="I31" s="14" t="s">
        <v>110</v>
      </c>
      <c r="J31" s="14"/>
      <c r="K31" s="2">
        <f>_xlfn.QUARTILE.INC($F$4:$F$102,3)</f>
        <v>149.535</v>
      </c>
      <c r="L31" s="1" t="s">
        <v>122</v>
      </c>
    </row>
    <row r="32" spans="1:12" x14ac:dyDescent="0.2">
      <c r="A32" s="8">
        <v>29</v>
      </c>
      <c r="B32" s="2" t="s">
        <v>59</v>
      </c>
      <c r="C32" s="2">
        <v>154.25</v>
      </c>
      <c r="D32" s="5">
        <f t="shared" si="0"/>
        <v>143.99267792207789</v>
      </c>
      <c r="E32" s="2">
        <v>74</v>
      </c>
      <c r="F32" s="2">
        <v>140</v>
      </c>
      <c r="G32" s="9">
        <f t="shared" si="1"/>
        <v>11.68396694214888</v>
      </c>
      <c r="I32" s="14" t="s">
        <v>111</v>
      </c>
      <c r="J32" s="14"/>
      <c r="K32" s="2">
        <f>MAX(F4:F102)</f>
        <v>155.57</v>
      </c>
    </row>
    <row r="33" spans="1:12" x14ac:dyDescent="0.2">
      <c r="A33" s="8">
        <v>30</v>
      </c>
      <c r="B33" s="2" t="s">
        <v>58</v>
      </c>
      <c r="C33" s="2">
        <v>153.34</v>
      </c>
      <c r="D33" s="5">
        <f t="shared" si="0"/>
        <v>143.96532096474951</v>
      </c>
      <c r="E33" s="2">
        <v>48</v>
      </c>
      <c r="F33" s="2">
        <v>140.80000000000001</v>
      </c>
      <c r="G33" s="9">
        <f t="shared" si="1"/>
        <v>6.8548760330578835</v>
      </c>
      <c r="I33" s="14" t="s">
        <v>120</v>
      </c>
      <c r="J33" s="14"/>
      <c r="K33" s="2">
        <f>K29-(1.5*K27)</f>
        <v>123.62250000000004</v>
      </c>
    </row>
    <row r="34" spans="1:12" x14ac:dyDescent="0.2">
      <c r="A34" s="8">
        <v>31</v>
      </c>
      <c r="B34" s="2" t="s">
        <v>57</v>
      </c>
      <c r="C34" s="2">
        <v>151.68</v>
      </c>
      <c r="D34" s="5">
        <f t="shared" si="0"/>
        <v>143.93796400742113</v>
      </c>
      <c r="E34" s="2">
        <v>43</v>
      </c>
      <c r="F34" s="2">
        <v>142.56</v>
      </c>
      <c r="G34" s="9">
        <f t="shared" si="1"/>
        <v>0.73647603305787745</v>
      </c>
      <c r="I34" s="14" t="s">
        <v>121</v>
      </c>
      <c r="J34" s="14"/>
      <c r="K34" s="2">
        <f>K31+(1.5*K27)</f>
        <v>165.08249999999998</v>
      </c>
    </row>
    <row r="35" spans="1:12" x14ac:dyDescent="0.2">
      <c r="A35" s="8">
        <v>32</v>
      </c>
      <c r="B35" s="2" t="s">
        <v>56</v>
      </c>
      <c r="C35" s="2">
        <v>152.29</v>
      </c>
      <c r="D35" s="5">
        <f t="shared" si="0"/>
        <v>143.91060705009275</v>
      </c>
      <c r="E35" s="2">
        <v>6</v>
      </c>
      <c r="F35" s="2">
        <v>143.5</v>
      </c>
      <c r="G35" s="9">
        <f t="shared" si="1"/>
        <v>6.6942148760301828E-3</v>
      </c>
      <c r="L35" s="6"/>
    </row>
    <row r="36" spans="1:12" x14ac:dyDescent="0.2">
      <c r="A36" s="8">
        <v>33</v>
      </c>
      <c r="B36" s="2" t="s">
        <v>55</v>
      </c>
      <c r="C36" s="2">
        <v>151.87</v>
      </c>
      <c r="D36" s="5">
        <f t="shared" ref="D36:D67" si="2">TREND($C$4:$C$102,$A$4:$A$102,A36)</f>
        <v>143.88325009276434</v>
      </c>
      <c r="E36" s="2">
        <v>7</v>
      </c>
      <c r="F36" s="2">
        <v>144</v>
      </c>
      <c r="G36" s="9">
        <f t="shared" ref="G36:G67" si="3">POWER(F36-$K$62,2)</f>
        <v>0.33851239669419442</v>
      </c>
    </row>
    <row r="37" spans="1:12" x14ac:dyDescent="0.2">
      <c r="A37" s="8">
        <v>34</v>
      </c>
      <c r="B37" s="2" t="s">
        <v>54</v>
      </c>
      <c r="C37" s="2">
        <v>150.16</v>
      </c>
      <c r="D37" s="5">
        <f t="shared" si="2"/>
        <v>143.85589313543596</v>
      </c>
      <c r="E37" s="2">
        <v>8</v>
      </c>
      <c r="F37" s="2">
        <v>144.01</v>
      </c>
      <c r="G37" s="9">
        <f t="shared" si="3"/>
        <v>0.35024876033054697</v>
      </c>
    </row>
    <row r="38" spans="1:12" x14ac:dyDescent="0.2">
      <c r="A38" s="8">
        <v>35</v>
      </c>
      <c r="B38" s="2" t="s">
        <v>53</v>
      </c>
      <c r="C38" s="2">
        <v>150.56</v>
      </c>
      <c r="D38" s="5">
        <f t="shared" si="2"/>
        <v>143.82853617810758</v>
      </c>
      <c r="E38" s="2">
        <v>73</v>
      </c>
      <c r="F38" s="2">
        <v>144.01</v>
      </c>
      <c r="G38" s="9">
        <f t="shared" si="3"/>
        <v>0.35024876033054697</v>
      </c>
    </row>
    <row r="39" spans="1:12" x14ac:dyDescent="0.2">
      <c r="A39" s="8">
        <v>36</v>
      </c>
      <c r="B39" s="2" t="s">
        <v>52</v>
      </c>
      <c r="C39" s="2">
        <v>150.47</v>
      </c>
      <c r="D39" s="5">
        <f t="shared" si="2"/>
        <v>143.8011792207792</v>
      </c>
      <c r="E39" s="2">
        <v>9</v>
      </c>
      <c r="F39" s="2">
        <v>144.87</v>
      </c>
      <c r="G39" s="9">
        <f t="shared" si="3"/>
        <v>2.1077760330578132</v>
      </c>
    </row>
    <row r="40" spans="1:12" x14ac:dyDescent="0.2">
      <c r="A40" s="8">
        <v>37</v>
      </c>
      <c r="B40" s="2" t="s">
        <v>51</v>
      </c>
      <c r="C40" s="2">
        <v>149.21</v>
      </c>
      <c r="D40" s="5">
        <f t="shared" si="2"/>
        <v>143.77382226345082</v>
      </c>
      <c r="E40" s="2">
        <v>13</v>
      </c>
      <c r="F40" s="2">
        <v>145.05000000000001</v>
      </c>
      <c r="G40" s="9">
        <f t="shared" si="3"/>
        <v>2.6628305785123763</v>
      </c>
    </row>
    <row r="41" spans="1:12" x14ac:dyDescent="0.2">
      <c r="A41" s="8">
        <v>38</v>
      </c>
      <c r="B41" s="2" t="s">
        <v>50</v>
      </c>
      <c r="C41" s="2">
        <v>148.61000000000001</v>
      </c>
      <c r="D41" s="5">
        <f t="shared" si="2"/>
        <v>143.74646530612242</v>
      </c>
      <c r="E41" s="2">
        <v>4</v>
      </c>
      <c r="F41" s="2">
        <v>145.1</v>
      </c>
      <c r="G41" s="9">
        <f t="shared" si="3"/>
        <v>2.8285123966941366</v>
      </c>
    </row>
    <row r="42" spans="1:12" x14ac:dyDescent="0.2">
      <c r="A42" s="8">
        <v>39</v>
      </c>
      <c r="B42" s="2" t="s">
        <v>49</v>
      </c>
      <c r="C42" s="2">
        <v>148.09</v>
      </c>
      <c r="D42" s="5">
        <f t="shared" si="2"/>
        <v>143.71910834879404</v>
      </c>
      <c r="E42" s="2">
        <v>42</v>
      </c>
      <c r="F42" s="2">
        <v>145.35</v>
      </c>
      <c r="G42" s="9">
        <f t="shared" si="3"/>
        <v>3.7319214876032158</v>
      </c>
    </row>
    <row r="43" spans="1:12" x14ac:dyDescent="0.2">
      <c r="A43" s="8">
        <v>40</v>
      </c>
      <c r="B43" s="2" t="s">
        <v>48</v>
      </c>
      <c r="C43" s="2">
        <v>146.5</v>
      </c>
      <c r="D43" s="5">
        <f t="shared" si="2"/>
        <v>143.69175139146566</v>
      </c>
      <c r="E43" s="2">
        <v>97</v>
      </c>
      <c r="F43" s="2">
        <v>145.38999999999999</v>
      </c>
      <c r="G43" s="9">
        <f t="shared" si="3"/>
        <v>3.8880669421486371</v>
      </c>
    </row>
    <row r="44" spans="1:12" x14ac:dyDescent="0.2">
      <c r="A44" s="8">
        <v>41</v>
      </c>
      <c r="B44" s="2" t="s">
        <v>47</v>
      </c>
      <c r="C44" s="2">
        <v>145.99</v>
      </c>
      <c r="D44" s="5">
        <f t="shared" si="2"/>
        <v>143.66439443413728</v>
      </c>
      <c r="E44" s="2">
        <v>75</v>
      </c>
      <c r="F44" s="2">
        <v>145.41999999999999</v>
      </c>
      <c r="G44" s="9">
        <f t="shared" si="3"/>
        <v>4.0072760330577308</v>
      </c>
    </row>
    <row r="45" spans="1:12" x14ac:dyDescent="0.2">
      <c r="A45" s="8">
        <v>42</v>
      </c>
      <c r="B45" s="2" t="s">
        <v>46</v>
      </c>
      <c r="C45" s="2">
        <v>145.35</v>
      </c>
      <c r="D45" s="5">
        <f t="shared" si="2"/>
        <v>143.63703747680887</v>
      </c>
      <c r="E45" s="2">
        <v>12</v>
      </c>
      <c r="F45" s="2">
        <v>145.47999999999999</v>
      </c>
      <c r="G45" s="9">
        <f t="shared" si="3"/>
        <v>4.2510942148759181</v>
      </c>
    </row>
    <row r="46" spans="1:12" x14ac:dyDescent="0.2">
      <c r="A46" s="8">
        <v>43</v>
      </c>
      <c r="B46" s="2" t="s">
        <v>45</v>
      </c>
      <c r="C46" s="2">
        <v>142.56</v>
      </c>
      <c r="D46" s="5">
        <f t="shared" si="2"/>
        <v>143.60968051948049</v>
      </c>
      <c r="E46" s="2">
        <v>76</v>
      </c>
      <c r="F46" s="2">
        <v>145.55000000000001</v>
      </c>
      <c r="G46" s="9">
        <f t="shared" si="3"/>
        <v>4.5446487603305519</v>
      </c>
    </row>
    <row r="47" spans="1:12" x14ac:dyDescent="0.2">
      <c r="A47" s="8">
        <v>44</v>
      </c>
      <c r="B47" s="2" t="s">
        <v>44</v>
      </c>
      <c r="C47" s="2">
        <v>135.36000000000001</v>
      </c>
      <c r="D47" s="5">
        <f t="shared" si="2"/>
        <v>143.58232356215211</v>
      </c>
      <c r="E47" s="2">
        <v>11</v>
      </c>
      <c r="F47" s="2">
        <v>145.75</v>
      </c>
      <c r="G47" s="9">
        <f t="shared" si="3"/>
        <v>5.4373760330577694</v>
      </c>
    </row>
    <row r="48" spans="1:12" x14ac:dyDescent="0.2">
      <c r="A48" s="8">
        <v>45</v>
      </c>
      <c r="B48" s="2" t="s">
        <v>43</v>
      </c>
      <c r="C48" s="2">
        <v>134.78</v>
      </c>
      <c r="D48" s="5">
        <f t="shared" si="2"/>
        <v>143.55496660482373</v>
      </c>
      <c r="E48" s="2">
        <v>10</v>
      </c>
      <c r="F48" s="2">
        <v>145.76</v>
      </c>
      <c r="G48" s="9">
        <f t="shared" si="3"/>
        <v>5.4841123966940897</v>
      </c>
    </row>
    <row r="49" spans="1:12" x14ac:dyDescent="0.2">
      <c r="A49" s="8">
        <v>46</v>
      </c>
      <c r="B49" s="2" t="s">
        <v>42</v>
      </c>
      <c r="C49" s="2">
        <v>140</v>
      </c>
      <c r="D49" s="5">
        <f t="shared" si="2"/>
        <v>143.52760964749535</v>
      </c>
      <c r="E49" s="2">
        <v>3</v>
      </c>
      <c r="F49" s="2">
        <v>145.78</v>
      </c>
      <c r="G49" s="9">
        <f t="shared" si="3"/>
        <v>5.5781851239668647</v>
      </c>
    </row>
    <row r="50" spans="1:12" x14ac:dyDescent="0.2">
      <c r="A50" s="8">
        <v>47</v>
      </c>
      <c r="B50" s="2" t="s">
        <v>41</v>
      </c>
      <c r="C50" s="2">
        <v>137.68</v>
      </c>
      <c r="D50" s="5">
        <f t="shared" si="2"/>
        <v>143.50025269016695</v>
      </c>
      <c r="E50" s="2">
        <v>5</v>
      </c>
      <c r="F50" s="2">
        <v>145.87</v>
      </c>
      <c r="G50" s="9">
        <f t="shared" si="3"/>
        <v>6.0114123966941513</v>
      </c>
    </row>
    <row r="51" spans="1:12" x14ac:dyDescent="0.2">
      <c r="A51" s="8">
        <v>48</v>
      </c>
      <c r="B51" s="2" t="s">
        <v>40</v>
      </c>
      <c r="C51" s="2">
        <v>140.80000000000001</v>
      </c>
      <c r="D51" s="5">
        <f t="shared" si="2"/>
        <v>143.47289573283857</v>
      </c>
      <c r="E51" s="2">
        <v>1</v>
      </c>
      <c r="F51" s="2">
        <v>145.97</v>
      </c>
      <c r="G51" s="9">
        <f t="shared" si="3"/>
        <v>6.5117760330577559</v>
      </c>
    </row>
    <row r="52" spans="1:12" x14ac:dyDescent="0.2">
      <c r="A52" s="8">
        <v>49</v>
      </c>
      <c r="B52" s="2" t="s">
        <v>39</v>
      </c>
      <c r="C52" s="2">
        <v>138.47999999999999</v>
      </c>
      <c r="D52" s="5">
        <f t="shared" si="2"/>
        <v>143.44553877551019</v>
      </c>
      <c r="E52" s="2">
        <v>41</v>
      </c>
      <c r="F52" s="2">
        <v>145.99</v>
      </c>
      <c r="G52" s="9">
        <f t="shared" si="3"/>
        <v>6.6142487603305353</v>
      </c>
    </row>
    <row r="53" spans="1:12" x14ac:dyDescent="0.2">
      <c r="A53" s="8">
        <v>50</v>
      </c>
      <c r="B53" s="2" t="s">
        <v>38</v>
      </c>
      <c r="C53" s="2">
        <v>136.33000000000001</v>
      </c>
      <c r="D53" s="5">
        <f t="shared" si="2"/>
        <v>143.41818181818181</v>
      </c>
      <c r="E53" s="2">
        <v>96</v>
      </c>
      <c r="F53" s="2">
        <v>146.08000000000001</v>
      </c>
      <c r="G53" s="9">
        <f t="shared" si="3"/>
        <v>7.0852760330578244</v>
      </c>
    </row>
    <row r="54" spans="1:12" x14ac:dyDescent="0.2">
      <c r="A54" s="8">
        <v>51</v>
      </c>
      <c r="B54" s="2" t="s">
        <v>37</v>
      </c>
      <c r="C54" s="2">
        <v>139.97</v>
      </c>
      <c r="D54" s="5">
        <f t="shared" si="2"/>
        <v>143.3908248608534</v>
      </c>
      <c r="E54" s="2">
        <v>2</v>
      </c>
      <c r="F54" s="2">
        <v>146.19999999999999</v>
      </c>
      <c r="G54" s="9">
        <f t="shared" si="3"/>
        <v>7.7385123966940537</v>
      </c>
    </row>
    <row r="55" spans="1:12" x14ac:dyDescent="0.2">
      <c r="A55" s="8">
        <v>52</v>
      </c>
      <c r="B55" s="2" t="s">
        <v>36</v>
      </c>
      <c r="C55" s="2">
        <v>138.09</v>
      </c>
      <c r="D55" s="5">
        <f t="shared" si="2"/>
        <v>143.36346790352502</v>
      </c>
      <c r="E55" s="2">
        <v>14</v>
      </c>
      <c r="F55" s="2">
        <v>146.4</v>
      </c>
      <c r="G55" s="9">
        <f t="shared" si="3"/>
        <v>8.8912396694214166</v>
      </c>
    </row>
    <row r="56" spans="1:12" x14ac:dyDescent="0.2">
      <c r="A56" s="8">
        <v>53</v>
      </c>
      <c r="B56" s="2" t="s">
        <v>35</v>
      </c>
      <c r="C56" s="2">
        <v>127.31</v>
      </c>
      <c r="D56" s="5">
        <f t="shared" si="2"/>
        <v>143.33611094619664</v>
      </c>
      <c r="E56" s="2">
        <v>40</v>
      </c>
      <c r="F56" s="2">
        <v>146.5</v>
      </c>
      <c r="G56" s="9">
        <f t="shared" si="3"/>
        <v>9.4976033057850149</v>
      </c>
    </row>
    <row r="57" spans="1:12" x14ac:dyDescent="0.2">
      <c r="A57" s="8">
        <v>54</v>
      </c>
      <c r="B57" s="2" t="s">
        <v>34</v>
      </c>
      <c r="C57" s="2">
        <v>129.32</v>
      </c>
      <c r="D57" s="5">
        <f t="shared" si="2"/>
        <v>143.30875398886826</v>
      </c>
      <c r="E57" s="2">
        <v>18</v>
      </c>
      <c r="F57" s="2">
        <v>146.69999999999999</v>
      </c>
      <c r="G57" s="9">
        <f t="shared" si="3"/>
        <v>10.770330578512207</v>
      </c>
    </row>
    <row r="58" spans="1:12" x14ac:dyDescent="0.2">
      <c r="A58" s="8">
        <v>55</v>
      </c>
      <c r="B58" s="2" t="s">
        <v>33</v>
      </c>
      <c r="C58" s="2">
        <v>123.57</v>
      </c>
      <c r="D58" s="5">
        <f t="shared" si="2"/>
        <v>143.28139703153985</v>
      </c>
      <c r="E58" s="2">
        <v>15</v>
      </c>
      <c r="F58" s="2">
        <v>147.41999999999999</v>
      </c>
      <c r="G58" s="9">
        <f t="shared" si="3"/>
        <v>16.014548760330339</v>
      </c>
    </row>
    <row r="59" spans="1:12" x14ac:dyDescent="0.2">
      <c r="A59" s="8">
        <v>56</v>
      </c>
      <c r="B59" s="2" t="s">
        <v>32</v>
      </c>
      <c r="C59" s="2">
        <v>128.55000000000001</v>
      </c>
      <c r="D59" s="5">
        <f t="shared" si="2"/>
        <v>143.25404007421147</v>
      </c>
      <c r="E59" s="2">
        <v>21</v>
      </c>
      <c r="F59" s="2">
        <v>147.52000000000001</v>
      </c>
      <c r="G59" s="9">
        <f t="shared" si="3"/>
        <v>16.824912396694156</v>
      </c>
    </row>
    <row r="60" spans="1:12" x14ac:dyDescent="0.2">
      <c r="A60" s="8">
        <v>57</v>
      </c>
      <c r="B60" s="2" t="s">
        <v>31</v>
      </c>
      <c r="C60" s="2">
        <v>131.02000000000001</v>
      </c>
      <c r="D60" s="5">
        <f t="shared" si="2"/>
        <v>143.22668311688309</v>
      </c>
      <c r="E60" s="2">
        <v>98</v>
      </c>
      <c r="F60" s="2">
        <v>147.87</v>
      </c>
      <c r="G60" s="9">
        <f t="shared" si="3"/>
        <v>19.818685123966826</v>
      </c>
    </row>
    <row r="61" spans="1:12" x14ac:dyDescent="0.2">
      <c r="A61" s="8">
        <v>58</v>
      </c>
      <c r="B61" s="2" t="s">
        <v>30</v>
      </c>
      <c r="C61" s="2">
        <v>134.99</v>
      </c>
      <c r="D61" s="5">
        <f t="shared" si="2"/>
        <v>143.19932615955472</v>
      </c>
      <c r="E61" s="2">
        <v>19</v>
      </c>
      <c r="F61" s="2">
        <v>148.04</v>
      </c>
      <c r="G61" s="9">
        <f t="shared" si="3"/>
        <v>21.361203305784887</v>
      </c>
      <c r="I61" s="14" t="s">
        <v>124</v>
      </c>
      <c r="J61" s="14"/>
      <c r="K61" s="14"/>
      <c r="L61" s="1" t="s">
        <v>102</v>
      </c>
    </row>
    <row r="62" spans="1:12" x14ac:dyDescent="0.2">
      <c r="A62" s="8">
        <v>59</v>
      </c>
      <c r="B62" s="2" t="s">
        <v>29</v>
      </c>
      <c r="C62" s="2">
        <v>126.83</v>
      </c>
      <c r="D62" s="5">
        <f t="shared" si="2"/>
        <v>143.17196920222634</v>
      </c>
      <c r="E62" s="2">
        <v>39</v>
      </c>
      <c r="F62" s="2">
        <v>148.09</v>
      </c>
      <c r="G62" s="9">
        <f t="shared" si="3"/>
        <v>21.82588512396681</v>
      </c>
      <c r="I62" s="19" t="s">
        <v>125</v>
      </c>
      <c r="J62" s="20"/>
      <c r="K62" s="2">
        <f>SUM(F4:F102)/COUNT(F4:F102)</f>
        <v>143.41818181818184</v>
      </c>
      <c r="L62" s="1" t="s">
        <v>131</v>
      </c>
    </row>
    <row r="63" spans="1:12" x14ac:dyDescent="0.2">
      <c r="A63" s="8">
        <v>60</v>
      </c>
      <c r="B63" s="2" t="s">
        <v>28</v>
      </c>
      <c r="C63" s="2">
        <v>117</v>
      </c>
      <c r="D63" s="5">
        <f t="shared" si="2"/>
        <v>143.14461224489793</v>
      </c>
      <c r="E63" s="2">
        <v>77</v>
      </c>
      <c r="F63" s="2">
        <v>148.31</v>
      </c>
      <c r="G63" s="9">
        <f t="shared" si="3"/>
        <v>23.929885123966791</v>
      </c>
      <c r="I63" s="19" t="s">
        <v>118</v>
      </c>
      <c r="J63" s="20"/>
      <c r="K63" s="2">
        <f>MEDIAN(F4:F102)</f>
        <v>146.08000000000001</v>
      </c>
      <c r="L63" s="1" t="s">
        <v>132</v>
      </c>
    </row>
    <row r="64" spans="1:12" x14ac:dyDescent="0.2">
      <c r="A64" s="8">
        <v>61</v>
      </c>
      <c r="B64" s="2" t="s">
        <v>27</v>
      </c>
      <c r="C64" s="2">
        <v>118.76</v>
      </c>
      <c r="D64" s="5">
        <f t="shared" si="2"/>
        <v>143.11725528756955</v>
      </c>
      <c r="E64" s="2">
        <v>16</v>
      </c>
      <c r="F64" s="2">
        <v>148.41</v>
      </c>
      <c r="G64" s="9">
        <f t="shared" si="3"/>
        <v>24.918248760330368</v>
      </c>
      <c r="I64" s="14" t="s">
        <v>126</v>
      </c>
      <c r="J64" s="14"/>
      <c r="K64" s="2">
        <f>MODE(F4:F102)</f>
        <v>134.99</v>
      </c>
      <c r="L64" s="1" t="s">
        <v>133</v>
      </c>
    </row>
    <row r="65" spans="1:13" x14ac:dyDescent="0.2">
      <c r="A65" s="8">
        <v>62</v>
      </c>
      <c r="B65" s="2" t="s">
        <v>26</v>
      </c>
      <c r="C65" s="2">
        <v>118.91</v>
      </c>
      <c r="D65" s="5">
        <f t="shared" si="2"/>
        <v>143.08989833024117</v>
      </c>
      <c r="E65" s="2">
        <v>94</v>
      </c>
      <c r="F65" s="2">
        <v>148.44999999999999</v>
      </c>
      <c r="G65" s="9">
        <f t="shared" si="3"/>
        <v>25.319194214875743</v>
      </c>
      <c r="I65" s="14" t="s">
        <v>130</v>
      </c>
      <c r="J65" s="14"/>
      <c r="K65" s="2">
        <f>SUM(G4:G102)</f>
        <v>8178.6882727272741</v>
      </c>
    </row>
    <row r="66" spans="1:13" x14ac:dyDescent="0.2">
      <c r="A66" s="8">
        <v>63</v>
      </c>
      <c r="B66" s="2" t="s">
        <v>25</v>
      </c>
      <c r="C66" s="2">
        <v>120.57</v>
      </c>
      <c r="D66" s="5">
        <f t="shared" si="2"/>
        <v>143.06254137291279</v>
      </c>
      <c r="E66" s="2">
        <v>22</v>
      </c>
      <c r="F66" s="2">
        <v>148.46</v>
      </c>
      <c r="G66" s="9">
        <f t="shared" si="3"/>
        <v>25.4199305785123</v>
      </c>
      <c r="I66" s="14" t="s">
        <v>127</v>
      </c>
      <c r="J66" s="14"/>
      <c r="K66" s="2">
        <f>SQRT(K65/(COUNT(G4:G102)-1))</f>
        <v>9.1354257034322899</v>
      </c>
      <c r="L66" s="1">
        <f>_xlfn.STDEV.S(F4:F102)</f>
        <v>9.1354257034322899</v>
      </c>
    </row>
    <row r="67" spans="1:13" x14ac:dyDescent="0.2">
      <c r="A67" s="8">
        <v>64</v>
      </c>
      <c r="B67" s="2" t="s">
        <v>24</v>
      </c>
      <c r="C67" s="2">
        <v>121.65</v>
      </c>
      <c r="D67" s="5">
        <f t="shared" si="2"/>
        <v>143.03518441558438</v>
      </c>
      <c r="E67" s="2">
        <v>87</v>
      </c>
      <c r="F67" s="2">
        <v>148.46</v>
      </c>
      <c r="G67" s="9">
        <f t="shared" si="3"/>
        <v>25.4199305785123</v>
      </c>
      <c r="I67" s="14" t="s">
        <v>128</v>
      </c>
      <c r="J67" s="14"/>
      <c r="K67" s="2">
        <f>POWER(K66,2)</f>
        <v>83.45600278293135</v>
      </c>
      <c r="M67" s="6"/>
    </row>
    <row r="68" spans="1:13" x14ac:dyDescent="0.2">
      <c r="A68" s="8">
        <v>65</v>
      </c>
      <c r="B68" s="2" t="s">
        <v>23</v>
      </c>
      <c r="C68" s="2">
        <v>128.46</v>
      </c>
      <c r="D68" s="5">
        <f t="shared" ref="D68:D102" si="4">TREND($C$4:$C$102,$A$4:$A$102,A68)</f>
        <v>143.007827458256</v>
      </c>
      <c r="E68" s="2">
        <v>17</v>
      </c>
      <c r="F68" s="2">
        <v>148.58000000000001</v>
      </c>
      <c r="G68" s="9">
        <f t="shared" ref="G68:G99" si="5">POWER(F68-$K$62,2)</f>
        <v>26.644366942148707</v>
      </c>
    </row>
    <row r="69" spans="1:13" x14ac:dyDescent="0.2">
      <c r="A69" s="8">
        <v>66</v>
      </c>
      <c r="B69" s="2" t="s">
        <v>22</v>
      </c>
      <c r="C69" s="2">
        <v>134.99</v>
      </c>
      <c r="D69" s="5">
        <f t="shared" si="4"/>
        <v>142.98047050092762</v>
      </c>
      <c r="E69" s="2">
        <v>20</v>
      </c>
      <c r="F69" s="2">
        <v>148.58000000000001</v>
      </c>
      <c r="G69" s="9">
        <f t="shared" si="5"/>
        <v>26.644366942148707</v>
      </c>
    </row>
    <row r="70" spans="1:13" x14ac:dyDescent="0.2">
      <c r="A70" s="8">
        <v>67</v>
      </c>
      <c r="B70" s="2" t="s">
        <v>21</v>
      </c>
      <c r="C70" s="2">
        <v>127.7</v>
      </c>
      <c r="D70" s="5">
        <f t="shared" si="4"/>
        <v>142.95311354359924</v>
      </c>
      <c r="E70" s="2">
        <v>38</v>
      </c>
      <c r="F70" s="2">
        <v>148.61000000000001</v>
      </c>
      <c r="G70" s="9">
        <f t="shared" si="5"/>
        <v>26.954976033057811</v>
      </c>
    </row>
    <row r="71" spans="1:13" x14ac:dyDescent="0.2">
      <c r="A71" s="8">
        <v>68</v>
      </c>
      <c r="B71" s="2" t="s">
        <v>20</v>
      </c>
      <c r="C71" s="2">
        <v>129.12</v>
      </c>
      <c r="D71" s="5">
        <f t="shared" si="4"/>
        <v>142.92575658627084</v>
      </c>
      <c r="E71" s="2">
        <v>89</v>
      </c>
      <c r="F71" s="2">
        <v>148.77000000000001</v>
      </c>
      <c r="G71" s="9">
        <f t="shared" si="5"/>
        <v>28.641957851239592</v>
      </c>
    </row>
    <row r="72" spans="1:13" x14ac:dyDescent="0.2">
      <c r="A72" s="8">
        <v>69</v>
      </c>
      <c r="B72" s="2" t="s">
        <v>19</v>
      </c>
      <c r="C72" s="2">
        <v>132.38</v>
      </c>
      <c r="D72" s="5">
        <f t="shared" si="4"/>
        <v>142.89839962894246</v>
      </c>
      <c r="E72" s="2">
        <v>93</v>
      </c>
      <c r="F72" s="2">
        <v>148.91999999999999</v>
      </c>
      <c r="G72" s="9">
        <f t="shared" si="5"/>
        <v>30.270003305784794</v>
      </c>
    </row>
    <row r="73" spans="1:13" x14ac:dyDescent="0.2">
      <c r="A73" s="8">
        <v>70</v>
      </c>
      <c r="B73" s="2" t="s">
        <v>18</v>
      </c>
      <c r="C73" s="2">
        <v>137.01</v>
      </c>
      <c r="D73" s="5">
        <f t="shared" si="4"/>
        <v>142.87104267161408</v>
      </c>
      <c r="E73" s="2">
        <v>90</v>
      </c>
      <c r="F73" s="2">
        <v>149</v>
      </c>
      <c r="G73" s="9">
        <f t="shared" si="5"/>
        <v>31.156694214875838</v>
      </c>
    </row>
    <row r="74" spans="1:13" x14ac:dyDescent="0.2">
      <c r="A74" s="8">
        <v>71</v>
      </c>
      <c r="B74" s="2" t="s">
        <v>17</v>
      </c>
      <c r="C74" s="2">
        <v>139.86000000000001</v>
      </c>
      <c r="D74" s="5">
        <f t="shared" si="4"/>
        <v>142.8436857142857</v>
      </c>
      <c r="E74" s="2">
        <v>37</v>
      </c>
      <c r="F74" s="2">
        <v>149.21</v>
      </c>
      <c r="G74" s="9">
        <f t="shared" si="5"/>
        <v>33.545157851239559</v>
      </c>
    </row>
    <row r="75" spans="1:13" x14ac:dyDescent="0.2">
      <c r="A75" s="8">
        <v>72</v>
      </c>
      <c r="B75" s="2" t="s">
        <v>16</v>
      </c>
      <c r="C75" s="2">
        <v>137.75</v>
      </c>
      <c r="D75" s="5">
        <f t="shared" si="4"/>
        <v>142.81632875695732</v>
      </c>
      <c r="E75" s="2">
        <v>92</v>
      </c>
      <c r="F75" s="2">
        <v>149.37</v>
      </c>
      <c r="G75" s="9">
        <f t="shared" si="5"/>
        <v>35.424139669421329</v>
      </c>
    </row>
    <row r="76" spans="1:13" x14ac:dyDescent="0.2">
      <c r="A76" s="8">
        <v>73</v>
      </c>
      <c r="B76" s="2" t="s">
        <v>15</v>
      </c>
      <c r="C76" s="2">
        <v>144.01</v>
      </c>
      <c r="D76" s="5">
        <f t="shared" si="4"/>
        <v>142.78897179962891</v>
      </c>
      <c r="E76" s="2">
        <v>26</v>
      </c>
      <c r="F76" s="2">
        <v>149.41999999999999</v>
      </c>
      <c r="G76" s="9">
        <f t="shared" si="5"/>
        <v>36.021821487602942</v>
      </c>
    </row>
    <row r="77" spans="1:13" x14ac:dyDescent="0.2">
      <c r="A77" s="8">
        <v>74</v>
      </c>
      <c r="B77" s="2" t="s">
        <v>14</v>
      </c>
      <c r="C77" s="2">
        <v>140</v>
      </c>
      <c r="D77" s="5">
        <f t="shared" si="4"/>
        <v>142.76161484230053</v>
      </c>
      <c r="E77" s="2">
        <v>23</v>
      </c>
      <c r="F77" s="2">
        <v>149.44999999999999</v>
      </c>
      <c r="G77" s="9">
        <f t="shared" si="5"/>
        <v>36.382830578512049</v>
      </c>
    </row>
    <row r="78" spans="1:13" x14ac:dyDescent="0.2">
      <c r="A78" s="8">
        <v>75</v>
      </c>
      <c r="B78" s="2" t="s">
        <v>13</v>
      </c>
      <c r="C78" s="2">
        <v>145.41999999999999</v>
      </c>
      <c r="D78" s="5">
        <f t="shared" si="4"/>
        <v>142.73425788497215</v>
      </c>
      <c r="E78" s="2">
        <v>88</v>
      </c>
      <c r="F78" s="2">
        <v>149.62</v>
      </c>
      <c r="G78" s="9">
        <f t="shared" si="5"/>
        <v>38.462548760330414</v>
      </c>
    </row>
    <row r="79" spans="1:13" x14ac:dyDescent="0.2">
      <c r="A79" s="8">
        <v>76</v>
      </c>
      <c r="B79" s="2" t="s">
        <v>12</v>
      </c>
      <c r="C79" s="2">
        <v>145.55000000000001</v>
      </c>
      <c r="D79" s="5">
        <f t="shared" si="4"/>
        <v>142.70690092764377</v>
      </c>
      <c r="E79" s="2">
        <v>25</v>
      </c>
      <c r="F79" s="2">
        <v>149.75</v>
      </c>
      <c r="G79" s="9">
        <f t="shared" si="5"/>
        <v>40.091921487603081</v>
      </c>
    </row>
    <row r="80" spans="1:13" x14ac:dyDescent="0.2">
      <c r="A80" s="8">
        <v>77</v>
      </c>
      <c r="B80" s="2" t="s">
        <v>11</v>
      </c>
      <c r="C80" s="2">
        <v>148.31</v>
      </c>
      <c r="D80" s="5">
        <f t="shared" si="4"/>
        <v>142.67954397031536</v>
      </c>
      <c r="E80" s="2">
        <v>91</v>
      </c>
      <c r="F80" s="2">
        <v>150</v>
      </c>
      <c r="G80" s="9">
        <f t="shared" si="5"/>
        <v>43.320330578512163</v>
      </c>
    </row>
    <row r="81" spans="1:13" x14ac:dyDescent="0.2">
      <c r="A81" s="8">
        <v>78</v>
      </c>
      <c r="B81" s="2" t="s">
        <v>10</v>
      </c>
      <c r="C81" s="2">
        <v>151.99</v>
      </c>
      <c r="D81" s="5">
        <f t="shared" si="4"/>
        <v>142.65218701298699</v>
      </c>
      <c r="E81" s="2">
        <v>24</v>
      </c>
      <c r="F81" s="2">
        <v>150.03</v>
      </c>
      <c r="G81" s="9">
        <f t="shared" si="5"/>
        <v>43.716139669421267</v>
      </c>
    </row>
    <row r="82" spans="1:13" x14ac:dyDescent="0.2">
      <c r="A82" s="8">
        <v>79</v>
      </c>
      <c r="B82" s="2" t="s">
        <v>9</v>
      </c>
      <c r="C82" s="2">
        <v>150.93</v>
      </c>
      <c r="D82" s="5">
        <f t="shared" si="4"/>
        <v>142.62483005565861</v>
      </c>
      <c r="E82" s="2">
        <v>95</v>
      </c>
      <c r="F82" s="2">
        <v>150.1</v>
      </c>
      <c r="G82" s="9">
        <f t="shared" si="5"/>
        <v>44.646694214875723</v>
      </c>
    </row>
    <row r="83" spans="1:13" x14ac:dyDescent="0.2">
      <c r="A83" s="8">
        <v>80</v>
      </c>
      <c r="B83" s="2" t="s">
        <v>8</v>
      </c>
      <c r="C83" s="2">
        <v>150.12</v>
      </c>
      <c r="D83" s="5">
        <f t="shared" si="4"/>
        <v>142.59747309833023</v>
      </c>
      <c r="E83" s="2">
        <v>80</v>
      </c>
      <c r="F83" s="2">
        <v>150.12</v>
      </c>
      <c r="G83" s="9">
        <f t="shared" si="5"/>
        <v>44.914366942148582</v>
      </c>
    </row>
    <row r="84" spans="1:13" x14ac:dyDescent="0.2">
      <c r="A84" s="8">
        <v>81</v>
      </c>
      <c r="B84" s="2" t="s">
        <v>7</v>
      </c>
      <c r="C84" s="2">
        <v>152.81</v>
      </c>
      <c r="D84" s="5">
        <f t="shared" si="4"/>
        <v>142.57011614100185</v>
      </c>
      <c r="E84" s="2">
        <v>34</v>
      </c>
      <c r="F84" s="2">
        <v>150.16</v>
      </c>
      <c r="G84" s="9">
        <f t="shared" si="5"/>
        <v>45.452112396693934</v>
      </c>
    </row>
    <row r="85" spans="1:13" x14ac:dyDescent="0.2">
      <c r="A85" s="8">
        <v>82</v>
      </c>
      <c r="B85" s="2" t="s">
        <v>6</v>
      </c>
      <c r="C85" s="2">
        <v>154.25</v>
      </c>
      <c r="D85" s="5">
        <f t="shared" si="4"/>
        <v>142.54275918367344</v>
      </c>
      <c r="E85" s="2">
        <v>36</v>
      </c>
      <c r="F85" s="2">
        <v>150.47</v>
      </c>
      <c r="G85" s="9">
        <f t="shared" si="5"/>
        <v>49.728139669421225</v>
      </c>
    </row>
    <row r="86" spans="1:13" x14ac:dyDescent="0.2">
      <c r="A86" s="8">
        <v>83</v>
      </c>
      <c r="B86" s="2" t="s">
        <v>5</v>
      </c>
      <c r="C86" s="2">
        <v>155.57</v>
      </c>
      <c r="D86" s="5">
        <f t="shared" si="4"/>
        <v>142.51540222634506</v>
      </c>
      <c r="E86" s="2">
        <v>35</v>
      </c>
      <c r="F86" s="2">
        <v>150.56</v>
      </c>
      <c r="G86" s="9">
        <f t="shared" si="5"/>
        <v>51.00556694214854</v>
      </c>
    </row>
    <row r="87" spans="1:13" x14ac:dyDescent="0.2">
      <c r="A87" s="8">
        <v>84</v>
      </c>
      <c r="B87" s="2" t="s">
        <v>4</v>
      </c>
      <c r="C87" s="2">
        <v>154.81</v>
      </c>
      <c r="D87" s="5">
        <f t="shared" si="4"/>
        <v>142.48804526901668</v>
      </c>
      <c r="E87" s="2">
        <v>79</v>
      </c>
      <c r="F87" s="2">
        <v>150.93</v>
      </c>
      <c r="G87" s="9">
        <f t="shared" si="5"/>
        <v>56.427412396694052</v>
      </c>
      <c r="I87" s="6"/>
    </row>
    <row r="88" spans="1:13" x14ac:dyDescent="0.2">
      <c r="A88" s="8">
        <v>85</v>
      </c>
      <c r="B88" s="2" t="s">
        <v>3</v>
      </c>
      <c r="C88" s="2">
        <v>151.25</v>
      </c>
      <c r="D88" s="5">
        <f t="shared" si="4"/>
        <v>142.4606883116883</v>
      </c>
      <c r="E88" s="2">
        <v>85</v>
      </c>
      <c r="F88" s="2">
        <v>151.25</v>
      </c>
      <c r="G88" s="9">
        <f t="shared" si="5"/>
        <v>61.337376033057573</v>
      </c>
      <c r="I88" s="14" t="s">
        <v>134</v>
      </c>
      <c r="J88" s="14"/>
      <c r="K88" s="14"/>
      <c r="L88" s="14"/>
      <c r="M88" s="1" t="s">
        <v>102</v>
      </c>
    </row>
    <row r="89" spans="1:13" x14ac:dyDescent="0.2">
      <c r="A89" s="8">
        <v>86</v>
      </c>
      <c r="B89" s="2" t="s">
        <v>2</v>
      </c>
      <c r="C89" s="2">
        <v>151.38</v>
      </c>
      <c r="D89" s="5">
        <f t="shared" si="4"/>
        <v>142.43333135435989</v>
      </c>
      <c r="E89" s="2">
        <v>86</v>
      </c>
      <c r="F89" s="2">
        <v>151.38</v>
      </c>
      <c r="G89" s="9">
        <f t="shared" si="5"/>
        <v>63.390548760330226</v>
      </c>
      <c r="I89" s="11" t="s">
        <v>135</v>
      </c>
      <c r="J89" s="11" t="s">
        <v>141</v>
      </c>
      <c r="K89" s="11" t="s">
        <v>136</v>
      </c>
      <c r="L89" s="11" t="s">
        <v>137</v>
      </c>
      <c r="M89" s="1" t="s">
        <v>138</v>
      </c>
    </row>
    <row r="90" spans="1:13" x14ac:dyDescent="0.2">
      <c r="A90" s="8">
        <v>87</v>
      </c>
      <c r="B90" s="2" t="s">
        <v>1</v>
      </c>
      <c r="C90" s="2">
        <v>148.46</v>
      </c>
      <c r="D90" s="5">
        <f t="shared" si="4"/>
        <v>142.40597439703151</v>
      </c>
      <c r="E90" s="2">
        <v>27</v>
      </c>
      <c r="F90" s="2">
        <v>151.49</v>
      </c>
      <c r="G90" s="9">
        <f t="shared" si="5"/>
        <v>65.154248760330447</v>
      </c>
      <c r="I90" s="13" t="s">
        <v>145</v>
      </c>
      <c r="J90" s="2">
        <v>120.857</v>
      </c>
      <c r="K90" s="2">
        <f t="array" ref="K90:K99">FREQUENCY($F$4:$F$102,$J$90:$J$99)</f>
        <v>4</v>
      </c>
      <c r="L90" s="2">
        <f>K90/$J$101 * 100</f>
        <v>4.0404040404040407</v>
      </c>
      <c r="M90" s="1" t="s">
        <v>139</v>
      </c>
    </row>
    <row r="91" spans="1:13" x14ac:dyDescent="0.2">
      <c r="A91" s="8">
        <v>88</v>
      </c>
      <c r="B91" s="2" t="s">
        <v>0</v>
      </c>
      <c r="C91" s="2">
        <v>149.62</v>
      </c>
      <c r="D91" s="5">
        <f t="shared" si="4"/>
        <v>142.37861743970313</v>
      </c>
      <c r="E91" s="2">
        <v>31</v>
      </c>
      <c r="F91" s="2">
        <v>151.68</v>
      </c>
      <c r="G91" s="9">
        <f t="shared" si="5"/>
        <v>68.257639669421309</v>
      </c>
      <c r="I91" s="13" t="s">
        <v>146</v>
      </c>
      <c r="J91" s="2">
        <v>124.714</v>
      </c>
      <c r="K91" s="2">
        <v>2</v>
      </c>
      <c r="L91" s="2">
        <f t="shared" ref="L91:L99" si="6">K91/$J$101 * 100</f>
        <v>2.0202020202020203</v>
      </c>
    </row>
    <row r="92" spans="1:13" x14ac:dyDescent="0.2">
      <c r="A92" s="8">
        <v>89</v>
      </c>
      <c r="B92" s="2" t="s">
        <v>92</v>
      </c>
      <c r="C92" s="2">
        <v>148.77000000000001</v>
      </c>
      <c r="D92" s="5">
        <f t="shared" si="4"/>
        <v>142.35126048237476</v>
      </c>
      <c r="E92" s="2">
        <v>28</v>
      </c>
      <c r="F92" s="2">
        <v>151.72</v>
      </c>
      <c r="G92" s="9">
        <f t="shared" si="5"/>
        <v>68.920185123966633</v>
      </c>
      <c r="I92" s="13" t="s">
        <v>147</v>
      </c>
      <c r="J92" s="2">
        <v>128.571</v>
      </c>
      <c r="K92" s="2">
        <v>5</v>
      </c>
      <c r="L92" s="2">
        <f t="shared" si="6"/>
        <v>5.0505050505050502</v>
      </c>
    </row>
    <row r="93" spans="1:13" x14ac:dyDescent="0.2">
      <c r="A93" s="8">
        <v>90</v>
      </c>
      <c r="B93" s="2" t="s">
        <v>93</v>
      </c>
      <c r="C93" s="2">
        <v>149</v>
      </c>
      <c r="D93" s="5">
        <f t="shared" si="4"/>
        <v>142.32390352504635</v>
      </c>
      <c r="E93" s="2">
        <v>33</v>
      </c>
      <c r="F93" s="2">
        <v>151.87</v>
      </c>
      <c r="G93" s="9">
        <f t="shared" si="5"/>
        <v>71.43323057851218</v>
      </c>
      <c r="I93" s="13" t="s">
        <v>148</v>
      </c>
      <c r="J93" s="2">
        <v>132.428</v>
      </c>
      <c r="K93" s="2">
        <v>4</v>
      </c>
      <c r="L93" s="2">
        <f t="shared" si="6"/>
        <v>4.0404040404040407</v>
      </c>
    </row>
    <row r="94" spans="1:13" x14ac:dyDescent="0.2">
      <c r="A94" s="8">
        <v>91</v>
      </c>
      <c r="B94" s="2" t="s">
        <v>94</v>
      </c>
      <c r="C94" s="2">
        <v>150</v>
      </c>
      <c r="D94" s="5">
        <f t="shared" si="4"/>
        <v>142.29654656771797</v>
      </c>
      <c r="E94" s="2">
        <v>78</v>
      </c>
      <c r="F94" s="2">
        <v>151.99</v>
      </c>
      <c r="G94" s="9">
        <f t="shared" si="5"/>
        <v>73.47606694214862</v>
      </c>
      <c r="I94" s="13" t="s">
        <v>149</v>
      </c>
      <c r="J94" s="2">
        <v>136.285</v>
      </c>
      <c r="K94" s="2">
        <v>4</v>
      </c>
      <c r="L94" s="2">
        <f t="shared" si="6"/>
        <v>4.0404040404040407</v>
      </c>
    </row>
    <row r="95" spans="1:13" x14ac:dyDescent="0.2">
      <c r="A95" s="8">
        <v>92</v>
      </c>
      <c r="B95" s="2" t="s">
        <v>95</v>
      </c>
      <c r="C95" s="2">
        <v>149.37</v>
      </c>
      <c r="D95" s="5">
        <f t="shared" si="4"/>
        <v>142.26918961038959</v>
      </c>
      <c r="E95" s="2">
        <v>32</v>
      </c>
      <c r="F95" s="2">
        <v>152.29</v>
      </c>
      <c r="G95" s="9">
        <f t="shared" si="5"/>
        <v>78.709157851239212</v>
      </c>
      <c r="I95" s="13" t="s">
        <v>150</v>
      </c>
      <c r="J95" s="2">
        <v>140.142</v>
      </c>
      <c r="K95" s="2">
        <v>10</v>
      </c>
      <c r="L95" s="2">
        <f t="shared" si="6"/>
        <v>10.1010101010101</v>
      </c>
    </row>
    <row r="96" spans="1:13" x14ac:dyDescent="0.2">
      <c r="A96" s="8">
        <v>93</v>
      </c>
      <c r="B96" s="2" t="s">
        <v>96</v>
      </c>
      <c r="C96" s="2">
        <v>148.91999999999999</v>
      </c>
      <c r="D96" s="5">
        <f t="shared" si="4"/>
        <v>142.24183265306121</v>
      </c>
      <c r="E96" s="2">
        <v>99</v>
      </c>
      <c r="F96" s="2">
        <v>152.49</v>
      </c>
      <c r="G96" s="9">
        <f t="shared" si="5"/>
        <v>82.297885123966793</v>
      </c>
      <c r="I96" s="13" t="s">
        <v>151</v>
      </c>
      <c r="J96" s="2">
        <v>143.999</v>
      </c>
      <c r="K96" s="2">
        <v>3</v>
      </c>
      <c r="L96" s="2">
        <f t="shared" si="6"/>
        <v>3.0303030303030303</v>
      </c>
    </row>
    <row r="97" spans="1:12" x14ac:dyDescent="0.2">
      <c r="A97" s="8">
        <v>94</v>
      </c>
      <c r="B97" s="2" t="s">
        <v>97</v>
      </c>
      <c r="C97" s="2">
        <v>148.44999999999999</v>
      </c>
      <c r="D97" s="5">
        <f t="shared" si="4"/>
        <v>142.21447569573283</v>
      </c>
      <c r="E97" s="2">
        <v>81</v>
      </c>
      <c r="F97" s="2">
        <v>152.81</v>
      </c>
      <c r="G97" s="9">
        <f t="shared" si="5"/>
        <v>88.206248760330297</v>
      </c>
      <c r="I97" s="13" t="s">
        <v>152</v>
      </c>
      <c r="J97" s="2">
        <v>147.85599999999999</v>
      </c>
      <c r="K97" s="2">
        <v>24</v>
      </c>
      <c r="L97" s="2">
        <f t="shared" si="6"/>
        <v>24.242424242424242</v>
      </c>
    </row>
    <row r="98" spans="1:12" x14ac:dyDescent="0.2">
      <c r="A98" s="8">
        <v>95</v>
      </c>
      <c r="B98" s="2" t="s">
        <v>98</v>
      </c>
      <c r="C98" s="2">
        <v>150.1</v>
      </c>
      <c r="D98" s="5">
        <f t="shared" si="4"/>
        <v>142.18711873840442</v>
      </c>
      <c r="E98" s="2">
        <v>30</v>
      </c>
      <c r="F98" s="2">
        <v>153.34</v>
      </c>
      <c r="G98" s="9">
        <f t="shared" si="5"/>
        <v>98.442476033057574</v>
      </c>
      <c r="I98" s="13" t="s">
        <v>153</v>
      </c>
      <c r="J98" s="2">
        <v>151.71299999999999</v>
      </c>
      <c r="K98" s="2">
        <v>32</v>
      </c>
      <c r="L98" s="2">
        <f t="shared" si="6"/>
        <v>32.323232323232325</v>
      </c>
    </row>
    <row r="99" spans="1:12" x14ac:dyDescent="0.2">
      <c r="A99" s="8">
        <v>96</v>
      </c>
      <c r="B99" s="2" t="s">
        <v>99</v>
      </c>
      <c r="C99" s="2">
        <v>146.08000000000001</v>
      </c>
      <c r="D99" s="5">
        <f t="shared" si="4"/>
        <v>142.15976178107604</v>
      </c>
      <c r="E99" s="2">
        <v>29</v>
      </c>
      <c r="F99" s="2">
        <v>154.25</v>
      </c>
      <c r="G99" s="9">
        <f t="shared" si="5"/>
        <v>117.32828512396657</v>
      </c>
      <c r="I99" s="13" t="s">
        <v>154</v>
      </c>
      <c r="J99" s="2">
        <v>155.57</v>
      </c>
      <c r="K99" s="2">
        <v>11</v>
      </c>
      <c r="L99" s="2">
        <f t="shared" si="6"/>
        <v>11.111111111111111</v>
      </c>
    </row>
    <row r="100" spans="1:12" x14ac:dyDescent="0.2">
      <c r="A100" s="8">
        <v>97</v>
      </c>
      <c r="B100" s="2" t="s">
        <v>100</v>
      </c>
      <c r="C100" s="2">
        <v>145.38999999999999</v>
      </c>
      <c r="D100" s="5">
        <f t="shared" si="4"/>
        <v>142.13240482374766</v>
      </c>
      <c r="E100" s="2">
        <v>82</v>
      </c>
      <c r="F100" s="2">
        <v>154.25</v>
      </c>
      <c r="G100" s="9">
        <f t="shared" ref="G100:G102" si="7">POWER(F100-$K$62,2)</f>
        <v>117.32828512396657</v>
      </c>
    </row>
    <row r="101" spans="1:12" x14ac:dyDescent="0.2">
      <c r="A101" s="8">
        <v>98</v>
      </c>
      <c r="B101" s="2" t="s">
        <v>101</v>
      </c>
      <c r="C101" s="2">
        <v>147.87</v>
      </c>
      <c r="D101" s="5">
        <f t="shared" si="4"/>
        <v>142.10504786641928</v>
      </c>
      <c r="E101" s="2">
        <v>84</v>
      </c>
      <c r="F101" s="2">
        <v>154.81</v>
      </c>
      <c r="G101" s="9">
        <f t="shared" si="7"/>
        <v>129.77352148760295</v>
      </c>
      <c r="I101" s="1" t="s">
        <v>140</v>
      </c>
      <c r="J101" s="1">
        <f>SUM(K90:K99)</f>
        <v>99</v>
      </c>
    </row>
    <row r="102" spans="1:12" x14ac:dyDescent="0.2">
      <c r="A102" s="8">
        <v>99</v>
      </c>
      <c r="B102" s="2" t="s">
        <v>144</v>
      </c>
      <c r="C102" s="2">
        <v>152.49</v>
      </c>
      <c r="D102" s="5">
        <f t="shared" si="4"/>
        <v>142.07769090909088</v>
      </c>
      <c r="E102" s="2">
        <v>83</v>
      </c>
      <c r="F102" s="2">
        <v>155.57</v>
      </c>
      <c r="G102" s="9">
        <f t="shared" si="7"/>
        <v>147.66668512396635</v>
      </c>
    </row>
    <row r="103" spans="1:12" x14ac:dyDescent="0.2">
      <c r="A103" s="1"/>
    </row>
    <row r="104" spans="1:12" x14ac:dyDescent="0.2">
      <c r="B104" s="1"/>
      <c r="C104" s="1"/>
      <c r="D104" s="1"/>
      <c r="E104" s="1"/>
      <c r="F104" s="1"/>
      <c r="G104" s="1"/>
    </row>
  </sheetData>
  <sortState xmlns:xlrd2="http://schemas.microsoft.com/office/spreadsheetml/2017/richdata2" ref="E4:F102">
    <sortCondition ref="F3"/>
  </sortState>
  <mergeCells count="19">
    <mergeCell ref="I26:K26"/>
    <mergeCell ref="I27:J27"/>
    <mergeCell ref="I29:J29"/>
    <mergeCell ref="I88:L88"/>
    <mergeCell ref="I66:J66"/>
    <mergeCell ref="I67:J67"/>
    <mergeCell ref="I61:K61"/>
    <mergeCell ref="A1:G1"/>
    <mergeCell ref="A2:G2"/>
    <mergeCell ref="I65:J65"/>
    <mergeCell ref="I62:J62"/>
    <mergeCell ref="I33:J33"/>
    <mergeCell ref="I34:J34"/>
    <mergeCell ref="I63:J63"/>
    <mergeCell ref="I64:J64"/>
    <mergeCell ref="I31:J31"/>
    <mergeCell ref="I28:J28"/>
    <mergeCell ref="I30:J30"/>
    <mergeCell ref="I32:J32"/>
  </mergeCells>
  <hyperlinks>
    <hyperlink ref="A2" r:id="rId1" xr:uid="{77BAB538-CEB2-8E40-A81E-0139738CE70F}"/>
  </hyperlinks>
  <pageMargins left="0.7" right="0.7" top="0.75" bottom="0.75" header="0.3" footer="0.3"/>
  <pageSetup scale="39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StockScrape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cp:lastPrinted>2020-05-19T20:01:22Z</cp:lastPrinted>
  <dcterms:created xsi:type="dcterms:W3CDTF">2020-05-02T06:32:09Z</dcterms:created>
  <dcterms:modified xsi:type="dcterms:W3CDTF">2020-06-03T20:34:57Z</dcterms:modified>
</cp:coreProperties>
</file>