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VarAnalysis/"/>
    </mc:Choice>
  </mc:AlternateContent>
  <xr:revisionPtr revIDLastSave="0" documentId="8_{AF034FC2-DA7A-0945-8E9A-3B379A549244}" xr6:coauthVersionLast="45" xr6:coauthVersionMax="45" xr10:uidLastSave="{00000000-0000-0000-0000-000000000000}"/>
  <bookViews>
    <workbookView xWindow="6420" yWindow="460" windowWidth="34540" windowHeight="21000" xr2:uid="{00000000-000D-0000-FFFF-FFFF00000000}"/>
  </bookViews>
  <sheets>
    <sheet name="StockScrape" sheetId="1" r:id="rId1"/>
  </sheets>
  <definedNames>
    <definedName name="_xlnm._FilterDatabase" localSheetId="0" hidden="1">StockScrape!$E$3:$F$101</definedName>
    <definedName name="_xlchart.v1.0" hidden="1">StockScrape!$F$3</definedName>
    <definedName name="_xlchart.v1.1" hidden="1">StockScrape!$F$4:$F$101</definedName>
    <definedName name="_xlchart.v1.2" hidden="1">StockScrape!$F$3</definedName>
    <definedName name="_xlchart.v1.3" hidden="1">StockScrape!$F$4:$F$101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4" i="1"/>
  <c r="K90" i="1" l="1" a="1"/>
  <c r="K90" i="1" s="1"/>
  <c r="L66" i="1"/>
  <c r="G19" i="1"/>
  <c r="G31" i="1"/>
  <c r="G43" i="1"/>
  <c r="K64" i="1"/>
  <c r="K63" i="1"/>
  <c r="K62" i="1"/>
  <c r="G20" i="1" s="1"/>
  <c r="K28" i="1"/>
  <c r="K31" i="1"/>
  <c r="K30" i="1"/>
  <c r="K29" i="1"/>
  <c r="G6" i="1" l="1"/>
  <c r="G79" i="1"/>
  <c r="G91" i="1"/>
  <c r="G67" i="1"/>
  <c r="G55" i="1"/>
  <c r="G5" i="1"/>
  <c r="G90" i="1"/>
  <c r="G78" i="1"/>
  <c r="G66" i="1"/>
  <c r="G54" i="1"/>
  <c r="G42" i="1"/>
  <c r="G30" i="1"/>
  <c r="G18" i="1"/>
  <c r="G101" i="1"/>
  <c r="G89" i="1"/>
  <c r="G77" i="1"/>
  <c r="G65" i="1"/>
  <c r="G53" i="1"/>
  <c r="G41" i="1"/>
  <c r="G29" i="1"/>
  <c r="G17" i="1"/>
  <c r="K27" i="1"/>
  <c r="K34" i="1" s="1"/>
  <c r="G100" i="1"/>
  <c r="G88" i="1"/>
  <c r="G76" i="1"/>
  <c r="G64" i="1"/>
  <c r="G52" i="1"/>
  <c r="G40" i="1"/>
  <c r="G28" i="1"/>
  <c r="G16" i="1"/>
  <c r="G99" i="1"/>
  <c r="G87" i="1"/>
  <c r="G75" i="1"/>
  <c r="G63" i="1"/>
  <c r="G51" i="1"/>
  <c r="G39" i="1"/>
  <c r="G27" i="1"/>
  <c r="G15" i="1"/>
  <c r="G98" i="1"/>
  <c r="G86" i="1"/>
  <c r="G74" i="1"/>
  <c r="G62" i="1"/>
  <c r="G50" i="1"/>
  <c r="G38" i="1"/>
  <c r="G26" i="1"/>
  <c r="G14" i="1"/>
  <c r="G97" i="1"/>
  <c r="G85" i="1"/>
  <c r="G73" i="1"/>
  <c r="G61" i="1"/>
  <c r="G49" i="1"/>
  <c r="G37" i="1"/>
  <c r="G25" i="1"/>
  <c r="G13" i="1"/>
  <c r="G96" i="1"/>
  <c r="G84" i="1"/>
  <c r="G72" i="1"/>
  <c r="G60" i="1"/>
  <c r="G48" i="1"/>
  <c r="G36" i="1"/>
  <c r="G24" i="1"/>
  <c r="G12" i="1"/>
  <c r="G95" i="1"/>
  <c r="G83" i="1"/>
  <c r="G71" i="1"/>
  <c r="G59" i="1"/>
  <c r="G47" i="1"/>
  <c r="G35" i="1"/>
  <c r="G23" i="1"/>
  <c r="G11" i="1"/>
  <c r="G4" i="1"/>
  <c r="G94" i="1"/>
  <c r="G82" i="1"/>
  <c r="G70" i="1"/>
  <c r="G58" i="1"/>
  <c r="G46" i="1"/>
  <c r="G34" i="1"/>
  <c r="G22" i="1"/>
  <c r="G10" i="1"/>
  <c r="G8" i="1"/>
  <c r="G93" i="1"/>
  <c r="G81" i="1"/>
  <c r="G69" i="1"/>
  <c r="G57" i="1"/>
  <c r="G45" i="1"/>
  <c r="G33" i="1"/>
  <c r="G21" i="1"/>
  <c r="G9" i="1"/>
  <c r="G7" i="1"/>
  <c r="G92" i="1"/>
  <c r="G80" i="1"/>
  <c r="G68" i="1"/>
  <c r="G56" i="1"/>
  <c r="G44" i="1"/>
  <c r="G32" i="1"/>
  <c r="K99" i="1"/>
  <c r="K98" i="1"/>
  <c r="K97" i="1"/>
  <c r="K96" i="1"/>
  <c r="K95" i="1"/>
  <c r="K94" i="1"/>
  <c r="K93" i="1"/>
  <c r="K92" i="1"/>
  <c r="K91" i="1"/>
  <c r="J101" i="1" l="1"/>
  <c r="L99" i="1" s="1"/>
  <c r="K65" i="1"/>
  <c r="K66" i="1" s="1"/>
  <c r="K67" i="1" s="1"/>
  <c r="K33" i="1"/>
  <c r="L91" i="1" l="1"/>
  <c r="L97" i="1"/>
  <c r="L93" i="1"/>
  <c r="L92" i="1"/>
  <c r="L96" i="1"/>
  <c r="L94" i="1"/>
  <c r="L90" i="1"/>
  <c r="L95" i="1"/>
  <c r="L98" i="1"/>
</calcChain>
</file>

<file path=xl/sharedStrings.xml><?xml version="1.0" encoding="utf-8"?>
<sst xmlns="http://schemas.openxmlformats.org/spreadsheetml/2006/main" count="158" uniqueCount="154">
  <si>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</si>
  <si>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</si>
  <si>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</si>
  <si>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</si>
  <si>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</si>
  <si>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</si>
  <si>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</si>
  <si>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</si>
  <si>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</si>
  <si>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</si>
  <si>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</si>
  <si>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</si>
  <si>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</si>
  <si>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</si>
  <si>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</si>
  <si>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</si>
  <si>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</si>
  <si>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</si>
  <si>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</si>
  <si>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</si>
  <si>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</si>
  <si>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</si>
  <si>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</si>
  <si>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</si>
  <si>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</si>
  <si>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</si>
  <si>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</si>
  <si>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</si>
  <si>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</si>
  <si>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</si>
  <si>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</si>
  <si>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</si>
  <si>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</si>
  <si>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</si>
  <si>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</si>
  <si>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</si>
  <si>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</si>
  <si>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</si>
  <si>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</si>
  <si>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</si>
  <si>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</si>
  <si>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</si>
  <si>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</si>
  <si>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</si>
  <si>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</si>
  <si>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</si>
  <si>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</si>
  <si>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</si>
  <si>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</si>
  <si>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</si>
  <si>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</si>
  <si>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</si>
  <si>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</si>
  <si>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</si>
  <si>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</si>
  <si>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</si>
  <si>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</si>
  <si>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</si>
  <si>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</si>
  <si>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</si>
  <si>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</si>
  <si>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</si>
  <si>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</si>
  <si>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</si>
  <si>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</si>
  <si>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</si>
  <si>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</si>
  <si>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</si>
  <si>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</si>
  <si>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</si>
  <si>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</si>
  <si>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</si>
  <si>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</si>
  <si>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</si>
  <si>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</si>
  <si>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</si>
  <si>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</si>
  <si>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</si>
  <si>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</si>
  <si>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</si>
  <si>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</si>
  <si>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</si>
  <si>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</si>
  <si>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</si>
  <si>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</si>
  <si>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</si>
  <si>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</si>
  <si>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Date</t>
  </si>
  <si>
    <t>Opening</t>
  </si>
  <si>
    <t>Time Intervals</t>
  </si>
  <si>
    <t>Predicted Value</t>
  </si>
  <si>
    <t>https://ca.finance.yahoo.com/quote/WMT/history?p=WMT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</si>
  <si>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</si>
  <si>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</si>
  <si>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</si>
  <si>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</si>
  <si>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</si>
  <si>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</si>
  <si>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</si>
  <si>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</si>
  <si>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</si>
  <si>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</si>
  <si>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</si>
  <si>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</si>
  <si>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</si>
  <si>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</si>
  <si>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</si>
  <si>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</si>
  <si>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</si>
  <si>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</si>
  <si>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</si>
  <si>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</si>
  <si>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</si>
  <si>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</si>
  <si>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</si>
  <si>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</si>
  <si>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</si>
  <si>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</si>
  <si>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</si>
  <si>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</si>
  <si>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</si>
  <si>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</si>
  <si>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</si>
  <si>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</si>
  <si>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</si>
  <si>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</si>
  <si>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</si>
  <si>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</si>
  <si>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</si>
  <si>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</si>
  <si>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</si>
  <si>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</si>
  <si>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</si>
  <si>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</si>
  <si>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</si>
  <si>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</si>
  <si>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</si>
  <si>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</si>
  <si>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</si>
  <si>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</si>
  <si>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</si>
  <si>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>May 18, 2020</t>
  </si>
  <si>
    <t>Walmart (WMT) One Variable Analysis</t>
  </si>
  <si>
    <t>[105.2, 107.919]</t>
  </si>
  <si>
    <t>(107.919, 110.638]</t>
  </si>
  <si>
    <t>(110.638, 113.357]</t>
  </si>
  <si>
    <t>(113.357, 116.076]</t>
  </si>
  <si>
    <t>(116.076, 118.795]</t>
  </si>
  <si>
    <t>(118.795, 121.514]</t>
  </si>
  <si>
    <t>(121.514, 124.233]</t>
  </si>
  <si>
    <t>(124.233, 126.952]</t>
  </si>
  <si>
    <t>(126.952, 129.671]</t>
  </si>
  <si>
    <t>(129.671, 132.39]</t>
  </si>
  <si>
    <t>2. Median occurs at the 49th data point (ceil(98/2))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</si>
</sst>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5" xfId="0" applyFont="1" applyBorder="1"/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StockScrape!$C$4</c:f>
              <c:strCache>
                <c:ptCount val="1"/>
                <c:pt idx="0">
                  <c:v>119.94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StockScrape!$A$4:$A$101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numCache>
            </c:numRef>
          </c:cat>
          <c:val>
            <c:numRef>
              <c:f>StockScrape!$C$4:$C$101</c:f>
              <c:numCache>
                <c:formatCode>General</c:formatCode>
                <c:ptCount val="98"/>
                <c:pt idx="0">
                  <c:v>119.94</c:v>
                </c:pt>
                <c:pt idx="1">
                  <c:v>119.8</c:v>
                </c:pt>
                <c:pt idx="2">
                  <c:v>119.5</c:v>
                </c:pt>
                <c:pt idx="3">
                  <c:v>118.86</c:v>
                </c:pt>
                <c:pt idx="4">
                  <c:v>118.27</c:v>
                </c:pt>
                <c:pt idx="5">
                  <c:v>117.4</c:v>
                </c:pt>
                <c:pt idx="6">
                  <c:v>117.26</c:v>
                </c:pt>
                <c:pt idx="7">
                  <c:v>116.3</c:v>
                </c:pt>
                <c:pt idx="8">
                  <c:v>116.15</c:v>
                </c:pt>
                <c:pt idx="9">
                  <c:v>117.24</c:v>
                </c:pt>
                <c:pt idx="10">
                  <c:v>116.38</c:v>
                </c:pt>
                <c:pt idx="11">
                  <c:v>115.47</c:v>
                </c:pt>
                <c:pt idx="12">
                  <c:v>114.63</c:v>
                </c:pt>
                <c:pt idx="13">
                  <c:v>115.5</c:v>
                </c:pt>
                <c:pt idx="14">
                  <c:v>116.05</c:v>
                </c:pt>
                <c:pt idx="15">
                  <c:v>114.59</c:v>
                </c:pt>
                <c:pt idx="16">
                  <c:v>115.22</c:v>
                </c:pt>
                <c:pt idx="17">
                  <c:v>116.21</c:v>
                </c:pt>
                <c:pt idx="18">
                  <c:v>116</c:v>
                </c:pt>
                <c:pt idx="19">
                  <c:v>113.19</c:v>
                </c:pt>
                <c:pt idx="20">
                  <c:v>115.98</c:v>
                </c:pt>
                <c:pt idx="21">
                  <c:v>116.56</c:v>
                </c:pt>
                <c:pt idx="22">
                  <c:v>115.61</c:v>
                </c:pt>
                <c:pt idx="23">
                  <c:v>115.8</c:v>
                </c:pt>
                <c:pt idx="24">
                  <c:v>114.9</c:v>
                </c:pt>
                <c:pt idx="25">
                  <c:v>115.24</c:v>
                </c:pt>
                <c:pt idx="26">
                  <c:v>115.6</c:v>
                </c:pt>
                <c:pt idx="27">
                  <c:v>116.83</c:v>
                </c:pt>
                <c:pt idx="28">
                  <c:v>116.11</c:v>
                </c:pt>
                <c:pt idx="29">
                  <c:v>115.75</c:v>
                </c:pt>
                <c:pt idx="30">
                  <c:v>115.43</c:v>
                </c:pt>
                <c:pt idx="31">
                  <c:v>115.5</c:v>
                </c:pt>
                <c:pt idx="32">
                  <c:v>115.85</c:v>
                </c:pt>
                <c:pt idx="33">
                  <c:v>117.67</c:v>
                </c:pt>
                <c:pt idx="34">
                  <c:v>118.47</c:v>
                </c:pt>
                <c:pt idx="35">
                  <c:v>119.5</c:v>
                </c:pt>
                <c:pt idx="36">
                  <c:v>117.21</c:v>
                </c:pt>
                <c:pt idx="37">
                  <c:v>117.44</c:v>
                </c:pt>
                <c:pt idx="38">
                  <c:v>117.46</c:v>
                </c:pt>
                <c:pt idx="39">
                  <c:v>116.35</c:v>
                </c:pt>
                <c:pt idx="40">
                  <c:v>114.7</c:v>
                </c:pt>
                <c:pt idx="41">
                  <c:v>112.56</c:v>
                </c:pt>
                <c:pt idx="42">
                  <c:v>107.69</c:v>
                </c:pt>
                <c:pt idx="43">
                  <c:v>107.6</c:v>
                </c:pt>
                <c:pt idx="44">
                  <c:v>116.08</c:v>
                </c:pt>
                <c:pt idx="45">
                  <c:v>114.24</c:v>
                </c:pt>
                <c:pt idx="46">
                  <c:v>114.4</c:v>
                </c:pt>
                <c:pt idx="47">
                  <c:v>113.87</c:v>
                </c:pt>
                <c:pt idx="48">
                  <c:v>113.82</c:v>
                </c:pt>
                <c:pt idx="49">
                  <c:v>118.1</c:v>
                </c:pt>
                <c:pt idx="50">
                  <c:v>117.51</c:v>
                </c:pt>
                <c:pt idx="51">
                  <c:v>106.02</c:v>
                </c:pt>
                <c:pt idx="52">
                  <c:v>108.24</c:v>
                </c:pt>
                <c:pt idx="53">
                  <c:v>105.2</c:v>
                </c:pt>
                <c:pt idx="54">
                  <c:v>112.77</c:v>
                </c:pt>
                <c:pt idx="55">
                  <c:v>115</c:v>
                </c:pt>
                <c:pt idx="56">
                  <c:v>124.46</c:v>
                </c:pt>
                <c:pt idx="57">
                  <c:v>119.5</c:v>
                </c:pt>
                <c:pt idx="58">
                  <c:v>114.17</c:v>
                </c:pt>
                <c:pt idx="59">
                  <c:v>115.87</c:v>
                </c:pt>
                <c:pt idx="60">
                  <c:v>112.97</c:v>
                </c:pt>
                <c:pt idx="61">
                  <c:v>109.4</c:v>
                </c:pt>
                <c:pt idx="62">
                  <c:v>110.11</c:v>
                </c:pt>
                <c:pt idx="63">
                  <c:v>111.86</c:v>
                </c:pt>
                <c:pt idx="64">
                  <c:v>114.31</c:v>
                </c:pt>
                <c:pt idx="65">
                  <c:v>112.15</c:v>
                </c:pt>
                <c:pt idx="66">
                  <c:v>113.18</c:v>
                </c:pt>
                <c:pt idx="67">
                  <c:v>117.21</c:v>
                </c:pt>
                <c:pt idx="68">
                  <c:v>119.06</c:v>
                </c:pt>
                <c:pt idx="69">
                  <c:v>123.98</c:v>
                </c:pt>
                <c:pt idx="70">
                  <c:v>123.69</c:v>
                </c:pt>
                <c:pt idx="71">
                  <c:v>118.22</c:v>
                </c:pt>
                <c:pt idx="72">
                  <c:v>121.27</c:v>
                </c:pt>
                <c:pt idx="73">
                  <c:v>127.1</c:v>
                </c:pt>
                <c:pt idx="74">
                  <c:v>129</c:v>
                </c:pt>
                <c:pt idx="75">
                  <c:v>129</c:v>
                </c:pt>
                <c:pt idx="76">
                  <c:v>131.47999999999999</c:v>
                </c:pt>
                <c:pt idx="77">
                  <c:v>132.38999999999999</c:v>
                </c:pt>
                <c:pt idx="78">
                  <c:v>130.07</c:v>
                </c:pt>
                <c:pt idx="79">
                  <c:v>130</c:v>
                </c:pt>
                <c:pt idx="80">
                  <c:v>129.85</c:v>
                </c:pt>
                <c:pt idx="81">
                  <c:v>129.35</c:v>
                </c:pt>
                <c:pt idx="82">
                  <c:v>130</c:v>
                </c:pt>
                <c:pt idx="83">
                  <c:v>128.28</c:v>
                </c:pt>
                <c:pt idx="84">
                  <c:v>125.57</c:v>
                </c:pt>
                <c:pt idx="85">
                  <c:v>123.08</c:v>
                </c:pt>
                <c:pt idx="86">
                  <c:v>121.48</c:v>
                </c:pt>
                <c:pt idx="87">
                  <c:v>123.84</c:v>
                </c:pt>
                <c:pt idx="88">
                  <c:v>123.8</c:v>
                </c:pt>
                <c:pt idx="89">
                  <c:v>125.21</c:v>
                </c:pt>
                <c:pt idx="90">
                  <c:v>123.46</c:v>
                </c:pt>
                <c:pt idx="91">
                  <c:v>122.75</c:v>
                </c:pt>
                <c:pt idx="92">
                  <c:v>123.04</c:v>
                </c:pt>
                <c:pt idx="93">
                  <c:v>124.48</c:v>
                </c:pt>
                <c:pt idx="94">
                  <c:v>123.5</c:v>
                </c:pt>
                <c:pt idx="95">
                  <c:v>124.85</c:v>
                </c:pt>
                <c:pt idx="96">
                  <c:v>123.47</c:v>
                </c:pt>
                <c:pt idx="97">
                  <c:v>127.5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WALMART</a:t>
            </a:r>
            <a:r>
              <a:rPr lang="en-US" baseline="0"/>
              <a:t> 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E4-674F-834F-5FAABAFFC2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E4-674F-834F-5FAABAFFC2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E4-674F-834F-5FAABAFFC2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E4-674F-834F-5FAABAFFC2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E4-674F-834F-5FAABAFFC20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[105.2, 107.919]</c:v>
                </c:pt>
                <c:pt idx="1">
                  <c:v>(107.919, 110.638]</c:v>
                </c:pt>
                <c:pt idx="2">
                  <c:v>(110.638, 113.357]</c:v>
                </c:pt>
                <c:pt idx="3">
                  <c:v>(113.357, 116.076]</c:v>
                </c:pt>
                <c:pt idx="4">
                  <c:v>(116.076, 118.795]</c:v>
                </c:pt>
                <c:pt idx="5">
                  <c:v>(118.795, 121.514]</c:v>
                </c:pt>
                <c:pt idx="6">
                  <c:v>(121.514, 124.233]</c:v>
                </c:pt>
                <c:pt idx="7">
                  <c:v>(124.233, 126.952]</c:v>
                </c:pt>
                <c:pt idx="8">
                  <c:v>(126.952, 129.671]</c:v>
                </c:pt>
                <c:pt idx="9">
                  <c:v>(129.671, 132.39]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26</c:v>
                </c:pt>
                <c:pt idx="4">
                  <c:v>22</c:v>
                </c:pt>
                <c:pt idx="5">
                  <c:v>9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Walmart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Walmart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_xlchart.v1.0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Walmart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Walmart Opening Stock Value</a:t>
              </a:r>
            </a:p>
          </cx:txPr>
        </cx:title>
        <cx:tickLabels/>
      </cx:axis>
      <cx:axis id="1">
        <cx:valScaling min="80"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Walmart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Walmart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_xlchart.v1.2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774700</xdr:colOff>
      <xdr:row>2</xdr:row>
      <xdr:rowOff>3418</xdr:rowOff>
    </xdr:from>
    <xdr:to>
      <xdr:col>20</xdr:col>
      <xdr:colOff>76200</xdr:colOff>
      <xdr:row>21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61722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62103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903817</xdr:colOff>
      <xdr:row>101</xdr:row>
      <xdr:rowOff>186267</xdr:rowOff>
    </xdr:from>
    <xdr:to>
      <xdr:col>13</xdr:col>
      <xdr:colOff>361245</xdr:colOff>
      <xdr:row>118</xdr:row>
      <xdr:rowOff>69145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WMT/history?p=W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3"/>
  <sheetViews>
    <sheetView tabSelected="1" zoomScaleNormal="100" workbookViewId="0">
      <selection activeCell="I16" sqref="I16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8" width="12.83203125" style="1" customWidth="1"/>
    <col min="9" max="9" width="15.83203125" style="1" customWidth="1"/>
    <col min="10" max="12" width="12.83203125" style="1" customWidth="1"/>
    <col min="13" max="17" width="8.83203125" style="1"/>
  </cols>
  <sheetData>
    <row r="1" spans="1:8" x14ac:dyDescent="0.2">
      <c r="A1" s="12" t="s">
        <v>142</v>
      </c>
      <c r="B1" s="12"/>
      <c r="C1" s="12"/>
      <c r="D1" s="12"/>
      <c r="E1" s="12"/>
      <c r="F1" s="12"/>
      <c r="G1" s="13"/>
    </row>
    <row r="2" spans="1:8" ht="16" customHeight="1" x14ac:dyDescent="0.2">
      <c r="A2" s="14" t="s">
        <v>91</v>
      </c>
      <c r="B2" s="14"/>
      <c r="C2" s="14"/>
      <c r="D2" s="14"/>
      <c r="E2" s="14"/>
      <c r="F2" s="14"/>
      <c r="G2" s="15"/>
    </row>
    <row r="3" spans="1:8" x14ac:dyDescent="0.2">
      <c r="A3" s="8" t="s">
        <v>89</v>
      </c>
      <c r="B3" s="9" t="s">
        <v>87</v>
      </c>
      <c r="C3" s="9" t="s">
        <v>88</v>
      </c>
      <c r="D3" s="9" t="s">
        <v>90</v>
      </c>
      <c r="E3" s="9" t="s">
        <v>114</v>
      </c>
      <c r="F3" s="9" t="s">
        <v>115</v>
      </c>
      <c r="G3" s="10" t="s">
        <v>128</v>
      </c>
      <c r="H3" s="5" t="s">
        <v>102</v>
      </c>
    </row>
    <row r="4" spans="1:8" x14ac:dyDescent="0.2">
      <c r="A4" s="2">
        <v>1</v>
      </c>
      <c r="B4" s="3" t="s">
        <v>86</v>
      </c>
      <c r="C4" s="3">
        <v>119.94</v>
      </c>
      <c r="D4" s="6">
        <f>TREND($C$4:$C$101,$A$4:$A$101,A4)</f>
        <v>113.0719789734075</v>
      </c>
      <c r="E4" s="3">
        <v>54</v>
      </c>
      <c r="F4" s="3">
        <v>105.2</v>
      </c>
      <c r="G4" s="7">
        <f t="shared" ref="G4:G35" si="0">POWER(F4-$K$62,2)</f>
        <v>174.71984010828768</v>
      </c>
      <c r="H4" s="1" t="s">
        <v>103</v>
      </c>
    </row>
    <row r="5" spans="1:8" x14ac:dyDescent="0.2">
      <c r="A5" s="2">
        <v>2</v>
      </c>
      <c r="B5" s="3" t="s">
        <v>85</v>
      </c>
      <c r="C5" s="3">
        <v>119.8</v>
      </c>
      <c r="D5" s="6">
        <f t="shared" ref="D5:D68" si="1">TREND($C$4:$C$101,$A$4:$A$101,A5)</f>
        <v>113.18220957736418</v>
      </c>
      <c r="E5" s="3">
        <v>52</v>
      </c>
      <c r="F5" s="3">
        <v>106.02</v>
      </c>
      <c r="G5" s="7">
        <f t="shared" si="0"/>
        <v>153.71445235318586</v>
      </c>
      <c r="H5" s="1" t="s">
        <v>104</v>
      </c>
    </row>
    <row r="6" spans="1:8" x14ac:dyDescent="0.2">
      <c r="A6" s="2">
        <v>3</v>
      </c>
      <c r="B6" s="3" t="s">
        <v>84</v>
      </c>
      <c r="C6" s="3">
        <v>119.5</v>
      </c>
      <c r="D6" s="6">
        <f t="shared" si="1"/>
        <v>113.29244018132084</v>
      </c>
      <c r="E6" s="3">
        <v>44</v>
      </c>
      <c r="F6" s="3">
        <v>107.6</v>
      </c>
      <c r="G6" s="7">
        <f t="shared" si="0"/>
        <v>117.03265643481859</v>
      </c>
      <c r="H6" s="1" t="s">
        <v>105</v>
      </c>
    </row>
    <row r="7" spans="1:8" x14ac:dyDescent="0.2">
      <c r="A7" s="2">
        <v>4</v>
      </c>
      <c r="B7" s="3" t="s">
        <v>83</v>
      </c>
      <c r="C7" s="3">
        <v>118.86</v>
      </c>
      <c r="D7" s="6">
        <f t="shared" si="1"/>
        <v>113.40267078527752</v>
      </c>
      <c r="E7" s="3">
        <v>43</v>
      </c>
      <c r="F7" s="3">
        <v>107.69</v>
      </c>
      <c r="G7" s="7">
        <f t="shared" si="0"/>
        <v>115.09348704706342</v>
      </c>
      <c r="H7" s="1" t="s">
        <v>106</v>
      </c>
    </row>
    <row r="8" spans="1:8" x14ac:dyDescent="0.2">
      <c r="A8" s="2">
        <v>5</v>
      </c>
      <c r="B8" s="3" t="s">
        <v>82</v>
      </c>
      <c r="C8" s="3">
        <v>118.27</v>
      </c>
      <c r="D8" s="6">
        <f t="shared" si="1"/>
        <v>113.51290138923419</v>
      </c>
      <c r="E8" s="3">
        <v>53</v>
      </c>
      <c r="F8" s="3">
        <v>108.24</v>
      </c>
      <c r="G8" s="7">
        <f t="shared" si="0"/>
        <v>103.59500745522675</v>
      </c>
      <c r="H8" s="1" t="s">
        <v>107</v>
      </c>
    </row>
    <row r="9" spans="1:8" x14ac:dyDescent="0.2">
      <c r="A9" s="2">
        <v>6</v>
      </c>
      <c r="B9" s="3" t="s">
        <v>81</v>
      </c>
      <c r="C9" s="3">
        <v>117.4</v>
      </c>
      <c r="D9" s="6">
        <f t="shared" si="1"/>
        <v>113.62313199319087</v>
      </c>
      <c r="E9" s="3">
        <v>62</v>
      </c>
      <c r="F9" s="3">
        <v>109.4</v>
      </c>
      <c r="G9" s="7">
        <f t="shared" si="0"/>
        <v>81.327268679716383</v>
      </c>
    </row>
    <row r="10" spans="1:8" x14ac:dyDescent="0.2">
      <c r="A10" s="2">
        <v>7</v>
      </c>
      <c r="B10" s="3" t="s">
        <v>80</v>
      </c>
      <c r="C10" s="3">
        <v>117.26</v>
      </c>
      <c r="D10" s="6">
        <f t="shared" si="1"/>
        <v>113.73336259714753</v>
      </c>
      <c r="E10" s="3">
        <v>63</v>
      </c>
      <c r="F10" s="3">
        <v>110.11</v>
      </c>
      <c r="G10" s="7">
        <f t="shared" si="0"/>
        <v>69.02557684298182</v>
      </c>
    </row>
    <row r="11" spans="1:8" x14ac:dyDescent="0.2">
      <c r="A11" s="2">
        <v>8</v>
      </c>
      <c r="B11" s="3" t="s">
        <v>79</v>
      </c>
      <c r="C11" s="3">
        <v>116.3</v>
      </c>
      <c r="D11" s="6">
        <f t="shared" si="1"/>
        <v>113.8435932011042</v>
      </c>
      <c r="E11" s="3">
        <v>64</v>
      </c>
      <c r="F11" s="3">
        <v>111.86</v>
      </c>
      <c r="G11" s="7">
        <f t="shared" si="0"/>
        <v>43.009505414410448</v>
      </c>
    </row>
    <row r="12" spans="1:8" x14ac:dyDescent="0.2">
      <c r="A12" s="2">
        <v>9</v>
      </c>
      <c r="B12" s="3" t="s">
        <v>78</v>
      </c>
      <c r="C12" s="3">
        <v>116.15</v>
      </c>
      <c r="D12" s="6">
        <f t="shared" si="1"/>
        <v>113.95382380506088</v>
      </c>
      <c r="E12" s="3">
        <v>66</v>
      </c>
      <c r="F12" s="3">
        <v>112.15</v>
      </c>
      <c r="G12" s="7">
        <f t="shared" si="0"/>
        <v>39.289870720532832</v>
      </c>
    </row>
    <row r="13" spans="1:8" x14ac:dyDescent="0.2">
      <c r="A13" s="2">
        <v>10</v>
      </c>
      <c r="B13" s="3" t="s">
        <v>77</v>
      </c>
      <c r="C13" s="3">
        <v>117.24</v>
      </c>
      <c r="D13" s="6">
        <f t="shared" si="1"/>
        <v>114.06405440901754</v>
      </c>
      <c r="E13" s="3">
        <v>42</v>
      </c>
      <c r="F13" s="3">
        <v>112.56</v>
      </c>
      <c r="G13" s="7">
        <f t="shared" si="0"/>
        <v>34.318076842981867</v>
      </c>
    </row>
    <row r="14" spans="1:8" x14ac:dyDescent="0.2">
      <c r="A14" s="2">
        <v>11</v>
      </c>
      <c r="B14" s="3" t="s">
        <v>76</v>
      </c>
      <c r="C14" s="3">
        <v>116.38</v>
      </c>
      <c r="D14" s="6">
        <f t="shared" si="1"/>
        <v>114.17428501297422</v>
      </c>
      <c r="E14" s="3">
        <v>55</v>
      </c>
      <c r="F14" s="3">
        <v>112.77</v>
      </c>
      <c r="G14" s="7">
        <f t="shared" si="0"/>
        <v>31.901748271553377</v>
      </c>
    </row>
    <row r="15" spans="1:8" x14ac:dyDescent="0.2">
      <c r="A15" s="2">
        <v>12</v>
      </c>
      <c r="B15" s="3" t="s">
        <v>75</v>
      </c>
      <c r="C15" s="3">
        <v>115.47</v>
      </c>
      <c r="D15" s="6">
        <f t="shared" si="1"/>
        <v>114.28451561693089</v>
      </c>
      <c r="E15" s="3">
        <v>61</v>
      </c>
      <c r="F15" s="3">
        <v>112.97</v>
      </c>
      <c r="G15" s="7">
        <f t="shared" si="0"/>
        <v>29.6824829654309</v>
      </c>
    </row>
    <row r="16" spans="1:8" x14ac:dyDescent="0.2">
      <c r="A16" s="2">
        <v>13</v>
      </c>
      <c r="B16" s="3" t="s">
        <v>74</v>
      </c>
      <c r="C16" s="3">
        <v>114.63</v>
      </c>
      <c r="D16" s="6">
        <f t="shared" si="1"/>
        <v>114.39474622088757</v>
      </c>
      <c r="E16" s="3">
        <v>67</v>
      </c>
      <c r="F16" s="3">
        <v>113.18</v>
      </c>
      <c r="G16" s="7">
        <f t="shared" si="0"/>
        <v>27.438354394002253</v>
      </c>
    </row>
    <row r="17" spans="1:12" x14ac:dyDescent="0.2">
      <c r="A17" s="2">
        <v>14</v>
      </c>
      <c r="B17" s="3" t="s">
        <v>73</v>
      </c>
      <c r="C17" s="3">
        <v>115.5</v>
      </c>
      <c r="D17" s="6">
        <f t="shared" si="1"/>
        <v>114.50497682484423</v>
      </c>
      <c r="E17" s="3">
        <v>20</v>
      </c>
      <c r="F17" s="3">
        <v>113.19</v>
      </c>
      <c r="G17" s="7">
        <f t="shared" si="0"/>
        <v>27.333691128696227</v>
      </c>
    </row>
    <row r="18" spans="1:12" x14ac:dyDescent="0.2">
      <c r="A18" s="2">
        <v>15</v>
      </c>
      <c r="B18" s="3" t="s">
        <v>72</v>
      </c>
      <c r="C18" s="3">
        <v>116.05</v>
      </c>
      <c r="D18" s="6">
        <f t="shared" si="1"/>
        <v>114.6152074288009</v>
      </c>
      <c r="E18" s="3">
        <v>49</v>
      </c>
      <c r="F18" s="3">
        <v>113.82</v>
      </c>
      <c r="G18" s="7">
        <f t="shared" si="0"/>
        <v>21.143105414410574</v>
      </c>
    </row>
    <row r="19" spans="1:12" x14ac:dyDescent="0.2">
      <c r="A19" s="2">
        <v>16</v>
      </c>
      <c r="B19" s="3" t="s">
        <v>71</v>
      </c>
      <c r="C19" s="3">
        <v>114.59</v>
      </c>
      <c r="D19" s="6">
        <f t="shared" si="1"/>
        <v>114.72543803275758</v>
      </c>
      <c r="E19" s="3">
        <v>48</v>
      </c>
      <c r="F19" s="3">
        <v>113.87</v>
      </c>
      <c r="G19" s="7">
        <f t="shared" si="0"/>
        <v>20.685789087879858</v>
      </c>
    </row>
    <row r="20" spans="1:12" x14ac:dyDescent="0.2">
      <c r="A20" s="2">
        <v>17</v>
      </c>
      <c r="B20" s="3" t="s">
        <v>70</v>
      </c>
      <c r="C20" s="3">
        <v>115.22</v>
      </c>
      <c r="D20" s="6">
        <f t="shared" si="1"/>
        <v>114.83566863671425</v>
      </c>
      <c r="E20" s="3">
        <v>59</v>
      </c>
      <c r="F20" s="3">
        <v>114.17</v>
      </c>
      <c r="G20" s="7">
        <f t="shared" si="0"/>
        <v>18.04689112869622</v>
      </c>
    </row>
    <row r="21" spans="1:12" x14ac:dyDescent="0.2">
      <c r="A21" s="2">
        <v>18</v>
      </c>
      <c r="B21" s="3" t="s">
        <v>69</v>
      </c>
      <c r="C21" s="3">
        <v>116.21</v>
      </c>
      <c r="D21" s="6">
        <f t="shared" si="1"/>
        <v>114.94589924067093</v>
      </c>
      <c r="E21" s="3">
        <v>46</v>
      </c>
      <c r="F21" s="3">
        <v>114.24</v>
      </c>
      <c r="G21" s="7">
        <f t="shared" si="0"/>
        <v>17.457048271553422</v>
      </c>
    </row>
    <row r="22" spans="1:12" x14ac:dyDescent="0.2">
      <c r="A22" s="2">
        <v>19</v>
      </c>
      <c r="B22" s="3" t="s">
        <v>68</v>
      </c>
      <c r="C22" s="3">
        <v>116</v>
      </c>
      <c r="D22" s="6">
        <f t="shared" si="1"/>
        <v>115.05612984462759</v>
      </c>
      <c r="E22" s="3">
        <v>65</v>
      </c>
      <c r="F22" s="3">
        <v>114.31</v>
      </c>
      <c r="G22" s="7">
        <f t="shared" si="0"/>
        <v>16.877005414410508</v>
      </c>
    </row>
    <row r="23" spans="1:12" x14ac:dyDescent="0.2">
      <c r="A23" s="2">
        <v>20</v>
      </c>
      <c r="B23" s="3" t="s">
        <v>67</v>
      </c>
      <c r="C23" s="3">
        <v>113.19</v>
      </c>
      <c r="D23" s="6">
        <f t="shared" si="1"/>
        <v>115.16636044858426</v>
      </c>
      <c r="E23" s="3">
        <v>47</v>
      </c>
      <c r="F23" s="3">
        <v>114.4</v>
      </c>
      <c r="G23" s="7">
        <f t="shared" si="0"/>
        <v>16.145636026655382</v>
      </c>
    </row>
    <row r="24" spans="1:12" x14ac:dyDescent="0.2">
      <c r="A24" s="2">
        <v>21</v>
      </c>
      <c r="B24" s="3" t="s">
        <v>66</v>
      </c>
      <c r="C24" s="3">
        <v>115.98</v>
      </c>
      <c r="D24" s="6">
        <f t="shared" si="1"/>
        <v>115.27659105254094</v>
      </c>
      <c r="E24" s="3">
        <v>16</v>
      </c>
      <c r="F24" s="3">
        <v>114.59</v>
      </c>
      <c r="G24" s="7">
        <f t="shared" si="0"/>
        <v>14.65483398583908</v>
      </c>
    </row>
    <row r="25" spans="1:12" x14ac:dyDescent="0.2">
      <c r="A25" s="2">
        <v>22</v>
      </c>
      <c r="B25" s="3" t="s">
        <v>65</v>
      </c>
      <c r="C25" s="3">
        <v>116.56</v>
      </c>
      <c r="D25" s="6">
        <f t="shared" si="1"/>
        <v>115.3868216564976</v>
      </c>
      <c r="E25" s="3">
        <v>13</v>
      </c>
      <c r="F25" s="3">
        <v>114.63</v>
      </c>
      <c r="G25" s="7">
        <f t="shared" si="0"/>
        <v>14.350180924614651</v>
      </c>
    </row>
    <row r="26" spans="1:12" x14ac:dyDescent="0.2">
      <c r="A26" s="2">
        <v>23</v>
      </c>
      <c r="B26" s="3" t="s">
        <v>64</v>
      </c>
      <c r="C26" s="3">
        <v>115.61</v>
      </c>
      <c r="D26" s="6">
        <f t="shared" si="1"/>
        <v>115.49705226045428</v>
      </c>
      <c r="E26" s="3">
        <v>41</v>
      </c>
      <c r="F26" s="3">
        <v>114.7</v>
      </c>
      <c r="G26" s="7">
        <f t="shared" si="0"/>
        <v>13.824738067471742</v>
      </c>
      <c r="I26" s="12" t="s">
        <v>108</v>
      </c>
      <c r="J26" s="12"/>
      <c r="K26" s="12"/>
      <c r="L26" s="1" t="s">
        <v>102</v>
      </c>
    </row>
    <row r="27" spans="1:12" x14ac:dyDescent="0.2">
      <c r="A27" s="2">
        <v>24</v>
      </c>
      <c r="B27" s="3" t="s">
        <v>63</v>
      </c>
      <c r="C27" s="3">
        <v>115.8</v>
      </c>
      <c r="D27" s="6">
        <f t="shared" si="1"/>
        <v>115.60728286441095</v>
      </c>
      <c r="E27" s="3">
        <v>25</v>
      </c>
      <c r="F27" s="3">
        <v>114.9</v>
      </c>
      <c r="G27" s="7">
        <f t="shared" si="0"/>
        <v>12.377472761349281</v>
      </c>
      <c r="I27" s="12" t="s">
        <v>122</v>
      </c>
      <c r="J27" s="12"/>
      <c r="K27" s="3">
        <f>K31-K29</f>
        <v>8.0149999999999864</v>
      </c>
      <c r="L27" s="1" t="s">
        <v>116</v>
      </c>
    </row>
    <row r="28" spans="1:12" x14ac:dyDescent="0.2">
      <c r="A28" s="2">
        <v>25</v>
      </c>
      <c r="B28" s="3" t="s">
        <v>62</v>
      </c>
      <c r="C28" s="3">
        <v>114.9</v>
      </c>
      <c r="D28" s="6">
        <f t="shared" si="1"/>
        <v>115.71751346836763</v>
      </c>
      <c r="E28" s="3">
        <v>56</v>
      </c>
      <c r="F28" s="3">
        <v>115</v>
      </c>
      <c r="G28" s="7">
        <f t="shared" si="0"/>
        <v>11.6838401082881</v>
      </c>
      <c r="I28" s="12" t="s">
        <v>112</v>
      </c>
      <c r="J28" s="12"/>
      <c r="K28" s="3">
        <f>MIN(F4:F101)</f>
        <v>105.2</v>
      </c>
      <c r="L28" s="1" t="s">
        <v>113</v>
      </c>
    </row>
    <row r="29" spans="1:12" x14ac:dyDescent="0.2">
      <c r="A29" s="2">
        <v>26</v>
      </c>
      <c r="B29" s="3" t="s">
        <v>61</v>
      </c>
      <c r="C29" s="3">
        <v>115.24</v>
      </c>
      <c r="D29" s="6">
        <f t="shared" si="1"/>
        <v>115.82774407232429</v>
      </c>
      <c r="E29" s="3">
        <v>17</v>
      </c>
      <c r="F29" s="3">
        <v>115.22</v>
      </c>
      <c r="G29" s="7">
        <f t="shared" si="0"/>
        <v>10.22824827155342</v>
      </c>
      <c r="I29" s="12" t="s">
        <v>109</v>
      </c>
      <c r="J29" s="12"/>
      <c r="K29" s="3">
        <f>_xlfn.QUARTILE.INC($F$4:$F$101,1)</f>
        <v>115.05500000000001</v>
      </c>
      <c r="L29" s="1" t="s">
        <v>153</v>
      </c>
    </row>
    <row r="30" spans="1:12" x14ac:dyDescent="0.2">
      <c r="A30" s="2">
        <v>27</v>
      </c>
      <c r="B30" s="3" t="s">
        <v>60</v>
      </c>
      <c r="C30" s="3">
        <v>115.6</v>
      </c>
      <c r="D30" s="6">
        <f t="shared" si="1"/>
        <v>115.93797467628096</v>
      </c>
      <c r="E30" s="3">
        <v>26</v>
      </c>
      <c r="F30" s="3">
        <v>115.24</v>
      </c>
      <c r="G30" s="7">
        <f t="shared" si="0"/>
        <v>10.100721740941202</v>
      </c>
      <c r="I30" s="12" t="s">
        <v>117</v>
      </c>
      <c r="J30" s="12"/>
      <c r="K30" s="3">
        <f>_xlfn.QUARTILE.INC($F$4:$F$101,2)</f>
        <v>117.02</v>
      </c>
      <c r="L30" s="1" t="s">
        <v>118</v>
      </c>
    </row>
    <row r="31" spans="1:12" x14ac:dyDescent="0.2">
      <c r="A31" s="2">
        <v>28</v>
      </c>
      <c r="B31" s="3" t="s">
        <v>59</v>
      </c>
      <c r="C31" s="3">
        <v>116.83</v>
      </c>
      <c r="D31" s="6">
        <f t="shared" si="1"/>
        <v>116.04820528023764</v>
      </c>
      <c r="E31" s="3">
        <v>31</v>
      </c>
      <c r="F31" s="3">
        <v>115.43</v>
      </c>
      <c r="G31" s="7">
        <f t="shared" si="0"/>
        <v>8.9291197001248079</v>
      </c>
      <c r="I31" s="12" t="s">
        <v>110</v>
      </c>
      <c r="J31" s="12"/>
      <c r="K31" s="3">
        <f>_xlfn.QUARTILE.INC($F$4:$F$101,3)</f>
        <v>123.07</v>
      </c>
      <c r="L31" s="1" t="s">
        <v>121</v>
      </c>
    </row>
    <row r="32" spans="1:12" x14ac:dyDescent="0.2">
      <c r="A32" s="2">
        <v>29</v>
      </c>
      <c r="B32" s="3" t="s">
        <v>58</v>
      </c>
      <c r="C32" s="3">
        <v>116.11</v>
      </c>
      <c r="D32" s="6">
        <f t="shared" si="1"/>
        <v>116.1584358841943</v>
      </c>
      <c r="E32" s="3">
        <v>12</v>
      </c>
      <c r="F32" s="3">
        <v>115.47</v>
      </c>
      <c r="G32" s="7">
        <f t="shared" si="0"/>
        <v>8.6916666389003669</v>
      </c>
      <c r="I32" s="12" t="s">
        <v>111</v>
      </c>
      <c r="J32" s="12"/>
      <c r="K32" s="3">
        <f>MAX(F4:F101)</f>
        <v>132.38999999999999</v>
      </c>
    </row>
    <row r="33" spans="1:11" x14ac:dyDescent="0.2">
      <c r="A33" s="2">
        <v>30</v>
      </c>
      <c r="B33" s="3" t="s">
        <v>57</v>
      </c>
      <c r="C33" s="3">
        <v>115.75</v>
      </c>
      <c r="D33" s="6">
        <f t="shared" si="1"/>
        <v>116.26866648815098</v>
      </c>
      <c r="E33" s="3">
        <v>14</v>
      </c>
      <c r="F33" s="3">
        <v>115.5</v>
      </c>
      <c r="G33" s="7">
        <f t="shared" si="0"/>
        <v>8.5156768429819945</v>
      </c>
      <c r="I33" s="12" t="s">
        <v>119</v>
      </c>
      <c r="J33" s="12"/>
      <c r="K33" s="3">
        <f>K29-(1.5*K27)</f>
        <v>103.03250000000003</v>
      </c>
    </row>
    <row r="34" spans="1:11" x14ac:dyDescent="0.2">
      <c r="A34" s="2">
        <v>31</v>
      </c>
      <c r="B34" s="3" t="s">
        <v>56</v>
      </c>
      <c r="C34" s="3">
        <v>115.43</v>
      </c>
      <c r="D34" s="6">
        <f t="shared" si="1"/>
        <v>116.37889709210765</v>
      </c>
      <c r="E34" s="3">
        <v>32</v>
      </c>
      <c r="F34" s="3">
        <v>115.5</v>
      </c>
      <c r="G34" s="7">
        <f t="shared" si="0"/>
        <v>8.5156768429819945</v>
      </c>
      <c r="I34" s="12" t="s">
        <v>120</v>
      </c>
      <c r="J34" s="12"/>
      <c r="K34" s="3">
        <f>K31+(1.5*K27)</f>
        <v>135.09249999999997</v>
      </c>
    </row>
    <row r="35" spans="1:11" x14ac:dyDescent="0.2">
      <c r="A35" s="2">
        <v>32</v>
      </c>
      <c r="B35" s="3" t="s">
        <v>55</v>
      </c>
      <c r="C35" s="3">
        <v>115.5</v>
      </c>
      <c r="D35" s="6">
        <f t="shared" si="1"/>
        <v>116.48912769606433</v>
      </c>
      <c r="E35" s="3">
        <v>27</v>
      </c>
      <c r="F35" s="3">
        <v>115.6</v>
      </c>
      <c r="G35" s="7">
        <f t="shared" si="0"/>
        <v>7.9420441899208045</v>
      </c>
    </row>
    <row r="36" spans="1:11" x14ac:dyDescent="0.2">
      <c r="A36" s="2">
        <v>33</v>
      </c>
      <c r="B36" s="3" t="s">
        <v>54</v>
      </c>
      <c r="C36" s="3">
        <v>115.85</v>
      </c>
      <c r="D36" s="6">
        <f t="shared" si="1"/>
        <v>116.599358300021</v>
      </c>
      <c r="E36" s="3">
        <v>23</v>
      </c>
      <c r="F36" s="3">
        <v>115.61</v>
      </c>
      <c r="G36" s="7">
        <f t="shared" ref="G36:G67" si="2">POWER(F36-$K$62,2)</f>
        <v>7.8857809246146537</v>
      </c>
    </row>
    <row r="37" spans="1:11" x14ac:dyDescent="0.2">
      <c r="A37" s="2">
        <v>34</v>
      </c>
      <c r="B37" s="3" t="s">
        <v>53</v>
      </c>
      <c r="C37" s="3">
        <v>117.67</v>
      </c>
      <c r="D37" s="6">
        <f t="shared" si="1"/>
        <v>116.70958890397766</v>
      </c>
      <c r="E37" s="3">
        <v>30</v>
      </c>
      <c r="F37" s="3">
        <v>115.75</v>
      </c>
      <c r="G37" s="7">
        <f t="shared" si="2"/>
        <v>7.1190952103289407</v>
      </c>
    </row>
    <row r="38" spans="1:11" x14ac:dyDescent="0.2">
      <c r="A38" s="2">
        <v>35</v>
      </c>
      <c r="B38" s="3" t="s">
        <v>52</v>
      </c>
      <c r="C38" s="3">
        <v>118.47</v>
      </c>
      <c r="D38" s="6">
        <f t="shared" si="1"/>
        <v>116.81981950793434</v>
      </c>
      <c r="E38" s="3">
        <v>24</v>
      </c>
      <c r="F38" s="3">
        <v>115.8</v>
      </c>
      <c r="G38" s="7">
        <f t="shared" si="2"/>
        <v>6.8547788837983452</v>
      </c>
    </row>
    <row r="39" spans="1:11" x14ac:dyDescent="0.2">
      <c r="A39" s="2">
        <v>36</v>
      </c>
      <c r="B39" s="3" t="s">
        <v>51</v>
      </c>
      <c r="C39" s="3">
        <v>119.5</v>
      </c>
      <c r="D39" s="6">
        <f t="shared" si="1"/>
        <v>116.93005011189101</v>
      </c>
      <c r="E39" s="3">
        <v>33</v>
      </c>
      <c r="F39" s="3">
        <v>115.85</v>
      </c>
      <c r="G39" s="7">
        <f t="shared" si="2"/>
        <v>6.5954625572677488</v>
      </c>
    </row>
    <row r="40" spans="1:11" x14ac:dyDescent="0.2">
      <c r="A40" s="2">
        <v>37</v>
      </c>
      <c r="B40" s="3" t="s">
        <v>50</v>
      </c>
      <c r="C40" s="3">
        <v>117.21</v>
      </c>
      <c r="D40" s="6">
        <f t="shared" si="1"/>
        <v>117.04028071584769</v>
      </c>
      <c r="E40" s="3">
        <v>60</v>
      </c>
      <c r="F40" s="3">
        <v>115.87</v>
      </c>
      <c r="G40" s="7">
        <f t="shared" si="2"/>
        <v>6.4931360266554519</v>
      </c>
    </row>
    <row r="41" spans="1:11" x14ac:dyDescent="0.2">
      <c r="A41" s="2">
        <v>38</v>
      </c>
      <c r="B41" s="3" t="s">
        <v>49</v>
      </c>
      <c r="C41" s="3">
        <v>117.44</v>
      </c>
      <c r="D41" s="6">
        <f t="shared" si="1"/>
        <v>117.15051131980435</v>
      </c>
      <c r="E41" s="3">
        <v>21</v>
      </c>
      <c r="F41" s="3">
        <v>115.98</v>
      </c>
      <c r="G41" s="7">
        <f t="shared" si="2"/>
        <v>5.9446401082881124</v>
      </c>
    </row>
    <row r="42" spans="1:11" x14ac:dyDescent="0.2">
      <c r="A42" s="2">
        <v>39</v>
      </c>
      <c r="B42" s="3" t="s">
        <v>48</v>
      </c>
      <c r="C42" s="3">
        <v>117.46</v>
      </c>
      <c r="D42" s="6">
        <f t="shared" si="1"/>
        <v>117.26074192376103</v>
      </c>
      <c r="E42" s="3">
        <v>19</v>
      </c>
      <c r="F42" s="3">
        <v>116</v>
      </c>
      <c r="G42" s="7">
        <f t="shared" si="2"/>
        <v>5.8475135776758878</v>
      </c>
    </row>
    <row r="43" spans="1:11" x14ac:dyDescent="0.2">
      <c r="A43" s="2">
        <v>40</v>
      </c>
      <c r="B43" s="3" t="s">
        <v>47</v>
      </c>
      <c r="C43" s="3">
        <v>116.35</v>
      </c>
      <c r="D43" s="6">
        <f t="shared" si="1"/>
        <v>117.3709725277177</v>
      </c>
      <c r="E43" s="3">
        <v>15</v>
      </c>
      <c r="F43" s="3">
        <v>116.05</v>
      </c>
      <c r="G43" s="7">
        <f t="shared" si="2"/>
        <v>5.6081972511452909</v>
      </c>
    </row>
    <row r="44" spans="1:11" x14ac:dyDescent="0.2">
      <c r="A44" s="2">
        <v>41</v>
      </c>
      <c r="B44" s="3" t="s">
        <v>46</v>
      </c>
      <c r="C44" s="3">
        <v>114.7</v>
      </c>
      <c r="D44" s="6">
        <f t="shared" si="1"/>
        <v>117.48120313167436</v>
      </c>
      <c r="E44" s="3">
        <v>45</v>
      </c>
      <c r="F44" s="3">
        <v>116.08</v>
      </c>
      <c r="G44" s="7">
        <f t="shared" si="2"/>
        <v>5.467007455226919</v>
      </c>
    </row>
    <row r="45" spans="1:11" x14ac:dyDescent="0.2">
      <c r="A45" s="2">
        <v>42</v>
      </c>
      <c r="B45" s="3" t="s">
        <v>45</v>
      </c>
      <c r="C45" s="3">
        <v>112.56</v>
      </c>
      <c r="D45" s="6">
        <f t="shared" si="1"/>
        <v>117.59143373563104</v>
      </c>
      <c r="E45" s="3">
        <v>29</v>
      </c>
      <c r="F45" s="3">
        <v>116.11</v>
      </c>
      <c r="G45" s="7">
        <f t="shared" si="2"/>
        <v>5.3276176593085474</v>
      </c>
    </row>
    <row r="46" spans="1:11" x14ac:dyDescent="0.2">
      <c r="A46" s="2">
        <v>43</v>
      </c>
      <c r="B46" s="3" t="s">
        <v>44</v>
      </c>
      <c r="C46" s="3">
        <v>107.69</v>
      </c>
      <c r="D46" s="6">
        <f t="shared" si="1"/>
        <v>117.70166433958771</v>
      </c>
      <c r="E46" s="3">
        <v>9</v>
      </c>
      <c r="F46" s="3">
        <v>116.15</v>
      </c>
      <c r="G46" s="7">
        <f t="shared" si="2"/>
        <v>5.1445645980840302</v>
      </c>
    </row>
    <row r="47" spans="1:11" x14ac:dyDescent="0.2">
      <c r="A47" s="2">
        <v>44</v>
      </c>
      <c r="B47" s="3" t="s">
        <v>43</v>
      </c>
      <c r="C47" s="3">
        <v>107.6</v>
      </c>
      <c r="D47" s="6">
        <f t="shared" si="1"/>
        <v>117.81189494354439</v>
      </c>
      <c r="E47" s="3">
        <v>18</v>
      </c>
      <c r="F47" s="3">
        <v>116.21</v>
      </c>
      <c r="G47" s="7">
        <f t="shared" si="2"/>
        <v>4.8759850062473511</v>
      </c>
    </row>
    <row r="48" spans="1:11" x14ac:dyDescent="0.2">
      <c r="A48" s="2">
        <v>45</v>
      </c>
      <c r="B48" s="3" t="s">
        <v>42</v>
      </c>
      <c r="C48" s="3">
        <v>116.08</v>
      </c>
      <c r="D48" s="6">
        <f t="shared" si="1"/>
        <v>117.92212554750105</v>
      </c>
      <c r="E48" s="3">
        <v>8</v>
      </c>
      <c r="F48" s="3">
        <v>116.3</v>
      </c>
      <c r="G48" s="7">
        <f t="shared" si="2"/>
        <v>4.4866156184922366</v>
      </c>
    </row>
    <row r="49" spans="1:12" x14ac:dyDescent="0.2">
      <c r="A49" s="2">
        <v>46</v>
      </c>
      <c r="B49" s="3" t="s">
        <v>41</v>
      </c>
      <c r="C49" s="3">
        <v>114.24</v>
      </c>
      <c r="D49" s="6">
        <f t="shared" si="1"/>
        <v>118.03235615145772</v>
      </c>
      <c r="E49" s="3">
        <v>40</v>
      </c>
      <c r="F49" s="3">
        <v>116.35</v>
      </c>
      <c r="G49" s="7">
        <f t="shared" si="2"/>
        <v>4.2772992919616373</v>
      </c>
    </row>
    <row r="50" spans="1:12" x14ac:dyDescent="0.2">
      <c r="A50" s="2">
        <v>47</v>
      </c>
      <c r="B50" s="3" t="s">
        <v>40</v>
      </c>
      <c r="C50" s="3">
        <v>114.4</v>
      </c>
      <c r="D50" s="6">
        <f t="shared" si="1"/>
        <v>118.1425867554144</v>
      </c>
      <c r="E50" s="3">
        <v>11</v>
      </c>
      <c r="F50" s="3">
        <v>116.38</v>
      </c>
      <c r="G50" s="7">
        <f t="shared" si="2"/>
        <v>4.1541094960432661</v>
      </c>
    </row>
    <row r="51" spans="1:12" x14ac:dyDescent="0.2">
      <c r="A51" s="2">
        <v>48</v>
      </c>
      <c r="B51" s="3" t="s">
        <v>39</v>
      </c>
      <c r="C51" s="3">
        <v>113.87</v>
      </c>
      <c r="D51" s="6">
        <f t="shared" si="1"/>
        <v>118.25281735937106</v>
      </c>
      <c r="E51" s="3">
        <v>22</v>
      </c>
      <c r="F51" s="3">
        <v>116.56</v>
      </c>
      <c r="G51" s="7">
        <f t="shared" si="2"/>
        <v>3.4527707205330409</v>
      </c>
    </row>
    <row r="52" spans="1:12" x14ac:dyDescent="0.2">
      <c r="A52" s="2">
        <v>49</v>
      </c>
      <c r="B52" s="3" t="s">
        <v>38</v>
      </c>
      <c r="C52" s="3">
        <v>113.82</v>
      </c>
      <c r="D52" s="6">
        <f t="shared" si="1"/>
        <v>118.36304796332774</v>
      </c>
      <c r="E52" s="3">
        <v>28</v>
      </c>
      <c r="F52" s="3">
        <v>116.83</v>
      </c>
      <c r="G52" s="7">
        <f t="shared" si="2"/>
        <v>2.5222625572677577</v>
      </c>
    </row>
    <row r="53" spans="1:12" x14ac:dyDescent="0.2">
      <c r="A53" s="2">
        <v>50</v>
      </c>
      <c r="B53" s="3" t="s">
        <v>37</v>
      </c>
      <c r="C53" s="3">
        <v>118.1</v>
      </c>
      <c r="D53" s="6">
        <f t="shared" si="1"/>
        <v>118.47327856728441</v>
      </c>
      <c r="E53" s="3">
        <v>37</v>
      </c>
      <c r="F53" s="3">
        <v>117.21</v>
      </c>
      <c r="G53" s="7">
        <f t="shared" si="2"/>
        <v>1.459658475635127</v>
      </c>
    </row>
    <row r="54" spans="1:12" x14ac:dyDescent="0.2">
      <c r="A54" s="2">
        <v>51</v>
      </c>
      <c r="B54" s="3" t="s">
        <v>36</v>
      </c>
      <c r="C54" s="3">
        <v>117.51</v>
      </c>
      <c r="D54" s="6">
        <f t="shared" si="1"/>
        <v>118.58350917124109</v>
      </c>
      <c r="E54" s="3">
        <v>68</v>
      </c>
      <c r="F54" s="3">
        <v>117.21</v>
      </c>
      <c r="G54" s="7">
        <f t="shared" si="2"/>
        <v>1.459658475635127</v>
      </c>
    </row>
    <row r="55" spans="1:12" x14ac:dyDescent="0.2">
      <c r="A55" s="2">
        <v>52</v>
      </c>
      <c r="B55" s="3" t="s">
        <v>35</v>
      </c>
      <c r="C55" s="3">
        <v>106.02</v>
      </c>
      <c r="D55" s="6">
        <f t="shared" si="1"/>
        <v>118.69373977519776</v>
      </c>
      <c r="E55" s="3">
        <v>10</v>
      </c>
      <c r="F55" s="3">
        <v>117.24</v>
      </c>
      <c r="G55" s="7">
        <f t="shared" si="2"/>
        <v>1.3880686797167576</v>
      </c>
    </row>
    <row r="56" spans="1:12" x14ac:dyDescent="0.2">
      <c r="A56" s="2">
        <v>53</v>
      </c>
      <c r="B56" s="3" t="s">
        <v>34</v>
      </c>
      <c r="C56" s="3">
        <v>108.24</v>
      </c>
      <c r="D56" s="6">
        <f t="shared" si="1"/>
        <v>118.80397037915442</v>
      </c>
      <c r="E56" s="3">
        <v>7</v>
      </c>
      <c r="F56" s="3">
        <v>117.26</v>
      </c>
      <c r="G56" s="7">
        <f t="shared" si="2"/>
        <v>1.3413421491044895</v>
      </c>
    </row>
    <row r="57" spans="1:12" x14ac:dyDescent="0.2">
      <c r="A57" s="2">
        <v>54</v>
      </c>
      <c r="B57" s="3" t="s">
        <v>33</v>
      </c>
      <c r="C57" s="3">
        <v>105.2</v>
      </c>
      <c r="D57" s="6">
        <f t="shared" si="1"/>
        <v>118.9142009831111</v>
      </c>
      <c r="E57" s="3">
        <v>6</v>
      </c>
      <c r="F57" s="3">
        <v>117.4</v>
      </c>
      <c r="G57" s="7">
        <f t="shared" si="2"/>
        <v>1.0366564348187801</v>
      </c>
    </row>
    <row r="58" spans="1:12" x14ac:dyDescent="0.2">
      <c r="A58" s="2">
        <v>55</v>
      </c>
      <c r="B58" s="3" t="s">
        <v>32</v>
      </c>
      <c r="C58" s="3">
        <v>112.77</v>
      </c>
      <c r="D58" s="6">
        <f t="shared" si="1"/>
        <v>119.02443158706777</v>
      </c>
      <c r="E58" s="3">
        <v>38</v>
      </c>
      <c r="F58" s="3">
        <v>117.44</v>
      </c>
      <c r="G58" s="7">
        <f t="shared" si="2"/>
        <v>0.95680337359430756</v>
      </c>
    </row>
    <row r="59" spans="1:12" x14ac:dyDescent="0.2">
      <c r="A59" s="2">
        <v>56</v>
      </c>
      <c r="B59" s="3" t="s">
        <v>31</v>
      </c>
      <c r="C59" s="3">
        <v>115</v>
      </c>
      <c r="D59" s="6">
        <f t="shared" si="1"/>
        <v>119.13466219102445</v>
      </c>
      <c r="E59" s="3">
        <v>39</v>
      </c>
      <c r="F59" s="3">
        <v>117.46</v>
      </c>
      <c r="G59" s="7">
        <f t="shared" si="2"/>
        <v>0.91807684298207093</v>
      </c>
    </row>
    <row r="60" spans="1:12" x14ac:dyDescent="0.2">
      <c r="A60" s="2">
        <v>57</v>
      </c>
      <c r="B60" s="3" t="s">
        <v>30</v>
      </c>
      <c r="C60" s="3">
        <v>124.46</v>
      </c>
      <c r="D60" s="6">
        <f t="shared" si="1"/>
        <v>119.24489279498111</v>
      </c>
      <c r="E60" s="3">
        <v>51</v>
      </c>
      <c r="F60" s="3">
        <v>117.51</v>
      </c>
      <c r="G60" s="7">
        <f t="shared" si="2"/>
        <v>0.824760516451439</v>
      </c>
    </row>
    <row r="61" spans="1:12" x14ac:dyDescent="0.2">
      <c r="A61" s="2">
        <v>58</v>
      </c>
      <c r="B61" s="3" t="s">
        <v>29</v>
      </c>
      <c r="C61" s="3">
        <v>119.5</v>
      </c>
      <c r="D61" s="6">
        <f t="shared" si="1"/>
        <v>119.35512339893779</v>
      </c>
      <c r="E61" s="3">
        <v>34</v>
      </c>
      <c r="F61" s="3">
        <v>117.67</v>
      </c>
      <c r="G61" s="7">
        <f t="shared" si="2"/>
        <v>0.55974827155349194</v>
      </c>
      <c r="I61" s="12" t="s">
        <v>123</v>
      </c>
      <c r="J61" s="12"/>
      <c r="K61" s="12"/>
      <c r="L61" s="1" t="s">
        <v>102</v>
      </c>
    </row>
    <row r="62" spans="1:12" x14ac:dyDescent="0.2">
      <c r="A62" s="2">
        <v>59</v>
      </c>
      <c r="B62" s="3" t="s">
        <v>28</v>
      </c>
      <c r="C62" s="3">
        <v>114.17</v>
      </c>
      <c r="D62" s="6">
        <f t="shared" si="1"/>
        <v>119.46535400289446</v>
      </c>
      <c r="E62" s="3">
        <v>50</v>
      </c>
      <c r="F62" s="3">
        <v>118.1</v>
      </c>
      <c r="G62" s="7">
        <f t="shared" si="2"/>
        <v>0.10122786339024709</v>
      </c>
      <c r="I62" s="16" t="s">
        <v>124</v>
      </c>
      <c r="J62" s="17"/>
      <c r="K62" s="3">
        <f>SUM(F4:F101)/COUNT(F4:F101)</f>
        <v>118.41816326530611</v>
      </c>
      <c r="L62" s="1" t="s">
        <v>130</v>
      </c>
    </row>
    <row r="63" spans="1:12" x14ac:dyDescent="0.2">
      <c r="A63" s="2">
        <v>60</v>
      </c>
      <c r="B63" s="3" t="s">
        <v>27</v>
      </c>
      <c r="C63" s="3">
        <v>115.87</v>
      </c>
      <c r="D63" s="6">
        <f t="shared" si="1"/>
        <v>119.57558460685112</v>
      </c>
      <c r="E63" s="3">
        <v>72</v>
      </c>
      <c r="F63" s="3">
        <v>118.22</v>
      </c>
      <c r="G63" s="7">
        <f t="shared" si="2"/>
        <v>3.9268679716778533E-2</v>
      </c>
      <c r="I63" s="16" t="s">
        <v>117</v>
      </c>
      <c r="J63" s="17"/>
      <c r="K63" s="3">
        <f>MEDIAN(F4:F101)</f>
        <v>117.02</v>
      </c>
      <c r="L63" s="1" t="s">
        <v>131</v>
      </c>
    </row>
    <row r="64" spans="1:12" x14ac:dyDescent="0.2">
      <c r="A64" s="2">
        <v>61</v>
      </c>
      <c r="B64" s="3" t="s">
        <v>26</v>
      </c>
      <c r="C64" s="3">
        <v>112.97</v>
      </c>
      <c r="D64" s="6">
        <f t="shared" si="1"/>
        <v>119.6858152108078</v>
      </c>
      <c r="E64" s="3">
        <v>5</v>
      </c>
      <c r="F64" s="3">
        <v>118.27</v>
      </c>
      <c r="G64" s="7">
        <f t="shared" si="2"/>
        <v>2.1952353186168679E-2</v>
      </c>
      <c r="I64" s="12" t="s">
        <v>125</v>
      </c>
      <c r="J64" s="12"/>
      <c r="K64" s="3">
        <f>MODE(F4:F101)</f>
        <v>119.5</v>
      </c>
      <c r="L64" s="1" t="s">
        <v>132</v>
      </c>
    </row>
    <row r="65" spans="1:12" x14ac:dyDescent="0.2">
      <c r="A65" s="2">
        <v>62</v>
      </c>
      <c r="B65" s="3" t="s">
        <v>25</v>
      </c>
      <c r="C65" s="3">
        <v>109.4</v>
      </c>
      <c r="D65" s="6">
        <f t="shared" si="1"/>
        <v>119.79604581476447</v>
      </c>
      <c r="E65" s="3">
        <v>35</v>
      </c>
      <c r="F65" s="3">
        <v>118.47</v>
      </c>
      <c r="G65" s="7">
        <f t="shared" si="2"/>
        <v>2.6870470637250553E-3</v>
      </c>
      <c r="I65" s="12" t="s">
        <v>129</v>
      </c>
      <c r="J65" s="12"/>
      <c r="K65" s="3">
        <f>SUM(G4:G101)</f>
        <v>3382.3972693877536</v>
      </c>
    </row>
    <row r="66" spans="1:12" x14ac:dyDescent="0.2">
      <c r="A66" s="2">
        <v>63</v>
      </c>
      <c r="B66" s="3" t="s">
        <v>24</v>
      </c>
      <c r="C66" s="3">
        <v>110.11</v>
      </c>
      <c r="D66" s="6">
        <f t="shared" si="1"/>
        <v>119.90627641872115</v>
      </c>
      <c r="E66" s="3">
        <v>4</v>
      </c>
      <c r="F66" s="3">
        <v>118.86</v>
      </c>
      <c r="G66" s="7">
        <f t="shared" si="2"/>
        <v>0.19521970012496215</v>
      </c>
      <c r="I66" s="12" t="s">
        <v>126</v>
      </c>
      <c r="J66" s="12"/>
      <c r="K66" s="3">
        <f>SQRT(K65/(COUNT(G4:G101)-1))</f>
        <v>5.9050889021370194</v>
      </c>
      <c r="L66" s="1">
        <f>_xlfn.STDEV.S(F4:F101)</f>
        <v>5.9050889021370194</v>
      </c>
    </row>
    <row r="67" spans="1:12" x14ac:dyDescent="0.2">
      <c r="A67" s="2">
        <v>64</v>
      </c>
      <c r="B67" s="3" t="s">
        <v>23</v>
      </c>
      <c r="C67" s="3">
        <v>111.86</v>
      </c>
      <c r="D67" s="6">
        <f t="shared" si="1"/>
        <v>120.01650702267781</v>
      </c>
      <c r="E67" s="3">
        <v>69</v>
      </c>
      <c r="F67" s="3">
        <v>119.06</v>
      </c>
      <c r="G67" s="7">
        <f t="shared" si="2"/>
        <v>0.41195439400252321</v>
      </c>
      <c r="I67" s="12" t="s">
        <v>127</v>
      </c>
      <c r="J67" s="12"/>
      <c r="K67" s="3">
        <f>POWER(K66,2)</f>
        <v>34.870074942141791</v>
      </c>
    </row>
    <row r="68" spans="1:12" x14ac:dyDescent="0.2">
      <c r="A68" s="2">
        <v>65</v>
      </c>
      <c r="B68" s="3" t="s">
        <v>22</v>
      </c>
      <c r="C68" s="3">
        <v>114.31</v>
      </c>
      <c r="D68" s="6">
        <f t="shared" si="1"/>
        <v>120.12673762663449</v>
      </c>
      <c r="E68" s="3">
        <v>3</v>
      </c>
      <c r="F68" s="3">
        <v>119.5</v>
      </c>
      <c r="G68" s="7">
        <f t="shared" ref="G68:G99" si="3">POWER(F68-$K$62,2)</f>
        <v>1.1703707205331473</v>
      </c>
    </row>
    <row r="69" spans="1:12" x14ac:dyDescent="0.2">
      <c r="A69" s="2">
        <v>66</v>
      </c>
      <c r="B69" s="3" t="s">
        <v>21</v>
      </c>
      <c r="C69" s="3">
        <v>112.15</v>
      </c>
      <c r="D69" s="6">
        <f t="shared" ref="D69:D101" si="4">TREND($C$4:$C$101,$A$4:$A$101,A69)</f>
        <v>120.23696823059116</v>
      </c>
      <c r="E69" s="3">
        <v>36</v>
      </c>
      <c r="F69" s="3">
        <v>119.5</v>
      </c>
      <c r="G69" s="7">
        <f t="shared" si="3"/>
        <v>1.1703707205331473</v>
      </c>
    </row>
    <row r="70" spans="1:12" x14ac:dyDescent="0.2">
      <c r="A70" s="2">
        <v>67</v>
      </c>
      <c r="B70" s="3" t="s">
        <v>20</v>
      </c>
      <c r="C70" s="3">
        <v>113.18</v>
      </c>
      <c r="D70" s="6">
        <f t="shared" si="4"/>
        <v>120.34719883454783</v>
      </c>
      <c r="E70" s="3">
        <v>58</v>
      </c>
      <c r="F70" s="3">
        <v>119.5</v>
      </c>
      <c r="G70" s="7">
        <f t="shared" si="3"/>
        <v>1.1703707205331473</v>
      </c>
    </row>
    <row r="71" spans="1:12" x14ac:dyDescent="0.2">
      <c r="A71" s="2">
        <v>68</v>
      </c>
      <c r="B71" s="3" t="s">
        <v>19</v>
      </c>
      <c r="C71" s="3">
        <v>117.21</v>
      </c>
      <c r="D71" s="6">
        <f t="shared" si="4"/>
        <v>120.45742943850451</v>
      </c>
      <c r="E71" s="3">
        <v>2</v>
      </c>
      <c r="F71" s="3">
        <v>119.8</v>
      </c>
      <c r="G71" s="7">
        <f t="shared" si="3"/>
        <v>1.9094727613494757</v>
      </c>
    </row>
    <row r="72" spans="1:12" x14ac:dyDescent="0.2">
      <c r="A72" s="2">
        <v>69</v>
      </c>
      <c r="B72" s="3" t="s">
        <v>18</v>
      </c>
      <c r="C72" s="3">
        <v>119.06</v>
      </c>
      <c r="D72" s="6">
        <f t="shared" si="4"/>
        <v>120.56766004246117</v>
      </c>
      <c r="E72" s="3">
        <v>1</v>
      </c>
      <c r="F72" s="3">
        <v>119.94</v>
      </c>
      <c r="G72" s="7">
        <f t="shared" si="3"/>
        <v>2.3159870470637673</v>
      </c>
    </row>
    <row r="73" spans="1:12" x14ac:dyDescent="0.2">
      <c r="A73" s="2">
        <v>70</v>
      </c>
      <c r="B73" s="3" t="s">
        <v>17</v>
      </c>
      <c r="C73" s="3">
        <v>123.98</v>
      </c>
      <c r="D73" s="6">
        <f t="shared" si="4"/>
        <v>120.67789064641785</v>
      </c>
      <c r="E73" s="3">
        <v>73</v>
      </c>
      <c r="F73" s="3">
        <v>121.27</v>
      </c>
      <c r="G73" s="7">
        <f t="shared" si="3"/>
        <v>8.1329727613495102</v>
      </c>
    </row>
    <row r="74" spans="1:12" x14ac:dyDescent="0.2">
      <c r="A74" s="2">
        <v>71</v>
      </c>
      <c r="B74" s="3" t="s">
        <v>16</v>
      </c>
      <c r="C74" s="3">
        <v>123.69</v>
      </c>
      <c r="D74" s="6">
        <f t="shared" si="4"/>
        <v>120.78812125037452</v>
      </c>
      <c r="E74" s="3">
        <v>87</v>
      </c>
      <c r="F74" s="3">
        <v>121.48</v>
      </c>
      <c r="G74" s="7">
        <f t="shared" si="3"/>
        <v>9.3748441899209922</v>
      </c>
    </row>
    <row r="75" spans="1:12" x14ac:dyDescent="0.2">
      <c r="A75" s="2">
        <v>72</v>
      </c>
      <c r="B75" s="3" t="s">
        <v>15</v>
      </c>
      <c r="C75" s="3">
        <v>118.22</v>
      </c>
      <c r="D75" s="6">
        <f t="shared" si="4"/>
        <v>120.8983518543312</v>
      </c>
      <c r="E75" s="3">
        <v>92</v>
      </c>
      <c r="F75" s="3">
        <v>122.75</v>
      </c>
      <c r="G75" s="7">
        <f t="shared" si="3"/>
        <v>18.764809496043458</v>
      </c>
    </row>
    <row r="76" spans="1:12" x14ac:dyDescent="0.2">
      <c r="A76" s="2">
        <v>73</v>
      </c>
      <c r="B76" s="3" t="s">
        <v>14</v>
      </c>
      <c r="C76" s="3">
        <v>121.27</v>
      </c>
      <c r="D76" s="6">
        <f t="shared" si="4"/>
        <v>121.00858245828786</v>
      </c>
      <c r="E76" s="3">
        <v>93</v>
      </c>
      <c r="F76" s="3">
        <v>123.04</v>
      </c>
      <c r="G76" s="7">
        <f t="shared" si="3"/>
        <v>21.361374802165976</v>
      </c>
    </row>
    <row r="77" spans="1:12" x14ac:dyDescent="0.2">
      <c r="A77" s="2">
        <v>74</v>
      </c>
      <c r="B77" s="3" t="s">
        <v>13</v>
      </c>
      <c r="C77" s="3">
        <v>127.1</v>
      </c>
      <c r="D77" s="6">
        <f t="shared" si="4"/>
        <v>121.11881306224453</v>
      </c>
      <c r="E77" s="3">
        <v>86</v>
      </c>
      <c r="F77" s="3">
        <v>123.08</v>
      </c>
      <c r="G77" s="7">
        <f t="shared" si="3"/>
        <v>21.732721740941415</v>
      </c>
    </row>
    <row r="78" spans="1:12" x14ac:dyDescent="0.2">
      <c r="A78" s="2">
        <v>75</v>
      </c>
      <c r="B78" s="3" t="s">
        <v>12</v>
      </c>
      <c r="C78" s="3">
        <v>129</v>
      </c>
      <c r="D78" s="6">
        <f t="shared" si="4"/>
        <v>121.22904366620121</v>
      </c>
      <c r="E78" s="3">
        <v>91</v>
      </c>
      <c r="F78" s="3">
        <v>123.46</v>
      </c>
      <c r="G78" s="7">
        <f t="shared" si="3"/>
        <v>25.420117659308726</v>
      </c>
    </row>
    <row r="79" spans="1:12" x14ac:dyDescent="0.2">
      <c r="A79" s="2">
        <v>76</v>
      </c>
      <c r="B79" s="3" t="s">
        <v>11</v>
      </c>
      <c r="C79" s="3">
        <v>129</v>
      </c>
      <c r="D79" s="6">
        <f t="shared" si="4"/>
        <v>121.33927427015787</v>
      </c>
      <c r="E79" s="3">
        <v>97</v>
      </c>
      <c r="F79" s="3">
        <v>123.47</v>
      </c>
      <c r="G79" s="7">
        <f t="shared" si="3"/>
        <v>25.521054394002654</v>
      </c>
    </row>
    <row r="80" spans="1:12" x14ac:dyDescent="0.2">
      <c r="A80" s="2">
        <v>77</v>
      </c>
      <c r="B80" s="3" t="s">
        <v>10</v>
      </c>
      <c r="C80" s="3">
        <v>131.47999999999999</v>
      </c>
      <c r="D80" s="6">
        <f t="shared" si="4"/>
        <v>121.44950487411455</v>
      </c>
      <c r="E80" s="3">
        <v>95</v>
      </c>
      <c r="F80" s="3">
        <v>123.5</v>
      </c>
      <c r="G80" s="7">
        <f t="shared" si="3"/>
        <v>25.8250645980843</v>
      </c>
    </row>
    <row r="81" spans="1:13" x14ac:dyDescent="0.2">
      <c r="A81" s="2">
        <v>78</v>
      </c>
      <c r="B81" s="3" t="s">
        <v>9</v>
      </c>
      <c r="C81" s="3">
        <v>132.38999999999999</v>
      </c>
      <c r="D81" s="6">
        <f t="shared" si="4"/>
        <v>121.55973547807122</v>
      </c>
      <c r="E81" s="3">
        <v>71</v>
      </c>
      <c r="F81" s="3">
        <v>123.69</v>
      </c>
      <c r="G81" s="7">
        <f t="shared" si="3"/>
        <v>27.792262557267957</v>
      </c>
    </row>
    <row r="82" spans="1:13" x14ac:dyDescent="0.2">
      <c r="A82" s="2">
        <v>79</v>
      </c>
      <c r="B82" s="3" t="s">
        <v>8</v>
      </c>
      <c r="C82" s="3">
        <v>130.07</v>
      </c>
      <c r="D82" s="6">
        <f t="shared" si="4"/>
        <v>121.66996608202788</v>
      </c>
      <c r="E82" s="3">
        <v>89</v>
      </c>
      <c r="F82" s="3">
        <v>123.8</v>
      </c>
      <c r="G82" s="7">
        <f t="shared" si="3"/>
        <v>28.964166638900608</v>
      </c>
    </row>
    <row r="83" spans="1:13" x14ac:dyDescent="0.2">
      <c r="A83" s="2">
        <v>80</v>
      </c>
      <c r="B83" s="3" t="s">
        <v>7</v>
      </c>
      <c r="C83" s="3">
        <v>130</v>
      </c>
      <c r="D83" s="6">
        <f t="shared" si="4"/>
        <v>121.78019668598456</v>
      </c>
      <c r="E83" s="3">
        <v>88</v>
      </c>
      <c r="F83" s="3">
        <v>123.84</v>
      </c>
      <c r="G83" s="7">
        <f t="shared" si="3"/>
        <v>29.396313577676185</v>
      </c>
    </row>
    <row r="84" spans="1:13" x14ac:dyDescent="0.2">
      <c r="A84" s="2">
        <v>81</v>
      </c>
      <c r="B84" s="3" t="s">
        <v>6</v>
      </c>
      <c r="C84" s="3">
        <v>129.85</v>
      </c>
      <c r="D84" s="6">
        <f t="shared" si="4"/>
        <v>121.89042728994123</v>
      </c>
      <c r="E84" s="3">
        <v>70</v>
      </c>
      <c r="F84" s="3">
        <v>123.98</v>
      </c>
      <c r="G84" s="7">
        <f t="shared" si="3"/>
        <v>30.934027863390483</v>
      </c>
    </row>
    <row r="85" spans="1:13" x14ac:dyDescent="0.2">
      <c r="A85" s="2">
        <v>82</v>
      </c>
      <c r="B85" s="3" t="s">
        <v>5</v>
      </c>
      <c r="C85" s="3">
        <v>129.35</v>
      </c>
      <c r="D85" s="6">
        <f t="shared" si="4"/>
        <v>122.00065789389791</v>
      </c>
      <c r="E85" s="3">
        <v>57</v>
      </c>
      <c r="F85" s="3">
        <v>124.46</v>
      </c>
      <c r="G85" s="7">
        <f t="shared" si="3"/>
        <v>36.503791128696498</v>
      </c>
    </row>
    <row r="86" spans="1:13" x14ac:dyDescent="0.2">
      <c r="A86" s="2">
        <v>83</v>
      </c>
      <c r="B86" s="3" t="s">
        <v>4</v>
      </c>
      <c r="C86" s="3">
        <v>130</v>
      </c>
      <c r="D86" s="6">
        <f t="shared" si="4"/>
        <v>122.11088849785457</v>
      </c>
      <c r="E86" s="3">
        <v>94</v>
      </c>
      <c r="F86" s="3">
        <v>124.48</v>
      </c>
      <c r="G86" s="7">
        <f t="shared" si="3"/>
        <v>36.745864598084381</v>
      </c>
    </row>
    <row r="87" spans="1:13" x14ac:dyDescent="0.2">
      <c r="A87" s="2">
        <v>84</v>
      </c>
      <c r="B87" s="3" t="s">
        <v>3</v>
      </c>
      <c r="C87" s="3">
        <v>128.28</v>
      </c>
      <c r="D87" s="6">
        <f t="shared" si="4"/>
        <v>122.22111910181125</v>
      </c>
      <c r="E87" s="3">
        <v>96</v>
      </c>
      <c r="F87" s="3">
        <v>124.85</v>
      </c>
      <c r="G87" s="7">
        <f t="shared" si="3"/>
        <v>41.368523781757744</v>
      </c>
    </row>
    <row r="88" spans="1:13" x14ac:dyDescent="0.2">
      <c r="A88" s="2">
        <v>85</v>
      </c>
      <c r="B88" s="3" t="s">
        <v>2</v>
      </c>
      <c r="C88" s="3">
        <v>125.57</v>
      </c>
      <c r="D88" s="6">
        <f t="shared" si="4"/>
        <v>122.33134970576792</v>
      </c>
      <c r="E88" s="3">
        <v>90</v>
      </c>
      <c r="F88" s="3">
        <v>125.21</v>
      </c>
      <c r="G88" s="7">
        <f t="shared" si="3"/>
        <v>46.12904623073733</v>
      </c>
      <c r="I88" s="12" t="s">
        <v>133</v>
      </c>
      <c r="J88" s="12"/>
      <c r="K88" s="12"/>
      <c r="L88" s="12"/>
      <c r="M88" s="1" t="s">
        <v>102</v>
      </c>
    </row>
    <row r="89" spans="1:13" x14ac:dyDescent="0.2">
      <c r="A89" s="2">
        <v>86</v>
      </c>
      <c r="B89" s="3" t="s">
        <v>1</v>
      </c>
      <c r="C89" s="3">
        <v>123.08</v>
      </c>
      <c r="D89" s="6">
        <f t="shared" si="4"/>
        <v>122.4415803097246</v>
      </c>
      <c r="E89" s="3">
        <v>85</v>
      </c>
      <c r="F89" s="3">
        <v>125.57</v>
      </c>
      <c r="G89" s="7">
        <f t="shared" si="3"/>
        <v>51.148768679716923</v>
      </c>
      <c r="I89" s="9" t="s">
        <v>134</v>
      </c>
      <c r="J89" s="9" t="s">
        <v>140</v>
      </c>
      <c r="K89" s="9" t="s">
        <v>135</v>
      </c>
      <c r="L89" s="9" t="s">
        <v>136</v>
      </c>
      <c r="M89" s="1" t="s">
        <v>137</v>
      </c>
    </row>
    <row r="90" spans="1:13" x14ac:dyDescent="0.2">
      <c r="A90" s="2">
        <v>87</v>
      </c>
      <c r="B90" s="3" t="s">
        <v>0</v>
      </c>
      <c r="C90" s="3">
        <v>121.48</v>
      </c>
      <c r="D90" s="6">
        <f t="shared" si="4"/>
        <v>122.55181091368127</v>
      </c>
      <c r="E90" s="3">
        <v>74</v>
      </c>
      <c r="F90" s="3">
        <v>127.1</v>
      </c>
      <c r="G90" s="7">
        <f t="shared" si="3"/>
        <v>75.374289087880243</v>
      </c>
      <c r="I90" s="11" t="s">
        <v>143</v>
      </c>
      <c r="J90" s="3">
        <v>107.919</v>
      </c>
      <c r="K90" s="3">
        <f t="array" ref="K90:K99">FREQUENCY($F$4:$F$101,$J$90:$J$99)</f>
        <v>4</v>
      </c>
      <c r="L90" s="3">
        <f>K90/$J$101 * 100</f>
        <v>4.0816326530612246</v>
      </c>
      <c r="M90" s="1" t="s">
        <v>138</v>
      </c>
    </row>
    <row r="91" spans="1:13" x14ac:dyDescent="0.2">
      <c r="A91" s="2">
        <v>88</v>
      </c>
      <c r="B91" s="3" t="s">
        <v>92</v>
      </c>
      <c r="C91" s="3">
        <v>123.84</v>
      </c>
      <c r="D91" s="6">
        <f t="shared" si="4"/>
        <v>122.66204151763793</v>
      </c>
      <c r="E91" s="3">
        <v>98</v>
      </c>
      <c r="F91" s="3">
        <v>127.5</v>
      </c>
      <c r="G91" s="7">
        <f t="shared" si="3"/>
        <v>82.47975847563545</v>
      </c>
      <c r="I91" s="11" t="s">
        <v>144</v>
      </c>
      <c r="J91" s="3">
        <v>110.63800000000001</v>
      </c>
      <c r="K91" s="3">
        <v>3</v>
      </c>
      <c r="L91" s="3">
        <f t="shared" ref="L91:L99" si="5">K91/$J$101 * 100</f>
        <v>3.0612244897959182</v>
      </c>
    </row>
    <row r="92" spans="1:13" x14ac:dyDescent="0.2">
      <c r="A92" s="2">
        <v>89</v>
      </c>
      <c r="B92" s="3" t="s">
        <v>93</v>
      </c>
      <c r="C92" s="3">
        <v>123.8</v>
      </c>
      <c r="D92" s="6">
        <f t="shared" si="4"/>
        <v>122.77227212159461</v>
      </c>
      <c r="E92" s="3">
        <v>84</v>
      </c>
      <c r="F92" s="3">
        <v>128.28</v>
      </c>
      <c r="G92" s="7">
        <f t="shared" si="3"/>
        <v>97.255823781757954</v>
      </c>
      <c r="I92" s="11" t="s">
        <v>145</v>
      </c>
      <c r="J92" s="3">
        <v>113.357</v>
      </c>
      <c r="K92" s="3">
        <v>7</v>
      </c>
      <c r="L92" s="3">
        <f t="shared" si="5"/>
        <v>7.1428571428571423</v>
      </c>
    </row>
    <row r="93" spans="1:13" x14ac:dyDescent="0.2">
      <c r="A93" s="2">
        <v>90</v>
      </c>
      <c r="B93" s="3" t="s">
        <v>94</v>
      </c>
      <c r="C93" s="3">
        <v>125.21</v>
      </c>
      <c r="D93" s="6">
        <f t="shared" si="4"/>
        <v>122.88250272555128</v>
      </c>
      <c r="E93" s="3">
        <v>75</v>
      </c>
      <c r="F93" s="3">
        <v>129</v>
      </c>
      <c r="G93" s="7">
        <f t="shared" si="3"/>
        <v>111.97526867971713</v>
      </c>
      <c r="I93" s="11" t="s">
        <v>146</v>
      </c>
      <c r="J93" s="3">
        <v>116.07599999999999</v>
      </c>
      <c r="K93" s="3">
        <v>26</v>
      </c>
      <c r="L93" s="3">
        <f t="shared" si="5"/>
        <v>26.530612244897959</v>
      </c>
    </row>
    <row r="94" spans="1:13" x14ac:dyDescent="0.2">
      <c r="A94" s="2">
        <v>91</v>
      </c>
      <c r="B94" s="3" t="s">
        <v>95</v>
      </c>
      <c r="C94" s="3">
        <v>123.46</v>
      </c>
      <c r="D94" s="6">
        <f t="shared" si="4"/>
        <v>122.99273332950796</v>
      </c>
      <c r="E94" s="3">
        <v>76</v>
      </c>
      <c r="F94" s="3">
        <v>129</v>
      </c>
      <c r="G94" s="7">
        <f t="shared" si="3"/>
        <v>111.97526867971713</v>
      </c>
      <c r="I94" s="11" t="s">
        <v>147</v>
      </c>
      <c r="J94" s="3">
        <v>118.795</v>
      </c>
      <c r="K94" s="3">
        <v>22</v>
      </c>
      <c r="L94" s="3">
        <f t="shared" si="5"/>
        <v>22.448979591836736</v>
      </c>
    </row>
    <row r="95" spans="1:13" x14ac:dyDescent="0.2">
      <c r="A95" s="2">
        <v>92</v>
      </c>
      <c r="B95" s="3" t="s">
        <v>96</v>
      </c>
      <c r="C95" s="3">
        <v>122.75</v>
      </c>
      <c r="D95" s="6">
        <f t="shared" si="4"/>
        <v>123.10296393346462</v>
      </c>
      <c r="E95" s="3">
        <v>82</v>
      </c>
      <c r="F95" s="3">
        <v>129.35</v>
      </c>
      <c r="G95" s="7">
        <f t="shared" si="3"/>
        <v>119.50505439400274</v>
      </c>
      <c r="I95" s="11" t="s">
        <v>148</v>
      </c>
      <c r="J95" s="3">
        <v>121.514</v>
      </c>
      <c r="K95" s="3">
        <v>9</v>
      </c>
      <c r="L95" s="3">
        <f t="shared" si="5"/>
        <v>9.183673469387756</v>
      </c>
    </row>
    <row r="96" spans="1:13" x14ac:dyDescent="0.2">
      <c r="A96" s="2">
        <v>93</v>
      </c>
      <c r="B96" s="3" t="s">
        <v>97</v>
      </c>
      <c r="C96" s="3">
        <v>123.04</v>
      </c>
      <c r="D96" s="6">
        <f t="shared" si="4"/>
        <v>123.21319453742129</v>
      </c>
      <c r="E96" s="3">
        <v>81</v>
      </c>
      <c r="F96" s="3">
        <v>129.85</v>
      </c>
      <c r="G96" s="7">
        <f t="shared" si="3"/>
        <v>130.68689112869663</v>
      </c>
      <c r="I96" s="11" t="s">
        <v>149</v>
      </c>
      <c r="J96" s="3">
        <v>124.233</v>
      </c>
      <c r="K96" s="3">
        <v>10</v>
      </c>
      <c r="L96" s="3">
        <f t="shared" si="5"/>
        <v>10.204081632653061</v>
      </c>
    </row>
    <row r="97" spans="1:12" x14ac:dyDescent="0.2">
      <c r="A97" s="2">
        <v>94</v>
      </c>
      <c r="B97" s="3" t="s">
        <v>98</v>
      </c>
      <c r="C97" s="3">
        <v>124.48</v>
      </c>
      <c r="D97" s="6">
        <f t="shared" si="4"/>
        <v>123.32342514137797</v>
      </c>
      <c r="E97" s="3">
        <v>80</v>
      </c>
      <c r="F97" s="3">
        <v>130</v>
      </c>
      <c r="G97" s="7">
        <f t="shared" si="3"/>
        <v>134.13894214910493</v>
      </c>
      <c r="I97" s="11" t="s">
        <v>150</v>
      </c>
      <c r="J97" s="3">
        <v>126.952</v>
      </c>
      <c r="K97" s="3">
        <v>5</v>
      </c>
      <c r="L97" s="3">
        <f t="shared" si="5"/>
        <v>5.1020408163265305</v>
      </c>
    </row>
    <row r="98" spans="1:12" x14ac:dyDescent="0.2">
      <c r="A98" s="2">
        <v>95</v>
      </c>
      <c r="B98" s="3" t="s">
        <v>99</v>
      </c>
      <c r="C98" s="3">
        <v>123.5</v>
      </c>
      <c r="D98" s="6">
        <f t="shared" si="4"/>
        <v>123.43365574533463</v>
      </c>
      <c r="E98" s="3">
        <v>83</v>
      </c>
      <c r="F98" s="3">
        <v>130</v>
      </c>
      <c r="G98" s="7">
        <f t="shared" si="3"/>
        <v>134.13894214910493</v>
      </c>
      <c r="I98" s="11" t="s">
        <v>151</v>
      </c>
      <c r="J98" s="3">
        <v>129.67099999999999</v>
      </c>
      <c r="K98" s="3">
        <v>6</v>
      </c>
      <c r="L98" s="3">
        <f t="shared" si="5"/>
        <v>6.1224489795918364</v>
      </c>
    </row>
    <row r="99" spans="1:12" x14ac:dyDescent="0.2">
      <c r="A99" s="2">
        <v>96</v>
      </c>
      <c r="B99" s="3" t="s">
        <v>100</v>
      </c>
      <c r="C99" s="3">
        <v>124.85</v>
      </c>
      <c r="D99" s="6">
        <f t="shared" si="4"/>
        <v>123.54388634929131</v>
      </c>
      <c r="E99" s="3">
        <v>79</v>
      </c>
      <c r="F99" s="3">
        <v>130.07</v>
      </c>
      <c r="G99" s="7">
        <f t="shared" si="3"/>
        <v>135.76529929196192</v>
      </c>
      <c r="I99" s="11" t="s">
        <v>152</v>
      </c>
      <c r="J99" s="3">
        <v>132.38999999999999</v>
      </c>
      <c r="K99" s="3">
        <v>6</v>
      </c>
      <c r="L99" s="3">
        <f t="shared" si="5"/>
        <v>6.1224489795918364</v>
      </c>
    </row>
    <row r="100" spans="1:12" x14ac:dyDescent="0.2">
      <c r="A100" s="2">
        <v>97</v>
      </c>
      <c r="B100" s="3" t="s">
        <v>101</v>
      </c>
      <c r="C100" s="3">
        <v>123.47</v>
      </c>
      <c r="D100" s="6">
        <f t="shared" si="4"/>
        <v>123.65411695324798</v>
      </c>
      <c r="E100" s="3">
        <v>77</v>
      </c>
      <c r="F100" s="3">
        <v>131.47999999999999</v>
      </c>
      <c r="G100" s="7">
        <f t="shared" ref="G100:G101" si="6">POWER(F100-$K$62,2)</f>
        <v>170.61157888379859</v>
      </c>
    </row>
    <row r="101" spans="1:12" x14ac:dyDescent="0.2">
      <c r="A101" s="2">
        <v>98</v>
      </c>
      <c r="B101" s="3" t="s">
        <v>141</v>
      </c>
      <c r="C101" s="3">
        <v>127.5</v>
      </c>
      <c r="D101" s="6">
        <f t="shared" si="4"/>
        <v>123.76434755720464</v>
      </c>
      <c r="E101" s="3">
        <v>78</v>
      </c>
      <c r="F101" s="3">
        <v>132.38999999999999</v>
      </c>
      <c r="G101" s="7">
        <f t="shared" si="6"/>
        <v>195.21222174094135</v>
      </c>
      <c r="I101" s="1" t="s">
        <v>139</v>
      </c>
      <c r="J101" s="1">
        <f>SUM(K90:K99)</f>
        <v>98</v>
      </c>
    </row>
    <row r="102" spans="1:12" x14ac:dyDescent="0.2">
      <c r="A102" s="1"/>
    </row>
    <row r="103" spans="1:12" x14ac:dyDescent="0.2">
      <c r="B103" s="1"/>
      <c r="D103" s="1"/>
      <c r="E103" s="1"/>
      <c r="F103" s="1"/>
      <c r="G103" s="1"/>
    </row>
  </sheetData>
  <sortState xmlns:xlrd2="http://schemas.microsoft.com/office/spreadsheetml/2017/richdata2" ref="E4:F101">
    <sortCondition ref="E3"/>
  </sortState>
  <mergeCells count="19"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  <mergeCell ref="I26:K26"/>
    <mergeCell ref="I27:J27"/>
    <mergeCell ref="I29:J29"/>
    <mergeCell ref="I88:L88"/>
    <mergeCell ref="I66:J66"/>
    <mergeCell ref="I67:J67"/>
    <mergeCell ref="I61:K61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2020-05-19T19:54:57Z</cp:lastPrinted>
  <dcterms:created xsi:type="dcterms:W3CDTF">2020-05-02T06:32:09Z</dcterms:created>
  <dcterms:modified xsi:type="dcterms:W3CDTF">2020-06-03T20:34:28Z</dcterms:modified>
</cp:coreProperties>
</file>