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Ex3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4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6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7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8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Ex9.xml" ContentType="application/vnd.ms-office.chartex+xml"/>
  <Override PartName="/xl/charts/style23.xml" ContentType="application/vnd.ms-office.chartstyle+xml"/>
  <Override PartName="/xl/charts/colors23.xml" ContentType="application/vnd.ms-office.chartcolorstyle+xml"/>
  <Override PartName="/xl/charts/chartEx10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1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1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yaq/Desktop/MiscJavaWork/Data Culminating Program/VarAnalysis/"/>
    </mc:Choice>
  </mc:AlternateContent>
  <xr:revisionPtr revIDLastSave="0" documentId="13_ncr:1_{43F88A0E-CCFF-B447-9F0D-0DA72A2C20DF}" xr6:coauthVersionLast="45" xr6:coauthVersionMax="45" xr10:uidLastSave="{00000000-0000-0000-0000-000000000000}"/>
  <bookViews>
    <workbookView xWindow="40" yWindow="460" windowWidth="40920" windowHeight="21020" xr2:uid="{A24D1D45-FAC9-9344-96EA-FBBF474914B1}"/>
  </bookViews>
  <sheets>
    <sheet name="AirCanada" sheetId="5" r:id="rId1"/>
    <sheet name="Google" sheetId="4" r:id="rId2"/>
    <sheet name="Johnson&amp;Johnson" sheetId="3" r:id="rId3"/>
    <sheet name="Tesla" sheetId="6" r:id="rId4"/>
    <sheet name="Walmart" sheetId="2" r:id="rId5"/>
  </sheets>
  <definedNames>
    <definedName name="_xlnm._FilterDatabase" localSheetId="0" hidden="1">AirCanada!$R$3:$X$102</definedName>
    <definedName name="_xlnm._FilterDatabase" localSheetId="1" hidden="1">Google!$R$3:$X$103</definedName>
    <definedName name="_xlnm._FilterDatabase" localSheetId="2" hidden="1">'Johnson&amp;Johnson'!$R$3:$X$102</definedName>
    <definedName name="_xlnm._FilterDatabase" localSheetId="3" hidden="1">Tesla!$R$3:$X$103</definedName>
    <definedName name="_xlnm._FilterDatabase" localSheetId="4" hidden="1">Walmart!$R$3:$X$101</definedName>
    <definedName name="_xlchart.v1.0" hidden="1">AirCanada!$F$3</definedName>
    <definedName name="_xlchart.v1.1" hidden="1">AirCanada!$F$4:$F$102</definedName>
    <definedName name="_xlchart.v1.10" hidden="1">'Johnson&amp;Johnson'!$F$3</definedName>
    <definedName name="_xlchart.v1.11" hidden="1">'Johnson&amp;Johnson'!$F$4:$F$102</definedName>
    <definedName name="_xlchart.v1.12" hidden="1">Tesla!$F$3</definedName>
    <definedName name="_xlchart.v1.13" hidden="1">Tesla!$F$4:$F$103</definedName>
    <definedName name="_xlchart.v1.14" hidden="1">Tesla!$F$3</definedName>
    <definedName name="_xlchart.v1.15" hidden="1">Tesla!$F$4:$F$103</definedName>
    <definedName name="_xlchart.v1.16" hidden="1">Walmart!$F$3</definedName>
    <definedName name="_xlchart.v1.17" hidden="1">Walmart!$F$4:$F$101</definedName>
    <definedName name="_xlchart.v1.18" hidden="1">Walmart!$F$3</definedName>
    <definedName name="_xlchart.v1.19" hidden="1">Walmart!$F$4:$F$101</definedName>
    <definedName name="_xlchart.v1.2" hidden="1">AirCanada!$F$3</definedName>
    <definedName name="_xlchart.v1.3" hidden="1">AirCanada!$F$4:$F$102</definedName>
    <definedName name="_xlchart.v1.4" hidden="1">Google!$F$3</definedName>
    <definedName name="_xlchart.v1.5" hidden="1">Google!$F$4:$F$102</definedName>
    <definedName name="_xlchart.v1.6" hidden="1">Google!$F$3</definedName>
    <definedName name="_xlchart.v1.7" hidden="1">Google!$F$4:$F$103</definedName>
    <definedName name="_xlchart.v1.8" hidden="1">'Johnson&amp;Johnson'!$F$3</definedName>
    <definedName name="_xlchart.v1.9" hidden="1">'Johnson&amp;Johnson'!$F$4:$F$102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B11" i="5" l="1"/>
  <c r="AB12" i="5" s="1"/>
  <c r="U91" i="2" l="1"/>
  <c r="U79" i="2"/>
  <c r="U87" i="2"/>
  <c r="U80" i="2"/>
  <c r="U86" i="2"/>
  <c r="U76" i="2"/>
  <c r="U75" i="2"/>
  <c r="U78" i="2"/>
  <c r="U88" i="2"/>
  <c r="U82" i="2"/>
  <c r="U83" i="2"/>
  <c r="U74" i="2"/>
  <c r="X74" i="2" s="1"/>
  <c r="U77" i="2"/>
  <c r="U89" i="2"/>
  <c r="U92" i="2"/>
  <c r="U98" i="2"/>
  <c r="U95" i="2"/>
  <c r="U96" i="2"/>
  <c r="U97" i="2"/>
  <c r="U99" i="2"/>
  <c r="U101" i="2"/>
  <c r="U100" i="2"/>
  <c r="U94" i="2"/>
  <c r="U93" i="2"/>
  <c r="X93" i="2" s="1"/>
  <c r="U90" i="2"/>
  <c r="U73" i="2"/>
  <c r="U63" i="2"/>
  <c r="U81" i="2"/>
  <c r="U84" i="2"/>
  <c r="U67" i="2"/>
  <c r="U54" i="2"/>
  <c r="U16" i="2"/>
  <c r="U12" i="2"/>
  <c r="U22" i="2"/>
  <c r="U11" i="2"/>
  <c r="U10" i="2"/>
  <c r="X10" i="2" s="1"/>
  <c r="U9" i="2"/>
  <c r="U15" i="2"/>
  <c r="U40" i="2"/>
  <c r="U20" i="2"/>
  <c r="U70" i="2"/>
  <c r="U85" i="2"/>
  <c r="U28" i="2"/>
  <c r="U14" i="2"/>
  <c r="U4" i="2"/>
  <c r="U8" i="2"/>
  <c r="U5" i="2"/>
  <c r="U60" i="2"/>
  <c r="X60" i="2" s="1"/>
  <c r="U62" i="2"/>
  <c r="U18" i="2"/>
  <c r="U19" i="2"/>
  <c r="U23" i="2"/>
  <c r="U21" i="2"/>
  <c r="U44" i="2"/>
  <c r="U6" i="2"/>
  <c r="U7" i="2"/>
  <c r="U13" i="2"/>
  <c r="U26" i="2"/>
  <c r="U49" i="2"/>
  <c r="U59" i="2"/>
  <c r="X59" i="2" s="1"/>
  <c r="U58" i="2"/>
  <c r="U53" i="2"/>
  <c r="U69" i="2"/>
  <c r="U65" i="2"/>
  <c r="U61" i="2"/>
  <c r="U39" i="2"/>
  <c r="U34" i="2"/>
  <c r="U31" i="2"/>
  <c r="U37" i="2"/>
  <c r="U45" i="2"/>
  <c r="U52" i="2"/>
  <c r="U35" i="2"/>
  <c r="X35" i="2" s="1"/>
  <c r="U30" i="2"/>
  <c r="U27" i="2"/>
  <c r="U38" i="2"/>
  <c r="U36" i="2"/>
  <c r="U51" i="2"/>
  <c r="U41" i="2"/>
  <c r="U17" i="2"/>
  <c r="U42" i="2"/>
  <c r="U47" i="2"/>
  <c r="U29" i="2"/>
  <c r="U24" i="2"/>
  <c r="V24" i="2" s="1"/>
  <c r="U43" i="2"/>
  <c r="X43" i="2" s="1"/>
  <c r="U33" i="2"/>
  <c r="X33" i="2" s="1"/>
  <c r="U25" i="2"/>
  <c r="U32" i="2"/>
  <c r="U50" i="2"/>
  <c r="X50" i="2" s="1"/>
  <c r="U55" i="2"/>
  <c r="U46" i="2"/>
  <c r="U48" i="2"/>
  <c r="U56" i="2"/>
  <c r="V56" i="2" s="1"/>
  <c r="U57" i="2"/>
  <c r="X57" i="2" s="1"/>
  <c r="U64" i="2"/>
  <c r="X64" i="2" s="1"/>
  <c r="U66" i="2"/>
  <c r="X66" i="2" s="1"/>
  <c r="U68" i="2"/>
  <c r="X68" i="2" s="1"/>
  <c r="U71" i="2"/>
  <c r="X71" i="2" s="1"/>
  <c r="U72" i="2"/>
  <c r="X72" i="2" s="1"/>
  <c r="W91" i="2"/>
  <c r="X91" i="2"/>
  <c r="W79" i="2"/>
  <c r="X79" i="2"/>
  <c r="W87" i="2"/>
  <c r="X87" i="2"/>
  <c r="W80" i="2"/>
  <c r="X80" i="2"/>
  <c r="W86" i="2"/>
  <c r="X86" i="2"/>
  <c r="W76" i="2"/>
  <c r="X76" i="2"/>
  <c r="W75" i="2"/>
  <c r="X75" i="2"/>
  <c r="W78" i="2"/>
  <c r="X78" i="2"/>
  <c r="W88" i="2"/>
  <c r="X88" i="2"/>
  <c r="W82" i="2"/>
  <c r="X82" i="2"/>
  <c r="W83" i="2"/>
  <c r="X83" i="2"/>
  <c r="W74" i="2"/>
  <c r="W77" i="2"/>
  <c r="X77" i="2"/>
  <c r="W89" i="2"/>
  <c r="X89" i="2"/>
  <c r="W92" i="2"/>
  <c r="X92" i="2"/>
  <c r="W98" i="2"/>
  <c r="X98" i="2"/>
  <c r="W95" i="2"/>
  <c r="X95" i="2"/>
  <c r="W96" i="2"/>
  <c r="X96" i="2"/>
  <c r="W97" i="2"/>
  <c r="X97" i="2"/>
  <c r="W99" i="2"/>
  <c r="X99" i="2"/>
  <c r="W101" i="2"/>
  <c r="X101" i="2"/>
  <c r="W100" i="2"/>
  <c r="X100" i="2"/>
  <c r="W94" i="2"/>
  <c r="X94" i="2"/>
  <c r="W93" i="2"/>
  <c r="W90" i="2"/>
  <c r="X90" i="2"/>
  <c r="W73" i="2"/>
  <c r="X73" i="2"/>
  <c r="W63" i="2"/>
  <c r="X63" i="2"/>
  <c r="W81" i="2"/>
  <c r="X81" i="2"/>
  <c r="W84" i="2"/>
  <c r="X84" i="2"/>
  <c r="W67" i="2"/>
  <c r="X67" i="2"/>
  <c r="W54" i="2"/>
  <c r="X54" i="2"/>
  <c r="W16" i="2"/>
  <c r="X16" i="2"/>
  <c r="W12" i="2"/>
  <c r="X12" i="2"/>
  <c r="W22" i="2"/>
  <c r="X22" i="2"/>
  <c r="W11" i="2"/>
  <c r="X11" i="2"/>
  <c r="W10" i="2"/>
  <c r="W9" i="2"/>
  <c r="X9" i="2"/>
  <c r="W15" i="2"/>
  <c r="X15" i="2"/>
  <c r="W40" i="2"/>
  <c r="X40" i="2"/>
  <c r="W20" i="2"/>
  <c r="X20" i="2"/>
  <c r="W70" i="2"/>
  <c r="X70" i="2"/>
  <c r="W85" i="2"/>
  <c r="X85" i="2"/>
  <c r="W28" i="2"/>
  <c r="X28" i="2"/>
  <c r="W14" i="2"/>
  <c r="X14" i="2"/>
  <c r="W4" i="2"/>
  <c r="AA10" i="2" s="1"/>
  <c r="X4" i="2"/>
  <c r="W8" i="2"/>
  <c r="X8" i="2"/>
  <c r="W5" i="2"/>
  <c r="X5" i="2"/>
  <c r="W60" i="2"/>
  <c r="W62" i="2"/>
  <c r="X62" i="2"/>
  <c r="W18" i="2"/>
  <c r="X18" i="2"/>
  <c r="W19" i="2"/>
  <c r="X19" i="2"/>
  <c r="W23" i="2"/>
  <c r="X23" i="2"/>
  <c r="W21" i="2"/>
  <c r="X21" i="2"/>
  <c r="W44" i="2"/>
  <c r="X44" i="2"/>
  <c r="W6" i="2"/>
  <c r="X6" i="2"/>
  <c r="W7" i="2"/>
  <c r="X7" i="2"/>
  <c r="W13" i="2"/>
  <c r="X13" i="2"/>
  <c r="W26" i="2"/>
  <c r="X26" i="2"/>
  <c r="W49" i="2"/>
  <c r="X49" i="2"/>
  <c r="W59" i="2"/>
  <c r="W58" i="2"/>
  <c r="X58" i="2"/>
  <c r="W53" i="2"/>
  <c r="X53" i="2"/>
  <c r="W69" i="2"/>
  <c r="X69" i="2"/>
  <c r="W65" i="2"/>
  <c r="X65" i="2"/>
  <c r="W61" i="2"/>
  <c r="X61" i="2"/>
  <c r="W39" i="2"/>
  <c r="X39" i="2"/>
  <c r="W34" i="2"/>
  <c r="X34" i="2"/>
  <c r="W31" i="2"/>
  <c r="X31" i="2"/>
  <c r="W37" i="2"/>
  <c r="X37" i="2"/>
  <c r="W45" i="2"/>
  <c r="X45" i="2"/>
  <c r="W52" i="2"/>
  <c r="X52" i="2"/>
  <c r="W35" i="2"/>
  <c r="W30" i="2"/>
  <c r="X30" i="2"/>
  <c r="W27" i="2"/>
  <c r="X27" i="2"/>
  <c r="W38" i="2"/>
  <c r="X38" i="2"/>
  <c r="W36" i="2"/>
  <c r="X36" i="2"/>
  <c r="W51" i="2"/>
  <c r="X51" i="2"/>
  <c r="W41" i="2"/>
  <c r="X41" i="2"/>
  <c r="W17" i="2"/>
  <c r="X17" i="2"/>
  <c r="W42" i="2"/>
  <c r="X42" i="2"/>
  <c r="W47" i="2"/>
  <c r="X47" i="2"/>
  <c r="W29" i="2"/>
  <c r="X29" i="2"/>
  <c r="W24" i="2"/>
  <c r="W43" i="2"/>
  <c r="W33" i="2"/>
  <c r="V33" i="2"/>
  <c r="W25" i="2"/>
  <c r="X25" i="2"/>
  <c r="W32" i="2"/>
  <c r="X32" i="2"/>
  <c r="W50" i="2"/>
  <c r="W55" i="2"/>
  <c r="X55" i="2"/>
  <c r="X46" i="2"/>
  <c r="W46" i="2"/>
  <c r="V46" i="2"/>
  <c r="W48" i="2"/>
  <c r="X48" i="2"/>
  <c r="X56" i="2"/>
  <c r="W56" i="2"/>
  <c r="W57" i="2"/>
  <c r="W64" i="2"/>
  <c r="AA7" i="2"/>
  <c r="W66" i="2"/>
  <c r="W68" i="2"/>
  <c r="W71" i="2"/>
  <c r="W72" i="2"/>
  <c r="U95" i="6"/>
  <c r="U86" i="6"/>
  <c r="U81" i="6"/>
  <c r="U92" i="6"/>
  <c r="U94" i="6"/>
  <c r="U87" i="6"/>
  <c r="U88" i="6"/>
  <c r="U79" i="6"/>
  <c r="U78" i="6"/>
  <c r="U84" i="6"/>
  <c r="U60" i="6"/>
  <c r="U74" i="6"/>
  <c r="U99" i="6"/>
  <c r="U85" i="6"/>
  <c r="U89" i="6"/>
  <c r="U71" i="6"/>
  <c r="U62" i="6"/>
  <c r="U66" i="6"/>
  <c r="U61" i="6"/>
  <c r="U68" i="6"/>
  <c r="U70" i="6"/>
  <c r="U77" i="6"/>
  <c r="U64" i="6"/>
  <c r="U73" i="6"/>
  <c r="U58" i="6"/>
  <c r="U48" i="6"/>
  <c r="U41" i="6"/>
  <c r="U40" i="6"/>
  <c r="U37" i="6"/>
  <c r="U32" i="6"/>
  <c r="U30" i="6"/>
  <c r="U21" i="6"/>
  <c r="U27" i="6"/>
  <c r="U26" i="6"/>
  <c r="U31" i="6"/>
  <c r="U28" i="6"/>
  <c r="U39" i="6"/>
  <c r="U38" i="6"/>
  <c r="U20" i="6"/>
  <c r="U11" i="6"/>
  <c r="U13" i="6"/>
  <c r="U4" i="6"/>
  <c r="U5" i="6"/>
  <c r="U14" i="6"/>
  <c r="U18" i="6"/>
  <c r="U49" i="6"/>
  <c r="U47" i="6"/>
  <c r="U54" i="6"/>
  <c r="U55" i="6"/>
  <c r="U50" i="6"/>
  <c r="U57" i="6"/>
  <c r="U65" i="6"/>
  <c r="U75" i="6"/>
  <c r="U91" i="6"/>
  <c r="U63" i="6"/>
  <c r="U51" i="6"/>
  <c r="U67" i="6"/>
  <c r="U82" i="6"/>
  <c r="U98" i="6"/>
  <c r="U96" i="6"/>
  <c r="U101" i="6"/>
  <c r="U102" i="6"/>
  <c r="U103" i="6"/>
  <c r="U97" i="6"/>
  <c r="U83" i="6"/>
  <c r="U72" i="6"/>
  <c r="U80" i="6"/>
  <c r="U76" i="6"/>
  <c r="U90" i="6"/>
  <c r="U69" i="6"/>
  <c r="U59" i="6"/>
  <c r="U93" i="6"/>
  <c r="U100" i="6"/>
  <c r="U56" i="6"/>
  <c r="U53" i="6"/>
  <c r="U52" i="6"/>
  <c r="U46" i="6"/>
  <c r="U43" i="6"/>
  <c r="U35" i="6"/>
  <c r="U44" i="6"/>
  <c r="U42" i="6"/>
  <c r="U45" i="6"/>
  <c r="U34" i="6"/>
  <c r="U29" i="6"/>
  <c r="U24" i="6"/>
  <c r="U33" i="6"/>
  <c r="U36" i="6"/>
  <c r="X36" i="6" s="1"/>
  <c r="U23" i="6"/>
  <c r="U22" i="6"/>
  <c r="U25" i="6"/>
  <c r="U19" i="6"/>
  <c r="U17" i="6"/>
  <c r="V17" i="6" s="1"/>
  <c r="U15" i="6"/>
  <c r="V15" i="6" s="1"/>
  <c r="U16" i="6"/>
  <c r="U8" i="6"/>
  <c r="X8" i="6" s="1"/>
  <c r="U6" i="6"/>
  <c r="V6" i="6" s="1"/>
  <c r="U10" i="6"/>
  <c r="X10" i="6" s="1"/>
  <c r="U12" i="6"/>
  <c r="X12" i="6" s="1"/>
  <c r="U9" i="6"/>
  <c r="X9" i="6" s="1"/>
  <c r="U7" i="6"/>
  <c r="X7" i="6" s="1"/>
  <c r="W95" i="6"/>
  <c r="X95" i="6"/>
  <c r="W86" i="6"/>
  <c r="X86" i="6"/>
  <c r="W81" i="6"/>
  <c r="X81" i="6"/>
  <c r="W92" i="6"/>
  <c r="X92" i="6"/>
  <c r="W94" i="6"/>
  <c r="X94" i="6"/>
  <c r="W87" i="6"/>
  <c r="X87" i="6"/>
  <c r="W88" i="6"/>
  <c r="X88" i="6"/>
  <c r="W79" i="6"/>
  <c r="X79" i="6"/>
  <c r="W78" i="6"/>
  <c r="X78" i="6"/>
  <c r="W84" i="6"/>
  <c r="X84" i="6"/>
  <c r="W60" i="6"/>
  <c r="X60" i="6"/>
  <c r="W74" i="6"/>
  <c r="X74" i="6"/>
  <c r="W99" i="6"/>
  <c r="X99" i="6"/>
  <c r="W85" i="6"/>
  <c r="X85" i="6"/>
  <c r="W89" i="6"/>
  <c r="X89" i="6"/>
  <c r="W71" i="6"/>
  <c r="X71" i="6"/>
  <c r="W62" i="6"/>
  <c r="X62" i="6"/>
  <c r="W66" i="6"/>
  <c r="X66" i="6"/>
  <c r="W61" i="6"/>
  <c r="X61" i="6"/>
  <c r="W68" i="6"/>
  <c r="X68" i="6"/>
  <c r="W70" i="6"/>
  <c r="X70" i="6"/>
  <c r="W77" i="6"/>
  <c r="X77" i="6"/>
  <c r="W64" i="6"/>
  <c r="X64" i="6"/>
  <c r="W73" i="6"/>
  <c r="X73" i="6"/>
  <c r="W58" i="6"/>
  <c r="X58" i="6"/>
  <c r="W48" i="6"/>
  <c r="X48" i="6"/>
  <c r="W41" i="6"/>
  <c r="X41" i="6"/>
  <c r="W40" i="6"/>
  <c r="X40" i="6"/>
  <c r="W37" i="6"/>
  <c r="X37" i="6"/>
  <c r="W32" i="6"/>
  <c r="X32" i="6"/>
  <c r="W30" i="6"/>
  <c r="X30" i="6"/>
  <c r="W21" i="6"/>
  <c r="X21" i="6"/>
  <c r="W27" i="6"/>
  <c r="X27" i="6"/>
  <c r="W26" i="6"/>
  <c r="X26" i="6"/>
  <c r="W31" i="6"/>
  <c r="X31" i="6"/>
  <c r="W28" i="6"/>
  <c r="X28" i="6"/>
  <c r="W39" i="6"/>
  <c r="X39" i="6"/>
  <c r="W38" i="6"/>
  <c r="X38" i="6"/>
  <c r="W20" i="6"/>
  <c r="X20" i="6"/>
  <c r="W11" i="6"/>
  <c r="X11" i="6"/>
  <c r="W13" i="6"/>
  <c r="X13" i="6"/>
  <c r="W4" i="6"/>
  <c r="X4" i="6"/>
  <c r="W5" i="6"/>
  <c r="X5" i="6"/>
  <c r="W14" i="6"/>
  <c r="X14" i="6"/>
  <c r="W18" i="6"/>
  <c r="X18" i="6"/>
  <c r="W49" i="6"/>
  <c r="X49" i="6"/>
  <c r="W47" i="6"/>
  <c r="X47" i="6"/>
  <c r="W54" i="6"/>
  <c r="X54" i="6"/>
  <c r="W55" i="6"/>
  <c r="X55" i="6"/>
  <c r="W50" i="6"/>
  <c r="X50" i="6"/>
  <c r="W57" i="6"/>
  <c r="X57" i="6"/>
  <c r="W65" i="6"/>
  <c r="X65" i="6"/>
  <c r="W75" i="6"/>
  <c r="X75" i="6"/>
  <c r="W91" i="6"/>
  <c r="X91" i="6"/>
  <c r="W63" i="6"/>
  <c r="X63" i="6"/>
  <c r="W51" i="6"/>
  <c r="X51" i="6"/>
  <c r="W67" i="6"/>
  <c r="X67" i="6"/>
  <c r="W82" i="6"/>
  <c r="X82" i="6"/>
  <c r="W98" i="6"/>
  <c r="X98" i="6"/>
  <c r="W96" i="6"/>
  <c r="X96" i="6"/>
  <c r="W101" i="6"/>
  <c r="X101" i="6"/>
  <c r="W102" i="6"/>
  <c r="X102" i="6"/>
  <c r="W103" i="6"/>
  <c r="X103" i="6"/>
  <c r="W97" i="6"/>
  <c r="X97" i="6"/>
  <c r="W83" i="6"/>
  <c r="X83" i="6"/>
  <c r="W72" i="6"/>
  <c r="X72" i="6"/>
  <c r="W80" i="6"/>
  <c r="X80" i="6"/>
  <c r="W76" i="6"/>
  <c r="X76" i="6"/>
  <c r="W90" i="6"/>
  <c r="X90" i="6"/>
  <c r="W69" i="6"/>
  <c r="X69" i="6"/>
  <c r="W59" i="6"/>
  <c r="X59" i="6"/>
  <c r="W93" i="6"/>
  <c r="X93" i="6"/>
  <c r="W100" i="6"/>
  <c r="X100" i="6"/>
  <c r="W56" i="6"/>
  <c r="X56" i="6"/>
  <c r="W53" i="6"/>
  <c r="X53" i="6"/>
  <c r="W52" i="6"/>
  <c r="X52" i="6"/>
  <c r="W46" i="6"/>
  <c r="X46" i="6"/>
  <c r="W43" i="6"/>
  <c r="X43" i="6"/>
  <c r="W35" i="6"/>
  <c r="X35" i="6"/>
  <c r="W44" i="6"/>
  <c r="X44" i="6"/>
  <c r="W42" i="6"/>
  <c r="X42" i="6"/>
  <c r="W45" i="6"/>
  <c r="X45" i="6"/>
  <c r="W34" i="6"/>
  <c r="X34" i="6"/>
  <c r="W29" i="6"/>
  <c r="X29" i="6"/>
  <c r="W24" i="6"/>
  <c r="V24" i="6"/>
  <c r="X24" i="6"/>
  <c r="W33" i="6"/>
  <c r="X33" i="6"/>
  <c r="W36" i="6"/>
  <c r="V36" i="6"/>
  <c r="W23" i="6"/>
  <c r="X23" i="6"/>
  <c r="W22" i="6"/>
  <c r="X22" i="6"/>
  <c r="W25" i="6"/>
  <c r="X25" i="6"/>
  <c r="W19" i="6"/>
  <c r="X19" i="6"/>
  <c r="X17" i="6"/>
  <c r="W17" i="6"/>
  <c r="W15" i="6"/>
  <c r="X15" i="6"/>
  <c r="X16" i="6"/>
  <c r="W16" i="6"/>
  <c r="V16" i="6"/>
  <c r="W8" i="6"/>
  <c r="W6" i="6"/>
  <c r="AA7" i="6"/>
  <c r="W10" i="6"/>
  <c r="W12" i="6"/>
  <c r="W9" i="6"/>
  <c r="W7" i="6"/>
  <c r="AA7" i="3"/>
  <c r="U96" i="3"/>
  <c r="U60" i="3"/>
  <c r="X60" i="3" s="1"/>
  <c r="U43" i="3"/>
  <c r="X43" i="3" s="1"/>
  <c r="U53" i="3"/>
  <c r="U82" i="3"/>
  <c r="U65" i="3"/>
  <c r="U72" i="3"/>
  <c r="U75" i="3"/>
  <c r="U80" i="3"/>
  <c r="U73" i="3"/>
  <c r="U71" i="3"/>
  <c r="U78" i="3"/>
  <c r="X78" i="3" s="1"/>
  <c r="U67" i="3"/>
  <c r="U89" i="3"/>
  <c r="X89" i="3" s="1"/>
  <c r="U88" i="3"/>
  <c r="X88" i="3" s="1"/>
  <c r="U101" i="3"/>
  <c r="U102" i="3"/>
  <c r="U100" i="3"/>
  <c r="U97" i="3"/>
  <c r="U83" i="3"/>
  <c r="U87" i="3"/>
  <c r="U94" i="3"/>
  <c r="U63" i="3"/>
  <c r="U46" i="3"/>
  <c r="X46" i="3" s="1"/>
  <c r="U44" i="3"/>
  <c r="U32" i="3"/>
  <c r="X32" i="3" s="1"/>
  <c r="U38" i="3"/>
  <c r="X38" i="3" s="1"/>
  <c r="U26" i="3"/>
  <c r="U29" i="3"/>
  <c r="U24" i="3"/>
  <c r="U18" i="3"/>
  <c r="U15" i="3"/>
  <c r="U12" i="3"/>
  <c r="U21" i="3"/>
  <c r="U13" i="3"/>
  <c r="U8" i="3"/>
  <c r="X8" i="3" s="1"/>
  <c r="U7" i="3"/>
  <c r="U6" i="3"/>
  <c r="X6" i="3" s="1"/>
  <c r="U5" i="3"/>
  <c r="X5" i="3" s="1"/>
  <c r="U4" i="3"/>
  <c r="U10" i="3"/>
  <c r="AA8" i="3" s="1"/>
  <c r="U20" i="3"/>
  <c r="U17" i="3"/>
  <c r="U14" i="3"/>
  <c r="U9" i="3"/>
  <c r="U16" i="3"/>
  <c r="U11" i="3"/>
  <c r="U27" i="3"/>
  <c r="X27" i="3" s="1"/>
  <c r="U30" i="3"/>
  <c r="U23" i="3"/>
  <c r="U28" i="3"/>
  <c r="X28" i="3" s="1"/>
  <c r="U33" i="3"/>
  <c r="U25" i="3"/>
  <c r="U31" i="3"/>
  <c r="U19" i="3"/>
  <c r="U22" i="3"/>
  <c r="U34" i="3"/>
  <c r="U42" i="3"/>
  <c r="U52" i="3"/>
  <c r="U56" i="3"/>
  <c r="X56" i="3" s="1"/>
  <c r="U62" i="3"/>
  <c r="U70" i="3"/>
  <c r="U74" i="3"/>
  <c r="X74" i="3" s="1"/>
  <c r="U85" i="3"/>
  <c r="U86" i="3"/>
  <c r="U84" i="3"/>
  <c r="U93" i="3"/>
  <c r="U95" i="3"/>
  <c r="U91" i="3"/>
  <c r="U98" i="3"/>
  <c r="U99" i="3"/>
  <c r="U92" i="3"/>
  <c r="X92" i="3" s="1"/>
  <c r="U90" i="3"/>
  <c r="U76" i="3"/>
  <c r="X76" i="3" s="1"/>
  <c r="U79" i="3"/>
  <c r="U81" i="3"/>
  <c r="U77" i="3"/>
  <c r="X77" i="3" s="1"/>
  <c r="U66" i="3"/>
  <c r="U59" i="3"/>
  <c r="U69" i="3"/>
  <c r="U61" i="3"/>
  <c r="U57" i="3"/>
  <c r="X57" i="3" s="1"/>
  <c r="U68" i="3"/>
  <c r="X68" i="3" s="1"/>
  <c r="U64" i="3"/>
  <c r="V64" i="3" s="1"/>
  <c r="U58" i="3"/>
  <c r="X58" i="3" s="1"/>
  <c r="U55" i="3"/>
  <c r="V55" i="3" s="1"/>
  <c r="U40" i="3"/>
  <c r="X40" i="3" s="1"/>
  <c r="U45" i="3"/>
  <c r="U47" i="3"/>
  <c r="U48" i="3"/>
  <c r="X48" i="3" s="1"/>
  <c r="U39" i="3"/>
  <c r="V39" i="3" s="1"/>
  <c r="U37" i="3"/>
  <c r="U36" i="3"/>
  <c r="U35" i="3"/>
  <c r="X35" i="3" s="1"/>
  <c r="U50" i="3"/>
  <c r="X50" i="3" s="1"/>
  <c r="U41" i="3"/>
  <c r="X41" i="3" s="1"/>
  <c r="U49" i="3"/>
  <c r="X49" i="3" s="1"/>
  <c r="U54" i="3"/>
  <c r="X54" i="3" s="1"/>
  <c r="U51" i="3"/>
  <c r="V51" i="3" s="1"/>
  <c r="W96" i="3"/>
  <c r="X96" i="3"/>
  <c r="W60" i="3"/>
  <c r="W43" i="3"/>
  <c r="W53" i="3"/>
  <c r="X53" i="3"/>
  <c r="W82" i="3"/>
  <c r="X82" i="3"/>
  <c r="W65" i="3"/>
  <c r="X65" i="3"/>
  <c r="W72" i="3"/>
  <c r="X72" i="3"/>
  <c r="W75" i="3"/>
  <c r="X75" i="3"/>
  <c r="W80" i="3"/>
  <c r="X80" i="3"/>
  <c r="W73" i="3"/>
  <c r="X73" i="3"/>
  <c r="W71" i="3"/>
  <c r="X71" i="3"/>
  <c r="W78" i="3"/>
  <c r="W67" i="3"/>
  <c r="X67" i="3"/>
  <c r="W89" i="3"/>
  <c r="W88" i="3"/>
  <c r="W101" i="3"/>
  <c r="X101" i="3"/>
  <c r="W102" i="3"/>
  <c r="X102" i="3"/>
  <c r="W100" i="3"/>
  <c r="X100" i="3"/>
  <c r="W97" i="3"/>
  <c r="X97" i="3"/>
  <c r="W83" i="3"/>
  <c r="X83" i="3"/>
  <c r="W87" i="3"/>
  <c r="X87" i="3"/>
  <c r="W94" i="3"/>
  <c r="X94" i="3"/>
  <c r="W63" i="3"/>
  <c r="X63" i="3"/>
  <c r="W46" i="3"/>
  <c r="W44" i="3"/>
  <c r="X44" i="3"/>
  <c r="W32" i="3"/>
  <c r="W38" i="3"/>
  <c r="W26" i="3"/>
  <c r="X26" i="3"/>
  <c r="W29" i="3"/>
  <c r="X29" i="3"/>
  <c r="W24" i="3"/>
  <c r="X24" i="3"/>
  <c r="W18" i="3"/>
  <c r="X18" i="3"/>
  <c r="W15" i="3"/>
  <c r="X15" i="3"/>
  <c r="W12" i="3"/>
  <c r="X12" i="3"/>
  <c r="W21" i="3"/>
  <c r="X21" i="3"/>
  <c r="W13" i="3"/>
  <c r="X13" i="3"/>
  <c r="W8" i="3"/>
  <c r="W7" i="3"/>
  <c r="X7" i="3"/>
  <c r="W6" i="3"/>
  <c r="W5" i="3"/>
  <c r="W4" i="3"/>
  <c r="X4" i="3"/>
  <c r="W10" i="3"/>
  <c r="AA10" i="3" s="1"/>
  <c r="X10" i="3"/>
  <c r="W20" i="3"/>
  <c r="X20" i="3"/>
  <c r="W17" i="3"/>
  <c r="X17" i="3"/>
  <c r="W14" i="3"/>
  <c r="X14" i="3"/>
  <c r="W9" i="3"/>
  <c r="X9" i="3"/>
  <c r="W16" i="3"/>
  <c r="X16" i="3"/>
  <c r="W11" i="3"/>
  <c r="X11" i="3"/>
  <c r="W27" i="3"/>
  <c r="W30" i="3"/>
  <c r="X30" i="3"/>
  <c r="W23" i="3"/>
  <c r="X23" i="3"/>
  <c r="W28" i="3"/>
  <c r="W33" i="3"/>
  <c r="X33" i="3"/>
  <c r="W25" i="3"/>
  <c r="X25" i="3"/>
  <c r="W31" i="3"/>
  <c r="X31" i="3"/>
  <c r="W19" i="3"/>
  <c r="X19" i="3"/>
  <c r="W22" i="3"/>
  <c r="X22" i="3"/>
  <c r="W34" i="3"/>
  <c r="X34" i="3"/>
  <c r="W42" i="3"/>
  <c r="X42" i="3"/>
  <c r="W52" i="3"/>
  <c r="X52" i="3"/>
  <c r="W56" i="3"/>
  <c r="W62" i="3"/>
  <c r="X62" i="3"/>
  <c r="W70" i="3"/>
  <c r="X70" i="3"/>
  <c r="W74" i="3"/>
  <c r="W85" i="3"/>
  <c r="X85" i="3"/>
  <c r="W86" i="3"/>
  <c r="X86" i="3"/>
  <c r="W84" i="3"/>
  <c r="X84" i="3"/>
  <c r="W93" i="3"/>
  <c r="X93" i="3"/>
  <c r="W95" i="3"/>
  <c r="X95" i="3"/>
  <c r="W91" i="3"/>
  <c r="X91" i="3"/>
  <c r="W98" i="3"/>
  <c r="X98" i="3"/>
  <c r="W99" i="3"/>
  <c r="X99" i="3"/>
  <c r="W92" i="3"/>
  <c r="W90" i="3"/>
  <c r="X90" i="3"/>
  <c r="W76" i="3"/>
  <c r="W79" i="3"/>
  <c r="X79" i="3"/>
  <c r="W81" i="3"/>
  <c r="X81" i="3"/>
  <c r="W77" i="3"/>
  <c r="W66" i="3"/>
  <c r="X66" i="3"/>
  <c r="W59" i="3"/>
  <c r="X59" i="3"/>
  <c r="W69" i="3"/>
  <c r="X69" i="3"/>
  <c r="W61" i="3"/>
  <c r="X61" i="3"/>
  <c r="W57" i="3"/>
  <c r="W68" i="3"/>
  <c r="W64" i="3"/>
  <c r="W58" i="3"/>
  <c r="W55" i="3"/>
  <c r="W40" i="3"/>
  <c r="W45" i="3"/>
  <c r="X45" i="3"/>
  <c r="W47" i="3"/>
  <c r="X47" i="3"/>
  <c r="W48" i="3"/>
  <c r="W39" i="3"/>
  <c r="X39" i="3"/>
  <c r="W37" i="3"/>
  <c r="X37" i="3"/>
  <c r="X36" i="3"/>
  <c r="W36" i="3"/>
  <c r="V36" i="3"/>
  <c r="W35" i="3"/>
  <c r="W50" i="3"/>
  <c r="W41" i="3"/>
  <c r="W49" i="3"/>
  <c r="W54" i="3"/>
  <c r="W51" i="3"/>
  <c r="AA7" i="4"/>
  <c r="W60" i="4"/>
  <c r="U60" i="4"/>
  <c r="V60" i="4" s="1"/>
  <c r="U55" i="4"/>
  <c r="U46" i="4"/>
  <c r="X46" i="4" s="1"/>
  <c r="U64" i="4"/>
  <c r="U71" i="4"/>
  <c r="U65" i="4"/>
  <c r="U66" i="4"/>
  <c r="U63" i="4"/>
  <c r="U59" i="4"/>
  <c r="U47" i="4"/>
  <c r="U42" i="4"/>
  <c r="X42" i="4" s="1"/>
  <c r="U44" i="4"/>
  <c r="X44" i="4" s="1"/>
  <c r="U43" i="4"/>
  <c r="U48" i="4"/>
  <c r="X48" i="4" s="1"/>
  <c r="U40" i="4"/>
  <c r="X40" i="4" s="1"/>
  <c r="U41" i="4"/>
  <c r="U33" i="4"/>
  <c r="U35" i="4"/>
  <c r="U28" i="4"/>
  <c r="U30" i="4"/>
  <c r="U34" i="4"/>
  <c r="U39" i="4"/>
  <c r="U36" i="4"/>
  <c r="U29" i="4"/>
  <c r="X29" i="4" s="1"/>
  <c r="U27" i="4"/>
  <c r="U24" i="4"/>
  <c r="X24" i="4" s="1"/>
  <c r="U26" i="4"/>
  <c r="X26" i="4" s="1"/>
  <c r="U23" i="4"/>
  <c r="U25" i="4"/>
  <c r="U19" i="4"/>
  <c r="U12" i="4"/>
  <c r="U9" i="4"/>
  <c r="U13" i="4"/>
  <c r="U20" i="4"/>
  <c r="U14" i="4"/>
  <c r="X14" i="4" s="1"/>
  <c r="U15" i="4"/>
  <c r="X15" i="4" s="1"/>
  <c r="U11" i="4"/>
  <c r="U17" i="4"/>
  <c r="X17" i="4" s="1"/>
  <c r="U10" i="4"/>
  <c r="X10" i="4" s="1"/>
  <c r="U5" i="4"/>
  <c r="U18" i="4"/>
  <c r="U6" i="4"/>
  <c r="U4" i="4"/>
  <c r="U7" i="4"/>
  <c r="U8" i="4"/>
  <c r="U21" i="4"/>
  <c r="U16" i="4"/>
  <c r="U31" i="4"/>
  <c r="X31" i="4" s="1"/>
  <c r="U32" i="4"/>
  <c r="U22" i="4"/>
  <c r="X22" i="4" s="1"/>
  <c r="U37" i="4"/>
  <c r="V37" i="4" s="1"/>
  <c r="U56" i="4"/>
  <c r="U58" i="4"/>
  <c r="U70" i="4"/>
  <c r="U57" i="4"/>
  <c r="U38" i="4"/>
  <c r="U61" i="4"/>
  <c r="U68" i="4"/>
  <c r="V68" i="4" s="1"/>
  <c r="U77" i="4"/>
  <c r="U73" i="4"/>
  <c r="X73" i="4" s="1"/>
  <c r="U96" i="4"/>
  <c r="U102" i="4"/>
  <c r="V102" i="4" s="1"/>
  <c r="U103" i="4"/>
  <c r="X103" i="4" s="1"/>
  <c r="U100" i="4"/>
  <c r="U101" i="4"/>
  <c r="U98" i="4"/>
  <c r="U99" i="4"/>
  <c r="U97" i="4"/>
  <c r="U91" i="4"/>
  <c r="U89" i="4"/>
  <c r="X89" i="4" s="1"/>
  <c r="U83" i="4"/>
  <c r="U87" i="4"/>
  <c r="X87" i="4" s="1"/>
  <c r="U84" i="4"/>
  <c r="U86" i="4"/>
  <c r="V86" i="4" s="1"/>
  <c r="U90" i="4"/>
  <c r="X90" i="4" s="1"/>
  <c r="U80" i="4"/>
  <c r="X80" i="4" s="1"/>
  <c r="U85" i="4"/>
  <c r="V85" i="4" s="1"/>
  <c r="U81" i="4"/>
  <c r="U76" i="4"/>
  <c r="U95" i="4"/>
  <c r="U93" i="4"/>
  <c r="U94" i="4"/>
  <c r="X94" i="4" s="1"/>
  <c r="U92" i="4"/>
  <c r="V92" i="4" s="1"/>
  <c r="U88" i="4"/>
  <c r="X88" i="4" s="1"/>
  <c r="U82" i="4"/>
  <c r="X82" i="4" s="1"/>
  <c r="U75" i="4"/>
  <c r="V75" i="4" s="1"/>
  <c r="U79" i="4"/>
  <c r="X79" i="4" s="1"/>
  <c r="U78" i="4"/>
  <c r="U74" i="4"/>
  <c r="V74" i="4" s="1"/>
  <c r="U72" i="4"/>
  <c r="X72" i="4" s="1"/>
  <c r="U67" i="4"/>
  <c r="U69" i="4"/>
  <c r="X69" i="4" s="1"/>
  <c r="U54" i="4"/>
  <c r="U51" i="4"/>
  <c r="V51" i="4" s="1"/>
  <c r="U49" i="4"/>
  <c r="X49" i="4" s="1"/>
  <c r="U45" i="4"/>
  <c r="X45" i="4" s="1"/>
  <c r="U53" i="4"/>
  <c r="X53" i="4" s="1"/>
  <c r="U62" i="4"/>
  <c r="X62" i="4" s="1"/>
  <c r="U50" i="4"/>
  <c r="V50" i="4" s="1"/>
  <c r="U52" i="4"/>
  <c r="X52" i="4" s="1"/>
  <c r="X100" i="4"/>
  <c r="V56" i="4"/>
  <c r="X5" i="4"/>
  <c r="X23" i="4"/>
  <c r="X41" i="4"/>
  <c r="X63" i="4"/>
  <c r="X64" i="4"/>
  <c r="X55" i="4"/>
  <c r="W55" i="4"/>
  <c r="W46" i="4"/>
  <c r="W64" i="4"/>
  <c r="W71" i="4"/>
  <c r="X71" i="4"/>
  <c r="W65" i="4"/>
  <c r="X65" i="4"/>
  <c r="W66" i="4"/>
  <c r="X66" i="4"/>
  <c r="W63" i="4"/>
  <c r="W59" i="4"/>
  <c r="X59" i="4"/>
  <c r="W47" i="4"/>
  <c r="X47" i="4"/>
  <c r="W42" i="4"/>
  <c r="W44" i="4"/>
  <c r="W43" i="4"/>
  <c r="X43" i="4"/>
  <c r="W48" i="4"/>
  <c r="W40" i="4"/>
  <c r="W41" i="4"/>
  <c r="W33" i="4"/>
  <c r="X33" i="4"/>
  <c r="W35" i="4"/>
  <c r="X35" i="4"/>
  <c r="W28" i="4"/>
  <c r="X28" i="4"/>
  <c r="W30" i="4"/>
  <c r="X30" i="4"/>
  <c r="W34" i="4"/>
  <c r="X34" i="4"/>
  <c r="W39" i="4"/>
  <c r="X39" i="4"/>
  <c r="W36" i="4"/>
  <c r="X36" i="4"/>
  <c r="W29" i="4"/>
  <c r="W27" i="4"/>
  <c r="X27" i="4"/>
  <c r="W24" i="4"/>
  <c r="W26" i="4"/>
  <c r="W23" i="4"/>
  <c r="W25" i="4"/>
  <c r="X25" i="4"/>
  <c r="W19" i="4"/>
  <c r="X19" i="4"/>
  <c r="W12" i="4"/>
  <c r="X12" i="4"/>
  <c r="W9" i="4"/>
  <c r="X9" i="4"/>
  <c r="W13" i="4"/>
  <c r="X13" i="4"/>
  <c r="W20" i="4"/>
  <c r="X20" i="4"/>
  <c r="W14" i="4"/>
  <c r="W15" i="4"/>
  <c r="W11" i="4"/>
  <c r="X11" i="4"/>
  <c r="W17" i="4"/>
  <c r="W10" i="4"/>
  <c r="W5" i="4"/>
  <c r="W18" i="4"/>
  <c r="X18" i="4"/>
  <c r="W6" i="4"/>
  <c r="X6" i="4"/>
  <c r="W4" i="4"/>
  <c r="X4" i="4"/>
  <c r="W7" i="4"/>
  <c r="X7" i="4"/>
  <c r="W8" i="4"/>
  <c r="X8" i="4"/>
  <c r="W21" i="4"/>
  <c r="X21" i="4"/>
  <c r="W16" i="4"/>
  <c r="X16" i="4"/>
  <c r="W31" i="4"/>
  <c r="W32" i="4"/>
  <c r="X32" i="4"/>
  <c r="W22" i="4"/>
  <c r="W37" i="4"/>
  <c r="W56" i="4"/>
  <c r="X58" i="4"/>
  <c r="W58" i="4"/>
  <c r="V58" i="4"/>
  <c r="W70" i="4"/>
  <c r="X70" i="4"/>
  <c r="W57" i="4"/>
  <c r="X57" i="4"/>
  <c r="W38" i="4"/>
  <c r="X38" i="4"/>
  <c r="W61" i="4"/>
  <c r="X61" i="4"/>
  <c r="W68" i="4"/>
  <c r="X68" i="4"/>
  <c r="W77" i="4"/>
  <c r="X77" i="4"/>
  <c r="W73" i="4"/>
  <c r="W96" i="4"/>
  <c r="X96" i="4"/>
  <c r="W102" i="4"/>
  <c r="W103" i="4"/>
  <c r="W100" i="4"/>
  <c r="W101" i="4"/>
  <c r="V101" i="4"/>
  <c r="W98" i="4"/>
  <c r="X98" i="4"/>
  <c r="W99" i="4"/>
  <c r="X99" i="4"/>
  <c r="W97" i="4"/>
  <c r="V97" i="4"/>
  <c r="W91" i="4"/>
  <c r="X91" i="4"/>
  <c r="W89" i="4"/>
  <c r="W83" i="4"/>
  <c r="V83" i="4"/>
  <c r="W87" i="4"/>
  <c r="W84" i="4"/>
  <c r="X84" i="4"/>
  <c r="W86" i="4"/>
  <c r="W90" i="4"/>
  <c r="W80" i="4"/>
  <c r="W85" i="4"/>
  <c r="W81" i="4"/>
  <c r="X81" i="4"/>
  <c r="W76" i="4"/>
  <c r="X76" i="4"/>
  <c r="W95" i="4"/>
  <c r="V95" i="4"/>
  <c r="W93" i="4"/>
  <c r="X93" i="4"/>
  <c r="W94" i="4"/>
  <c r="W92" i="4"/>
  <c r="W88" i="4"/>
  <c r="W82" i="4"/>
  <c r="W75" i="4"/>
  <c r="W79" i="4"/>
  <c r="W78" i="4"/>
  <c r="X78" i="4"/>
  <c r="W74" i="4"/>
  <c r="W72" i="4"/>
  <c r="V72" i="4"/>
  <c r="W67" i="4"/>
  <c r="X67" i="4"/>
  <c r="W69" i="4"/>
  <c r="V69" i="4"/>
  <c r="W54" i="4"/>
  <c r="X54" i="4"/>
  <c r="W51" i="4"/>
  <c r="W49" i="4"/>
  <c r="W45" i="4"/>
  <c r="W53" i="4"/>
  <c r="W62" i="4"/>
  <c r="W50" i="4"/>
  <c r="W52" i="4"/>
  <c r="AA2" i="5"/>
  <c r="AA41" i="5"/>
  <c r="W42" i="5"/>
  <c r="W59" i="5"/>
  <c r="W50" i="5"/>
  <c r="W62" i="5"/>
  <c r="W55" i="5"/>
  <c r="W66" i="5"/>
  <c r="W61" i="5"/>
  <c r="W58" i="5"/>
  <c r="W87" i="5"/>
  <c r="W98" i="5"/>
  <c r="W97" i="5"/>
  <c r="W100" i="5"/>
  <c r="W99" i="5"/>
  <c r="W102" i="5"/>
  <c r="W101" i="5"/>
  <c r="W96" i="5"/>
  <c r="W82" i="5"/>
  <c r="W88" i="5"/>
  <c r="W91" i="5"/>
  <c r="W74" i="5"/>
  <c r="W77" i="5"/>
  <c r="W78" i="5"/>
  <c r="W81" i="5"/>
  <c r="W75" i="5"/>
  <c r="W93" i="5"/>
  <c r="W92" i="5"/>
  <c r="W71" i="5"/>
  <c r="W73" i="5"/>
  <c r="W79" i="5"/>
  <c r="W84" i="5"/>
  <c r="W76" i="5"/>
  <c r="W90" i="5"/>
  <c r="W86" i="5"/>
  <c r="W94" i="5"/>
  <c r="W95" i="5"/>
  <c r="W80" i="5"/>
  <c r="W67" i="5"/>
  <c r="W48" i="5"/>
  <c r="W52" i="5"/>
  <c r="W49" i="5"/>
  <c r="W68" i="5"/>
  <c r="W83" i="5"/>
  <c r="W89" i="5"/>
  <c r="W72" i="5"/>
  <c r="W47" i="5"/>
  <c r="W64" i="5"/>
  <c r="W69" i="5"/>
  <c r="W85" i="5"/>
  <c r="W34" i="5"/>
  <c r="W32" i="5"/>
  <c r="W26" i="5"/>
  <c r="W17" i="5"/>
  <c r="W28" i="5"/>
  <c r="W15" i="5"/>
  <c r="W18" i="5"/>
  <c r="W5" i="5"/>
  <c r="AA5" i="5" s="1"/>
  <c r="W6" i="5"/>
  <c r="W10" i="5"/>
  <c r="W9" i="5"/>
  <c r="W12" i="5"/>
  <c r="W11" i="5"/>
  <c r="W14" i="5"/>
  <c r="W13" i="5"/>
  <c r="W4" i="5"/>
  <c r="W7" i="5"/>
  <c r="W8" i="5"/>
  <c r="W70" i="5"/>
  <c r="W39" i="5"/>
  <c r="W41" i="5"/>
  <c r="W35" i="5"/>
  <c r="W29" i="5"/>
  <c r="W20" i="5"/>
  <c r="W25" i="5"/>
  <c r="W21" i="5"/>
  <c r="W33" i="5"/>
  <c r="W27" i="5"/>
  <c r="W24" i="5"/>
  <c r="W38" i="5"/>
  <c r="W37" i="5"/>
  <c r="W40" i="5"/>
  <c r="W43" i="5"/>
  <c r="W65" i="5"/>
  <c r="W53" i="5"/>
  <c r="W36" i="5"/>
  <c r="W46" i="5"/>
  <c r="W44" i="5"/>
  <c r="W30" i="5"/>
  <c r="W45" i="5"/>
  <c r="W31" i="5"/>
  <c r="W22" i="5"/>
  <c r="W19" i="5"/>
  <c r="W16" i="5"/>
  <c r="W23" i="5"/>
  <c r="W54" i="5"/>
  <c r="W57" i="5"/>
  <c r="W63" i="5"/>
  <c r="W60" i="5"/>
  <c r="W56" i="5"/>
  <c r="W51" i="5"/>
  <c r="U23" i="5"/>
  <c r="V23" i="5" s="1"/>
  <c r="U16" i="5"/>
  <c r="V16" i="5" s="1"/>
  <c r="U19" i="5"/>
  <c r="V19" i="5" s="1"/>
  <c r="U22" i="5"/>
  <c r="V22" i="5" s="1"/>
  <c r="U31" i="5"/>
  <c r="V31" i="5" s="1"/>
  <c r="U45" i="5"/>
  <c r="V45" i="5" s="1"/>
  <c r="U30" i="5"/>
  <c r="V30" i="5" s="1"/>
  <c r="U44" i="5"/>
  <c r="V44" i="5" s="1"/>
  <c r="U46" i="5"/>
  <c r="V46" i="5" s="1"/>
  <c r="U36" i="5"/>
  <c r="V36" i="5" s="1"/>
  <c r="U42" i="5"/>
  <c r="V42" i="5" s="1"/>
  <c r="U53" i="5"/>
  <c r="V53" i="5" s="1"/>
  <c r="U65" i="5"/>
  <c r="V65" i="5" s="1"/>
  <c r="U43" i="5"/>
  <c r="X43" i="5" s="1"/>
  <c r="U40" i="5"/>
  <c r="V40" i="5" s="1"/>
  <c r="U37" i="5"/>
  <c r="V37" i="5" s="1"/>
  <c r="U38" i="5"/>
  <c r="V38" i="5" s="1"/>
  <c r="U24" i="5"/>
  <c r="X24" i="5" s="1"/>
  <c r="U27" i="5"/>
  <c r="V27" i="5" s="1"/>
  <c r="U33" i="5"/>
  <c r="V33" i="5" s="1"/>
  <c r="U21" i="5"/>
  <c r="V21" i="5" s="1"/>
  <c r="U25" i="5"/>
  <c r="X25" i="5" s="1"/>
  <c r="U20" i="5"/>
  <c r="V20" i="5" s="1"/>
  <c r="U29" i="5"/>
  <c r="V29" i="5" s="1"/>
  <c r="U35" i="5"/>
  <c r="V35" i="5" s="1"/>
  <c r="U41" i="5"/>
  <c r="X41" i="5" s="1"/>
  <c r="U39" i="5"/>
  <c r="V39" i="5" s="1"/>
  <c r="U70" i="5"/>
  <c r="V70" i="5" s="1"/>
  <c r="U8" i="5"/>
  <c r="V8" i="5" s="1"/>
  <c r="U7" i="5"/>
  <c r="X7" i="5" s="1"/>
  <c r="U4" i="5"/>
  <c r="U13" i="5"/>
  <c r="V13" i="5" s="1"/>
  <c r="U14" i="5"/>
  <c r="V14" i="5" s="1"/>
  <c r="U11" i="5"/>
  <c r="X11" i="5" s="1"/>
  <c r="U12" i="5"/>
  <c r="V12" i="5" s="1"/>
  <c r="U9" i="5"/>
  <c r="V9" i="5" s="1"/>
  <c r="U10" i="5"/>
  <c r="V10" i="5" s="1"/>
  <c r="U6" i="5"/>
  <c r="X6" i="5" s="1"/>
  <c r="U5" i="5"/>
  <c r="V5" i="5" s="1"/>
  <c r="U18" i="5"/>
  <c r="V18" i="5" s="1"/>
  <c r="U15" i="5"/>
  <c r="V15" i="5" s="1"/>
  <c r="U28" i="5"/>
  <c r="X28" i="5" s="1"/>
  <c r="U17" i="5"/>
  <c r="V17" i="5" s="1"/>
  <c r="U26" i="5"/>
  <c r="V26" i="5" s="1"/>
  <c r="U32" i="5"/>
  <c r="V32" i="5" s="1"/>
  <c r="U34" i="5"/>
  <c r="X34" i="5" s="1"/>
  <c r="U85" i="5"/>
  <c r="V85" i="5" s="1"/>
  <c r="U69" i="5"/>
  <c r="V69" i="5" s="1"/>
  <c r="U64" i="5"/>
  <c r="V64" i="5" s="1"/>
  <c r="U47" i="5"/>
  <c r="X47" i="5" s="1"/>
  <c r="U72" i="5"/>
  <c r="V72" i="5" s="1"/>
  <c r="U89" i="5"/>
  <c r="V89" i="5" s="1"/>
  <c r="U83" i="5"/>
  <c r="V83" i="5" s="1"/>
  <c r="U68" i="5"/>
  <c r="X68" i="5" s="1"/>
  <c r="U49" i="5"/>
  <c r="V49" i="5" s="1"/>
  <c r="U52" i="5"/>
  <c r="V52" i="5" s="1"/>
  <c r="U48" i="5"/>
  <c r="V48" i="5" s="1"/>
  <c r="U67" i="5"/>
  <c r="X67" i="5" s="1"/>
  <c r="U80" i="5"/>
  <c r="V80" i="5" s="1"/>
  <c r="U95" i="5"/>
  <c r="V95" i="5" s="1"/>
  <c r="U94" i="5"/>
  <c r="V94" i="5" s="1"/>
  <c r="U86" i="5"/>
  <c r="X86" i="5" s="1"/>
  <c r="U90" i="5"/>
  <c r="V90" i="5" s="1"/>
  <c r="U76" i="5"/>
  <c r="V76" i="5" s="1"/>
  <c r="U84" i="5"/>
  <c r="V84" i="5" s="1"/>
  <c r="U79" i="5"/>
  <c r="X79" i="5" s="1"/>
  <c r="U73" i="5"/>
  <c r="V73" i="5" s="1"/>
  <c r="U71" i="5"/>
  <c r="V71" i="5" s="1"/>
  <c r="U92" i="5"/>
  <c r="V92" i="5" s="1"/>
  <c r="U93" i="5"/>
  <c r="X93" i="5" s="1"/>
  <c r="U75" i="5"/>
  <c r="V75" i="5" s="1"/>
  <c r="U81" i="5"/>
  <c r="V81" i="5" s="1"/>
  <c r="U78" i="5"/>
  <c r="V78" i="5" s="1"/>
  <c r="U77" i="5"/>
  <c r="X77" i="5" s="1"/>
  <c r="U74" i="5"/>
  <c r="V74" i="5" s="1"/>
  <c r="U91" i="5"/>
  <c r="V91" i="5" s="1"/>
  <c r="U88" i="5"/>
  <c r="V88" i="5" s="1"/>
  <c r="U82" i="5"/>
  <c r="X82" i="5" s="1"/>
  <c r="U96" i="5"/>
  <c r="V96" i="5" s="1"/>
  <c r="U101" i="5"/>
  <c r="V101" i="5" s="1"/>
  <c r="U102" i="5"/>
  <c r="V102" i="5" s="1"/>
  <c r="U99" i="5"/>
  <c r="X99" i="5" s="1"/>
  <c r="U100" i="5"/>
  <c r="V100" i="5" s="1"/>
  <c r="U97" i="5"/>
  <c r="V97" i="5" s="1"/>
  <c r="U98" i="5"/>
  <c r="V98" i="5" s="1"/>
  <c r="U87" i="5"/>
  <c r="X87" i="5" s="1"/>
  <c r="U58" i="5"/>
  <c r="V58" i="5" s="1"/>
  <c r="U61" i="5"/>
  <c r="V61" i="5" s="1"/>
  <c r="U66" i="5"/>
  <c r="V66" i="5" s="1"/>
  <c r="U55" i="5"/>
  <c r="X55" i="5" s="1"/>
  <c r="U62" i="5"/>
  <c r="V62" i="5" s="1"/>
  <c r="U50" i="5"/>
  <c r="V50" i="5" s="1"/>
  <c r="U59" i="5"/>
  <c r="V59" i="5" s="1"/>
  <c r="U56" i="5"/>
  <c r="V56" i="5" s="1"/>
  <c r="U60" i="5"/>
  <c r="V60" i="5" s="1"/>
  <c r="U63" i="5"/>
  <c r="V63" i="5" s="1"/>
  <c r="U57" i="5"/>
  <c r="V57" i="5" s="1"/>
  <c r="U54" i="5"/>
  <c r="V54" i="5" s="1"/>
  <c r="U51" i="5"/>
  <c r="X51" i="5" s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K28" i="6"/>
  <c r="D29" i="6"/>
  <c r="K29" i="6"/>
  <c r="D30" i="6"/>
  <c r="K30" i="6"/>
  <c r="D31" i="6"/>
  <c r="K31" i="6"/>
  <c r="D32" i="6"/>
  <c r="K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K63" i="6"/>
  <c r="G4" i="6" s="1"/>
  <c r="D64" i="6"/>
  <c r="K64" i="6"/>
  <c r="D65" i="6"/>
  <c r="D66" i="6"/>
  <c r="D67" i="6"/>
  <c r="L67" i="6"/>
  <c r="D68" i="6"/>
  <c r="G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K91" i="6" a="1"/>
  <c r="K92" i="6" s="1"/>
  <c r="D92" i="6"/>
  <c r="G92" i="6"/>
  <c r="D93" i="6"/>
  <c r="G93" i="6"/>
  <c r="D94" i="6"/>
  <c r="D95" i="6"/>
  <c r="G95" i="6"/>
  <c r="D96" i="6"/>
  <c r="G96" i="6"/>
  <c r="D97" i="6"/>
  <c r="G97" i="6"/>
  <c r="D98" i="6"/>
  <c r="G98" i="6"/>
  <c r="D99" i="6"/>
  <c r="G99" i="6"/>
  <c r="D100" i="6"/>
  <c r="D101" i="6"/>
  <c r="G101" i="6"/>
  <c r="D102" i="6"/>
  <c r="G102" i="6"/>
  <c r="D103" i="6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K28" i="5"/>
  <c r="D29" i="5"/>
  <c r="K29" i="5"/>
  <c r="D30" i="5"/>
  <c r="K30" i="5"/>
  <c r="D31" i="5"/>
  <c r="K31" i="5"/>
  <c r="K27" i="5" s="1"/>
  <c r="D32" i="5"/>
  <c r="K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K62" i="5"/>
  <c r="G4" i="5" s="1"/>
  <c r="D63" i="5"/>
  <c r="K63" i="5"/>
  <c r="D64" i="5"/>
  <c r="K64" i="5"/>
  <c r="D65" i="5"/>
  <c r="D66" i="5"/>
  <c r="L66" i="5"/>
  <c r="D67" i="5"/>
  <c r="D68" i="5"/>
  <c r="D69" i="5"/>
  <c r="D70" i="5"/>
  <c r="G70" i="5"/>
  <c r="D71" i="5"/>
  <c r="D72" i="5"/>
  <c r="G72" i="5"/>
  <c r="D73" i="5"/>
  <c r="G73" i="5"/>
  <c r="D74" i="5"/>
  <c r="D75" i="5"/>
  <c r="D76" i="5"/>
  <c r="G76" i="5"/>
  <c r="D77" i="5"/>
  <c r="D78" i="5"/>
  <c r="G78" i="5"/>
  <c r="D79" i="5"/>
  <c r="G79" i="5"/>
  <c r="D80" i="5"/>
  <c r="D81" i="5"/>
  <c r="D82" i="5"/>
  <c r="G82" i="5"/>
  <c r="D83" i="5"/>
  <c r="D84" i="5"/>
  <c r="G84" i="5"/>
  <c r="D85" i="5"/>
  <c r="G85" i="5"/>
  <c r="D86" i="5"/>
  <c r="D87" i="5"/>
  <c r="D88" i="5"/>
  <c r="G88" i="5"/>
  <c r="D89" i="5"/>
  <c r="D90" i="5"/>
  <c r="G90" i="5"/>
  <c r="J90" i="5"/>
  <c r="D91" i="5"/>
  <c r="G91" i="5"/>
  <c r="J91" i="5"/>
  <c r="D92" i="5"/>
  <c r="J92" i="5"/>
  <c r="D93" i="5"/>
  <c r="G93" i="5"/>
  <c r="J93" i="5"/>
  <c r="D94" i="5"/>
  <c r="J94" i="5"/>
  <c r="D95" i="5"/>
  <c r="G95" i="5"/>
  <c r="J95" i="5"/>
  <c r="D96" i="5"/>
  <c r="J96" i="5"/>
  <c r="D97" i="5"/>
  <c r="G97" i="5"/>
  <c r="D98" i="5"/>
  <c r="G98" i="5"/>
  <c r="D99" i="5"/>
  <c r="G99" i="5"/>
  <c r="J99" i="5"/>
  <c r="D100" i="5"/>
  <c r="D101" i="5"/>
  <c r="G101" i="5"/>
  <c r="D102" i="5"/>
  <c r="G102" i="5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K28" i="4"/>
  <c r="D29" i="4"/>
  <c r="K29" i="4"/>
  <c r="D30" i="4"/>
  <c r="K30" i="4"/>
  <c r="D31" i="4"/>
  <c r="K31" i="4"/>
  <c r="K27" i="4" s="1"/>
  <c r="K33" i="4" s="1"/>
  <c r="D32" i="4"/>
  <c r="K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K62" i="4"/>
  <c r="G4" i="4" s="1"/>
  <c r="D63" i="4"/>
  <c r="G63" i="4"/>
  <c r="K63" i="4"/>
  <c r="D64" i="4"/>
  <c r="K64" i="4"/>
  <c r="D65" i="4"/>
  <c r="G65" i="4"/>
  <c r="D66" i="4"/>
  <c r="L66" i="4"/>
  <c r="D67" i="4"/>
  <c r="D68" i="4"/>
  <c r="G68" i="4"/>
  <c r="D69" i="4"/>
  <c r="G69" i="4"/>
  <c r="D70" i="4"/>
  <c r="G70" i="4"/>
  <c r="D71" i="4"/>
  <c r="G71" i="4"/>
  <c r="D72" i="4"/>
  <c r="G72" i="4"/>
  <c r="D73" i="4"/>
  <c r="G73" i="4"/>
  <c r="D74" i="4"/>
  <c r="G74" i="4"/>
  <c r="D75" i="4"/>
  <c r="G75" i="4"/>
  <c r="D76" i="4"/>
  <c r="G76" i="4"/>
  <c r="D77" i="4"/>
  <c r="G77" i="4"/>
  <c r="D78" i="4"/>
  <c r="G78" i="4"/>
  <c r="D79" i="4"/>
  <c r="G79" i="4"/>
  <c r="D80" i="4"/>
  <c r="G80" i="4"/>
  <c r="D81" i="4"/>
  <c r="G81" i="4"/>
  <c r="D82" i="4"/>
  <c r="G82" i="4"/>
  <c r="D83" i="4"/>
  <c r="G83" i="4"/>
  <c r="D84" i="4"/>
  <c r="G84" i="4"/>
  <c r="D85" i="4"/>
  <c r="G85" i="4"/>
  <c r="D86" i="4"/>
  <c r="G86" i="4"/>
  <c r="D87" i="4"/>
  <c r="G87" i="4"/>
  <c r="D88" i="4"/>
  <c r="G88" i="4"/>
  <c r="D89" i="4"/>
  <c r="G89" i="4"/>
  <c r="D90" i="4"/>
  <c r="G90" i="4"/>
  <c r="K90" i="4" a="1"/>
  <c r="K96" i="4" s="1"/>
  <c r="D91" i="4"/>
  <c r="G91" i="4"/>
  <c r="D92" i="4"/>
  <c r="D93" i="4"/>
  <c r="D94" i="4"/>
  <c r="G94" i="4"/>
  <c r="D95" i="4"/>
  <c r="D96" i="4"/>
  <c r="D97" i="4"/>
  <c r="G97" i="4"/>
  <c r="D98" i="4"/>
  <c r="D99" i="4"/>
  <c r="D100" i="4"/>
  <c r="G100" i="4"/>
  <c r="D101" i="4"/>
  <c r="D102" i="4"/>
  <c r="G102" i="4"/>
  <c r="D103" i="4"/>
  <c r="G103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K28" i="3"/>
  <c r="D29" i="3"/>
  <c r="K29" i="3"/>
  <c r="D30" i="3"/>
  <c r="K30" i="3"/>
  <c r="D31" i="3"/>
  <c r="K31" i="3"/>
  <c r="D32" i="3"/>
  <c r="K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K62" i="3"/>
  <c r="G4" i="3" s="1"/>
  <c r="D63" i="3"/>
  <c r="K63" i="3"/>
  <c r="D64" i="3"/>
  <c r="K64" i="3"/>
  <c r="D65" i="3"/>
  <c r="G65" i="3"/>
  <c r="D66" i="3"/>
  <c r="L66" i="3"/>
  <c r="D67" i="3"/>
  <c r="D68" i="3"/>
  <c r="G68" i="3"/>
  <c r="D69" i="3"/>
  <c r="D70" i="3"/>
  <c r="G70" i="3"/>
  <c r="D71" i="3"/>
  <c r="D72" i="3"/>
  <c r="G72" i="3"/>
  <c r="D73" i="3"/>
  <c r="G73" i="3"/>
  <c r="D74" i="3"/>
  <c r="D75" i="3"/>
  <c r="D76" i="3"/>
  <c r="G76" i="3"/>
  <c r="D77" i="3"/>
  <c r="G77" i="3"/>
  <c r="D78" i="3"/>
  <c r="G78" i="3"/>
  <c r="D79" i="3"/>
  <c r="G79" i="3"/>
  <c r="D80" i="3"/>
  <c r="G80" i="3"/>
  <c r="D81" i="3"/>
  <c r="D82" i="3"/>
  <c r="G82" i="3"/>
  <c r="D83" i="3"/>
  <c r="G83" i="3"/>
  <c r="D84" i="3"/>
  <c r="D85" i="3"/>
  <c r="G85" i="3"/>
  <c r="D86" i="3"/>
  <c r="G86" i="3"/>
  <c r="D87" i="3"/>
  <c r="D88" i="3"/>
  <c r="G88" i="3"/>
  <c r="D89" i="3"/>
  <c r="G89" i="3"/>
  <c r="D90" i="3"/>
  <c r="G90" i="3"/>
  <c r="K90" i="3" a="1"/>
  <c r="K95" i="3" s="1"/>
  <c r="D91" i="3"/>
  <c r="D92" i="3"/>
  <c r="D93" i="3"/>
  <c r="D94" i="3"/>
  <c r="D95" i="3"/>
  <c r="D96" i="3"/>
  <c r="D97" i="3"/>
  <c r="D98" i="3"/>
  <c r="D99" i="3"/>
  <c r="D100" i="3"/>
  <c r="D101" i="3"/>
  <c r="D102" i="3"/>
  <c r="G102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K28" i="2"/>
  <c r="D29" i="2"/>
  <c r="K29" i="2"/>
  <c r="D30" i="2"/>
  <c r="K30" i="2"/>
  <c r="D31" i="2"/>
  <c r="K31" i="2"/>
  <c r="K27" i="2" s="1"/>
  <c r="D32" i="2"/>
  <c r="K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K62" i="2"/>
  <c r="G4" i="2" s="1"/>
  <c r="D63" i="2"/>
  <c r="G63" i="2"/>
  <c r="K63" i="2"/>
  <c r="D64" i="2"/>
  <c r="K64" i="2"/>
  <c r="D65" i="2"/>
  <c r="G65" i="2"/>
  <c r="D66" i="2"/>
  <c r="L66" i="2"/>
  <c r="D67" i="2"/>
  <c r="D68" i="2"/>
  <c r="G68" i="2"/>
  <c r="D69" i="2"/>
  <c r="G69" i="2"/>
  <c r="D70" i="2"/>
  <c r="G70" i="2"/>
  <c r="D71" i="2"/>
  <c r="G71" i="2"/>
  <c r="D72" i="2"/>
  <c r="G72" i="2"/>
  <c r="D73" i="2"/>
  <c r="G73" i="2"/>
  <c r="D74" i="2"/>
  <c r="G74" i="2"/>
  <c r="D75" i="2"/>
  <c r="G75" i="2"/>
  <c r="D76" i="2"/>
  <c r="G76" i="2"/>
  <c r="D77" i="2"/>
  <c r="G77" i="2"/>
  <c r="D78" i="2"/>
  <c r="G78" i="2"/>
  <c r="D79" i="2"/>
  <c r="G79" i="2"/>
  <c r="D80" i="2"/>
  <c r="G80" i="2"/>
  <c r="D81" i="2"/>
  <c r="G81" i="2"/>
  <c r="D82" i="2"/>
  <c r="G82" i="2"/>
  <c r="D83" i="2"/>
  <c r="G83" i="2"/>
  <c r="D84" i="2"/>
  <c r="G84" i="2"/>
  <c r="D85" i="2"/>
  <c r="G85" i="2"/>
  <c r="D86" i="2"/>
  <c r="G86" i="2"/>
  <c r="D87" i="2"/>
  <c r="G87" i="2"/>
  <c r="D88" i="2"/>
  <c r="G88" i="2"/>
  <c r="D89" i="2"/>
  <c r="G89" i="2"/>
  <c r="D90" i="2"/>
  <c r="G90" i="2"/>
  <c r="K90" i="2" a="1"/>
  <c r="K94" i="2" s="1"/>
  <c r="D91" i="2"/>
  <c r="G91" i="2"/>
  <c r="D92" i="2"/>
  <c r="D93" i="2"/>
  <c r="D94" i="2"/>
  <c r="G94" i="2"/>
  <c r="D95" i="2"/>
  <c r="D96" i="2"/>
  <c r="D97" i="2"/>
  <c r="G97" i="2"/>
  <c r="D98" i="2"/>
  <c r="D99" i="2"/>
  <c r="D100" i="2"/>
  <c r="G100" i="2"/>
  <c r="D101" i="2"/>
  <c r="K95" i="4" l="1"/>
  <c r="K90" i="4"/>
  <c r="G63" i="5"/>
  <c r="G100" i="6"/>
  <c r="G94" i="6"/>
  <c r="X45" i="5"/>
  <c r="K91" i="4"/>
  <c r="K97" i="2"/>
  <c r="K92" i="2"/>
  <c r="K94" i="4"/>
  <c r="G92" i="5"/>
  <c r="G87" i="5"/>
  <c r="G81" i="5"/>
  <c r="G75" i="5"/>
  <c r="G69" i="5"/>
  <c r="K99" i="2"/>
  <c r="K98" i="2"/>
  <c r="K93" i="2"/>
  <c r="K91" i="2"/>
  <c r="K99" i="4"/>
  <c r="G64" i="6"/>
  <c r="K27" i="6"/>
  <c r="K96" i="2"/>
  <c r="G74" i="3"/>
  <c r="G86" i="5"/>
  <c r="G80" i="5"/>
  <c r="G74" i="5"/>
  <c r="G68" i="5"/>
  <c r="X37" i="4"/>
  <c r="AA8" i="4"/>
  <c r="K98" i="4"/>
  <c r="K93" i="4"/>
  <c r="X102" i="4"/>
  <c r="K95" i="2"/>
  <c r="K90" i="2"/>
  <c r="AA3" i="5"/>
  <c r="K97" i="4"/>
  <c r="K92" i="4"/>
  <c r="AA10" i="4"/>
  <c r="G84" i="3"/>
  <c r="G71" i="3"/>
  <c r="G89" i="5"/>
  <c r="G83" i="5"/>
  <c r="G77" i="5"/>
  <c r="G71" i="5"/>
  <c r="G67" i="6"/>
  <c r="V66" i="2"/>
  <c r="X24" i="2"/>
  <c r="AA11" i="2"/>
  <c r="V64" i="2"/>
  <c r="V72" i="2"/>
  <c r="V32" i="2"/>
  <c r="V17" i="2"/>
  <c r="V45" i="2"/>
  <c r="V65" i="2"/>
  <c r="V26" i="2"/>
  <c r="V23" i="2"/>
  <c r="V8" i="2"/>
  <c r="V22" i="2"/>
  <c r="V80" i="2"/>
  <c r="V29" i="2"/>
  <c r="V36" i="2"/>
  <c r="V30" i="2"/>
  <c r="V34" i="2"/>
  <c r="V58" i="2"/>
  <c r="V6" i="2"/>
  <c r="V62" i="2"/>
  <c r="V28" i="2"/>
  <c r="V20" i="2"/>
  <c r="V9" i="2"/>
  <c r="V54" i="2"/>
  <c r="V81" i="2"/>
  <c r="V90" i="2"/>
  <c r="V100" i="2"/>
  <c r="V97" i="2"/>
  <c r="V98" i="2"/>
  <c r="V77" i="2"/>
  <c r="V82" i="2"/>
  <c r="V75" i="2"/>
  <c r="V91" i="2"/>
  <c r="V71" i="2"/>
  <c r="V43" i="2"/>
  <c r="V55" i="2"/>
  <c r="V25" i="2"/>
  <c r="V47" i="2"/>
  <c r="V41" i="2"/>
  <c r="V38" i="2"/>
  <c r="V35" i="2"/>
  <c r="V37" i="2"/>
  <c r="V39" i="2"/>
  <c r="V69" i="2"/>
  <c r="V59" i="2"/>
  <c r="V13" i="2"/>
  <c r="V44" i="2"/>
  <c r="V19" i="2"/>
  <c r="V60" i="2"/>
  <c r="V4" i="2"/>
  <c r="V85" i="2"/>
  <c r="V40" i="2"/>
  <c r="V10" i="2"/>
  <c r="V12" i="2"/>
  <c r="V67" i="2"/>
  <c r="V63" i="2"/>
  <c r="V93" i="2"/>
  <c r="V101" i="2"/>
  <c r="V96" i="2"/>
  <c r="V92" i="2"/>
  <c r="V74" i="2"/>
  <c r="V88" i="2"/>
  <c r="V76" i="2"/>
  <c r="V87" i="2"/>
  <c r="V68" i="2"/>
  <c r="AA8" i="2"/>
  <c r="V48" i="2"/>
  <c r="V57" i="2"/>
  <c r="V50" i="2"/>
  <c r="V42" i="2"/>
  <c r="V51" i="2"/>
  <c r="V27" i="2"/>
  <c r="V52" i="2"/>
  <c r="V31" i="2"/>
  <c r="V61" i="2"/>
  <c r="V53" i="2"/>
  <c r="V49" i="2"/>
  <c r="V7" i="2"/>
  <c r="V21" i="2"/>
  <c r="V18" i="2"/>
  <c r="V5" i="2"/>
  <c r="V14" i="2"/>
  <c r="V70" i="2"/>
  <c r="V15" i="2"/>
  <c r="V11" i="2"/>
  <c r="V16" i="2"/>
  <c r="V84" i="2"/>
  <c r="V73" i="2"/>
  <c r="V94" i="2"/>
  <c r="V99" i="2"/>
  <c r="V95" i="2"/>
  <c r="V89" i="2"/>
  <c r="V83" i="2"/>
  <c r="V78" i="2"/>
  <c r="V86" i="2"/>
  <c r="V79" i="2"/>
  <c r="V10" i="6"/>
  <c r="X6" i="6"/>
  <c r="V7" i="6"/>
  <c r="AA10" i="6"/>
  <c r="AA11" i="6"/>
  <c r="V22" i="6"/>
  <c r="V29" i="6"/>
  <c r="V42" i="6"/>
  <c r="V43" i="6"/>
  <c r="V53" i="6"/>
  <c r="V93" i="6"/>
  <c r="V90" i="6"/>
  <c r="V72" i="6"/>
  <c r="V103" i="6"/>
  <c r="V96" i="6"/>
  <c r="V67" i="6"/>
  <c r="V91" i="6"/>
  <c r="V57" i="6"/>
  <c r="V54" i="6"/>
  <c r="V18" i="6"/>
  <c r="V4" i="6"/>
  <c r="V20" i="6"/>
  <c r="V28" i="6"/>
  <c r="V27" i="6"/>
  <c r="V32" i="6"/>
  <c r="V41" i="6"/>
  <c r="V73" i="6"/>
  <c r="V70" i="6"/>
  <c r="V66" i="6"/>
  <c r="V89" i="6"/>
  <c r="V74" i="6"/>
  <c r="V78" i="6"/>
  <c r="V87" i="6"/>
  <c r="V81" i="6"/>
  <c r="V9" i="6"/>
  <c r="V33" i="6"/>
  <c r="V19" i="6"/>
  <c r="V23" i="6"/>
  <c r="V34" i="6"/>
  <c r="V44" i="6"/>
  <c r="V46" i="6"/>
  <c r="V56" i="6"/>
  <c r="V59" i="6"/>
  <c r="V76" i="6"/>
  <c r="V83" i="6"/>
  <c r="V102" i="6"/>
  <c r="V98" i="6"/>
  <c r="V51" i="6"/>
  <c r="V75" i="6"/>
  <c r="V50" i="6"/>
  <c r="V47" i="6"/>
  <c r="V14" i="6"/>
  <c r="V13" i="6"/>
  <c r="V38" i="6"/>
  <c r="V31" i="6"/>
  <c r="V21" i="6"/>
  <c r="V37" i="6"/>
  <c r="V48" i="6"/>
  <c r="V64" i="6"/>
  <c r="V68" i="6"/>
  <c r="V62" i="6"/>
  <c r="V85" i="6"/>
  <c r="V60" i="6"/>
  <c r="V79" i="6"/>
  <c r="V94" i="6"/>
  <c r="V86" i="6"/>
  <c r="V12" i="6"/>
  <c r="AA8" i="6"/>
  <c r="V8" i="6"/>
  <c r="V25" i="6"/>
  <c r="V45" i="6"/>
  <c r="V35" i="6"/>
  <c r="V52" i="6"/>
  <c r="V100" i="6"/>
  <c r="V69" i="6"/>
  <c r="V80" i="6"/>
  <c r="V97" i="6"/>
  <c r="V101" i="6"/>
  <c r="V82" i="6"/>
  <c r="V63" i="6"/>
  <c r="V65" i="6"/>
  <c r="V55" i="6"/>
  <c r="V49" i="6"/>
  <c r="V5" i="6"/>
  <c r="V11" i="6"/>
  <c r="V39" i="6"/>
  <c r="V26" i="6"/>
  <c r="V30" i="6"/>
  <c r="V40" i="6"/>
  <c r="V58" i="6"/>
  <c r="V77" i="6"/>
  <c r="V61" i="6"/>
  <c r="V71" i="6"/>
  <c r="V99" i="6"/>
  <c r="V84" i="6"/>
  <c r="V88" i="6"/>
  <c r="V92" i="6"/>
  <c r="V95" i="6"/>
  <c r="V41" i="3"/>
  <c r="V50" i="3"/>
  <c r="X64" i="3"/>
  <c r="K94" i="3"/>
  <c r="K99" i="3"/>
  <c r="K93" i="3"/>
  <c r="K27" i="3"/>
  <c r="K33" i="3" s="1"/>
  <c r="K98" i="3"/>
  <c r="K92" i="3"/>
  <c r="G87" i="3"/>
  <c r="G81" i="3"/>
  <c r="G75" i="3"/>
  <c r="G69" i="3"/>
  <c r="G63" i="3"/>
  <c r="X55" i="3"/>
  <c r="K97" i="3"/>
  <c r="K91" i="3"/>
  <c r="K96" i="3"/>
  <c r="K90" i="3"/>
  <c r="X51" i="3"/>
  <c r="AA11" i="3" s="1"/>
  <c r="V45" i="3"/>
  <c r="V68" i="3"/>
  <c r="V69" i="3"/>
  <c r="V77" i="3"/>
  <c r="V76" i="3"/>
  <c r="V99" i="3"/>
  <c r="V95" i="3"/>
  <c r="V86" i="3"/>
  <c r="V70" i="3"/>
  <c r="V52" i="3"/>
  <c r="V22" i="3"/>
  <c r="V25" i="3"/>
  <c r="V23" i="3"/>
  <c r="V11" i="3"/>
  <c r="V14" i="3"/>
  <c r="V10" i="3"/>
  <c r="V6" i="3"/>
  <c r="V13" i="3"/>
  <c r="V15" i="3"/>
  <c r="V29" i="3"/>
  <c r="V32" i="3"/>
  <c r="V63" i="3"/>
  <c r="V83" i="3"/>
  <c r="V102" i="3"/>
  <c r="V89" i="3"/>
  <c r="V71" i="3"/>
  <c r="V75" i="3"/>
  <c r="V82" i="3"/>
  <c r="V60" i="3"/>
  <c r="V54" i="3"/>
  <c r="V58" i="3"/>
  <c r="V48" i="3"/>
  <c r="V40" i="3"/>
  <c r="V57" i="3"/>
  <c r="V59" i="3"/>
  <c r="V81" i="3"/>
  <c r="V90" i="3"/>
  <c r="V98" i="3"/>
  <c r="V93" i="3"/>
  <c r="V85" i="3"/>
  <c r="V62" i="3"/>
  <c r="V42" i="3"/>
  <c r="V19" i="3"/>
  <c r="V33" i="3"/>
  <c r="V30" i="3"/>
  <c r="V16" i="3"/>
  <c r="V17" i="3"/>
  <c r="V4" i="3"/>
  <c r="V7" i="3"/>
  <c r="V21" i="3"/>
  <c r="V18" i="3"/>
  <c r="V26" i="3"/>
  <c r="V44" i="3"/>
  <c r="V94" i="3"/>
  <c r="V97" i="3"/>
  <c r="V101" i="3"/>
  <c r="V67" i="3"/>
  <c r="V73" i="3"/>
  <c r="V72" i="3"/>
  <c r="V53" i="3"/>
  <c r="V96" i="3"/>
  <c r="V49" i="3"/>
  <c r="V37" i="3"/>
  <c r="V35" i="3"/>
  <c r="V47" i="3"/>
  <c r="V61" i="3"/>
  <c r="V66" i="3"/>
  <c r="V79" i="3"/>
  <c r="V92" i="3"/>
  <c r="V91" i="3"/>
  <c r="V84" i="3"/>
  <c r="V74" i="3"/>
  <c r="V56" i="3"/>
  <c r="V34" i="3"/>
  <c r="V31" i="3"/>
  <c r="V28" i="3"/>
  <c r="V27" i="3"/>
  <c r="V9" i="3"/>
  <c r="V20" i="3"/>
  <c r="V5" i="3"/>
  <c r="V8" i="3"/>
  <c r="V12" i="3"/>
  <c r="V24" i="3"/>
  <c r="V38" i="3"/>
  <c r="V46" i="3"/>
  <c r="V87" i="3"/>
  <c r="V100" i="3"/>
  <c r="V88" i="3"/>
  <c r="V78" i="3"/>
  <c r="V80" i="3"/>
  <c r="V65" i="3"/>
  <c r="V43" i="3"/>
  <c r="X50" i="4"/>
  <c r="X60" i="4"/>
  <c r="V53" i="4"/>
  <c r="V73" i="4"/>
  <c r="X51" i="4"/>
  <c r="V67" i="4"/>
  <c r="X74" i="4"/>
  <c r="X75" i="4"/>
  <c r="X92" i="4"/>
  <c r="X95" i="4"/>
  <c r="X85" i="4"/>
  <c r="X86" i="4"/>
  <c r="X83" i="4"/>
  <c r="X97" i="4"/>
  <c r="X101" i="4"/>
  <c r="V61" i="4"/>
  <c r="V70" i="4"/>
  <c r="X56" i="4"/>
  <c r="V32" i="4"/>
  <c r="V21" i="4"/>
  <c r="V4" i="4"/>
  <c r="V5" i="4"/>
  <c r="V11" i="4"/>
  <c r="V20" i="4"/>
  <c r="V12" i="4"/>
  <c r="V23" i="4"/>
  <c r="V27" i="4"/>
  <c r="V39" i="4"/>
  <c r="V28" i="4"/>
  <c r="V41" i="4"/>
  <c r="V43" i="4"/>
  <c r="V47" i="4"/>
  <c r="V66" i="4"/>
  <c r="V64" i="4"/>
  <c r="V45" i="4"/>
  <c r="V54" i="4"/>
  <c r="V78" i="4"/>
  <c r="V82" i="4"/>
  <c r="V94" i="4"/>
  <c r="V76" i="4"/>
  <c r="V80" i="4"/>
  <c r="V84" i="4"/>
  <c r="V89" i="4"/>
  <c r="V99" i="4"/>
  <c r="V100" i="4"/>
  <c r="V77" i="4"/>
  <c r="V62" i="4"/>
  <c r="V96" i="4"/>
  <c r="V38" i="4"/>
  <c r="V31" i="4"/>
  <c r="V8" i="4"/>
  <c r="V6" i="4"/>
  <c r="V10" i="4"/>
  <c r="V15" i="4"/>
  <c r="V13" i="4"/>
  <c r="V19" i="4"/>
  <c r="V26" i="4"/>
  <c r="V29" i="4"/>
  <c r="V34" i="4"/>
  <c r="V35" i="4"/>
  <c r="V40" i="4"/>
  <c r="V44" i="4"/>
  <c r="V59" i="4"/>
  <c r="V65" i="4"/>
  <c r="V46" i="4"/>
  <c r="V52" i="4"/>
  <c r="V49" i="4"/>
  <c r="V79" i="4"/>
  <c r="V88" i="4"/>
  <c r="V93" i="4"/>
  <c r="V81" i="4"/>
  <c r="V90" i="4"/>
  <c r="V87" i="4"/>
  <c r="V91" i="4"/>
  <c r="V98" i="4"/>
  <c r="V103" i="4"/>
  <c r="V57" i="4"/>
  <c r="V22" i="4"/>
  <c r="V16" i="4"/>
  <c r="V7" i="4"/>
  <c r="V18" i="4"/>
  <c r="V17" i="4"/>
  <c r="V14" i="4"/>
  <c r="V9" i="4"/>
  <c r="V25" i="4"/>
  <c r="V24" i="4"/>
  <c r="V36" i="4"/>
  <c r="V30" i="4"/>
  <c r="V33" i="4"/>
  <c r="V48" i="4"/>
  <c r="V42" i="4"/>
  <c r="V63" i="4"/>
  <c r="V71" i="4"/>
  <c r="V55" i="4"/>
  <c r="AA42" i="5"/>
  <c r="AA44" i="5"/>
  <c r="X36" i="5"/>
  <c r="G65" i="5"/>
  <c r="K90" i="5" a="1"/>
  <c r="K94" i="5" s="1"/>
  <c r="X63" i="5"/>
  <c r="X16" i="5"/>
  <c r="V43" i="5"/>
  <c r="V24" i="5"/>
  <c r="V25" i="5"/>
  <c r="V41" i="5"/>
  <c r="V7" i="5"/>
  <c r="V11" i="5"/>
  <c r="V6" i="5"/>
  <c r="V28" i="5"/>
  <c r="V34" i="5"/>
  <c r="V47" i="5"/>
  <c r="V68" i="5"/>
  <c r="V67" i="5"/>
  <c r="V86" i="5"/>
  <c r="V79" i="5"/>
  <c r="V93" i="5"/>
  <c r="V77" i="5"/>
  <c r="V82" i="5"/>
  <c r="V99" i="5"/>
  <c r="V87" i="5"/>
  <c r="V55" i="5"/>
  <c r="X40" i="5"/>
  <c r="X27" i="5"/>
  <c r="X20" i="5"/>
  <c r="X39" i="5"/>
  <c r="X4" i="5"/>
  <c r="X12" i="5"/>
  <c r="X5" i="5"/>
  <c r="X17" i="5"/>
  <c r="X85" i="5"/>
  <c r="X72" i="5"/>
  <c r="X49" i="5"/>
  <c r="X80" i="5"/>
  <c r="X90" i="5"/>
  <c r="X73" i="5"/>
  <c r="X75" i="5"/>
  <c r="X74" i="5"/>
  <c r="X96" i="5"/>
  <c r="X100" i="5"/>
  <c r="X58" i="5"/>
  <c r="X62" i="5"/>
  <c r="V51" i="5"/>
  <c r="X57" i="5"/>
  <c r="X19" i="5"/>
  <c r="X30" i="5"/>
  <c r="X42" i="5"/>
  <c r="V4" i="5"/>
  <c r="X53" i="5"/>
  <c r="X37" i="5"/>
  <c r="X33" i="5"/>
  <c r="X29" i="5"/>
  <c r="X70" i="5"/>
  <c r="X13" i="5"/>
  <c r="X9" i="5"/>
  <c r="X18" i="5"/>
  <c r="X26" i="5"/>
  <c r="X69" i="5"/>
  <c r="X89" i="5"/>
  <c r="X52" i="5"/>
  <c r="X95" i="5"/>
  <c r="X76" i="5"/>
  <c r="X71" i="5"/>
  <c r="X81" i="5"/>
  <c r="X91" i="5"/>
  <c r="X101" i="5"/>
  <c r="X97" i="5"/>
  <c r="X61" i="5"/>
  <c r="X50" i="5"/>
  <c r="X56" i="5"/>
  <c r="X54" i="5"/>
  <c r="X22" i="5"/>
  <c r="X44" i="5"/>
  <c r="X65" i="5"/>
  <c r="X38" i="5"/>
  <c r="X21" i="5"/>
  <c r="X35" i="5"/>
  <c r="X8" i="5"/>
  <c r="X14" i="5"/>
  <c r="X10" i="5"/>
  <c r="X15" i="5"/>
  <c r="X32" i="5"/>
  <c r="X64" i="5"/>
  <c r="X83" i="5"/>
  <c r="X48" i="5"/>
  <c r="X94" i="5"/>
  <c r="X84" i="5"/>
  <c r="X92" i="5"/>
  <c r="X78" i="5"/>
  <c r="X88" i="5"/>
  <c r="X102" i="5"/>
  <c r="X98" i="5"/>
  <c r="X66" i="5"/>
  <c r="X59" i="5"/>
  <c r="X60" i="5"/>
  <c r="X23" i="5"/>
  <c r="X31" i="5"/>
  <c r="X46" i="5"/>
  <c r="K33" i="6"/>
  <c r="K100" i="6"/>
  <c r="K97" i="6"/>
  <c r="K94" i="6"/>
  <c r="K91" i="6"/>
  <c r="G86" i="6"/>
  <c r="G80" i="6"/>
  <c r="G74" i="6"/>
  <c r="G59" i="6"/>
  <c r="G53" i="6"/>
  <c r="G47" i="6"/>
  <c r="G41" i="6"/>
  <c r="G35" i="6"/>
  <c r="G31" i="6"/>
  <c r="G27" i="6"/>
  <c r="G21" i="6"/>
  <c r="G15" i="6"/>
  <c r="G9" i="6"/>
  <c r="G91" i="6"/>
  <c r="G85" i="6"/>
  <c r="G79" i="6"/>
  <c r="G73" i="6"/>
  <c r="G58" i="6"/>
  <c r="G52" i="6"/>
  <c r="G46" i="6"/>
  <c r="G40" i="6"/>
  <c r="K34" i="6"/>
  <c r="G26" i="6"/>
  <c r="G20" i="6"/>
  <c r="G14" i="6"/>
  <c r="G8" i="6"/>
  <c r="G34" i="6"/>
  <c r="G30" i="6"/>
  <c r="G103" i="6"/>
  <c r="K99" i="6"/>
  <c r="K96" i="6"/>
  <c r="K93" i="6"/>
  <c r="G90" i="6"/>
  <c r="G84" i="6"/>
  <c r="G78" i="6"/>
  <c r="G72" i="6"/>
  <c r="G63" i="6"/>
  <c r="G57" i="6"/>
  <c r="G51" i="6"/>
  <c r="G45" i="6"/>
  <c r="G39" i="6"/>
  <c r="G25" i="6"/>
  <c r="G19" i="6"/>
  <c r="G13" i="6"/>
  <c r="G7" i="6"/>
  <c r="G89" i="6"/>
  <c r="G83" i="6"/>
  <c r="G77" i="6"/>
  <c r="G71" i="6"/>
  <c r="G62" i="6"/>
  <c r="G56" i="6"/>
  <c r="G50" i="6"/>
  <c r="G44" i="6"/>
  <c r="G38" i="6"/>
  <c r="G33" i="6"/>
  <c r="G29" i="6"/>
  <c r="G24" i="6"/>
  <c r="G18" i="6"/>
  <c r="G12" i="6"/>
  <c r="G6" i="6"/>
  <c r="K98" i="6"/>
  <c r="K95" i="6"/>
  <c r="G88" i="6"/>
  <c r="G82" i="6"/>
  <c r="G76" i="6"/>
  <c r="G70" i="6"/>
  <c r="G66" i="6"/>
  <c r="G61" i="6"/>
  <c r="G55" i="6"/>
  <c r="G49" i="6"/>
  <c r="G43" i="6"/>
  <c r="G37" i="6"/>
  <c r="G23" i="6"/>
  <c r="G17" i="6"/>
  <c r="G11" i="6"/>
  <c r="G5" i="6"/>
  <c r="G32" i="6"/>
  <c r="G28" i="6"/>
  <c r="G87" i="6"/>
  <c r="G81" i="6"/>
  <c r="G75" i="6"/>
  <c r="G69" i="6"/>
  <c r="G65" i="6"/>
  <c r="G60" i="6"/>
  <c r="G54" i="6"/>
  <c r="G48" i="6"/>
  <c r="G42" i="6"/>
  <c r="G36" i="6"/>
  <c r="G22" i="6"/>
  <c r="G16" i="6"/>
  <c r="G10" i="6"/>
  <c r="K91" i="5"/>
  <c r="K33" i="5"/>
  <c r="G64" i="5"/>
  <c r="G59" i="5"/>
  <c r="G53" i="5"/>
  <c r="G47" i="5"/>
  <c r="G41" i="5"/>
  <c r="G35" i="5"/>
  <c r="G31" i="5"/>
  <c r="G27" i="5"/>
  <c r="G21" i="5"/>
  <c r="G15" i="5"/>
  <c r="G9" i="5"/>
  <c r="G100" i="5"/>
  <c r="G67" i="5"/>
  <c r="G58" i="5"/>
  <c r="G52" i="5"/>
  <c r="G46" i="5"/>
  <c r="G40" i="5"/>
  <c r="K34" i="5"/>
  <c r="G26" i="5"/>
  <c r="G20" i="5"/>
  <c r="G14" i="5"/>
  <c r="G8" i="5"/>
  <c r="G34" i="5"/>
  <c r="G30" i="5"/>
  <c r="G57" i="5"/>
  <c r="G51" i="5"/>
  <c r="G45" i="5"/>
  <c r="G39" i="5"/>
  <c r="G25" i="5"/>
  <c r="G19" i="5"/>
  <c r="G13" i="5"/>
  <c r="G7" i="5"/>
  <c r="G94" i="5"/>
  <c r="G66" i="5"/>
  <c r="G62" i="5"/>
  <c r="G56" i="5"/>
  <c r="G50" i="5"/>
  <c r="G44" i="5"/>
  <c r="G38" i="5"/>
  <c r="G33" i="5"/>
  <c r="G29" i="5"/>
  <c r="G24" i="5"/>
  <c r="G18" i="5"/>
  <c r="G12" i="5"/>
  <c r="G6" i="5"/>
  <c r="G96" i="5"/>
  <c r="G61" i="5"/>
  <c r="G55" i="5"/>
  <c r="G49" i="5"/>
  <c r="G43" i="5"/>
  <c r="G37" i="5"/>
  <c r="G23" i="5"/>
  <c r="G17" i="5"/>
  <c r="G11" i="5"/>
  <c r="G5" i="5"/>
  <c r="G32" i="5"/>
  <c r="G28" i="5"/>
  <c r="G60" i="5"/>
  <c r="G54" i="5"/>
  <c r="G48" i="5"/>
  <c r="G42" i="5"/>
  <c r="G36" i="5"/>
  <c r="G22" i="5"/>
  <c r="G16" i="5"/>
  <c r="G10" i="5"/>
  <c r="G64" i="4"/>
  <c r="G59" i="4"/>
  <c r="G53" i="4"/>
  <c r="G47" i="4"/>
  <c r="G41" i="4"/>
  <c r="G35" i="4"/>
  <c r="G31" i="4"/>
  <c r="G27" i="4"/>
  <c r="G21" i="4"/>
  <c r="G15" i="4"/>
  <c r="G9" i="4"/>
  <c r="G99" i="4"/>
  <c r="G96" i="4"/>
  <c r="G93" i="4"/>
  <c r="G67" i="4"/>
  <c r="G58" i="4"/>
  <c r="G52" i="4"/>
  <c r="G46" i="4"/>
  <c r="G40" i="4"/>
  <c r="K34" i="4"/>
  <c r="G26" i="4"/>
  <c r="G20" i="4"/>
  <c r="G14" i="4"/>
  <c r="G8" i="4"/>
  <c r="G34" i="4"/>
  <c r="G30" i="4"/>
  <c r="G57" i="4"/>
  <c r="G51" i="4"/>
  <c r="G45" i="4"/>
  <c r="G39" i="4"/>
  <c r="G25" i="4"/>
  <c r="G19" i="4"/>
  <c r="G13" i="4"/>
  <c r="G7" i="4"/>
  <c r="G98" i="4"/>
  <c r="G95" i="4"/>
  <c r="G92" i="4"/>
  <c r="G66" i="4"/>
  <c r="G62" i="4"/>
  <c r="G56" i="4"/>
  <c r="G50" i="4"/>
  <c r="G44" i="4"/>
  <c r="G38" i="4"/>
  <c r="G33" i="4"/>
  <c r="G29" i="4"/>
  <c r="G24" i="4"/>
  <c r="G18" i="4"/>
  <c r="G12" i="4"/>
  <c r="G6" i="4"/>
  <c r="G101" i="4"/>
  <c r="G61" i="4"/>
  <c r="G55" i="4"/>
  <c r="G49" i="4"/>
  <c r="G43" i="4"/>
  <c r="G37" i="4"/>
  <c r="G23" i="4"/>
  <c r="G17" i="4"/>
  <c r="G11" i="4"/>
  <c r="G5" i="4"/>
  <c r="G32" i="4"/>
  <c r="G28" i="4"/>
  <c r="G60" i="4"/>
  <c r="G54" i="4"/>
  <c r="G48" i="4"/>
  <c r="G42" i="4"/>
  <c r="G36" i="4"/>
  <c r="G22" i="4"/>
  <c r="G16" i="4"/>
  <c r="G10" i="4"/>
  <c r="G64" i="3"/>
  <c r="G59" i="3"/>
  <c r="G53" i="3"/>
  <c r="G47" i="3"/>
  <c r="G41" i="3"/>
  <c r="G35" i="3"/>
  <c r="G31" i="3"/>
  <c r="G27" i="3"/>
  <c r="G21" i="3"/>
  <c r="G15" i="3"/>
  <c r="G9" i="3"/>
  <c r="G99" i="3"/>
  <c r="G96" i="3"/>
  <c r="G93" i="3"/>
  <c r="G67" i="3"/>
  <c r="G58" i="3"/>
  <c r="G52" i="3"/>
  <c r="G46" i="3"/>
  <c r="G40" i="3"/>
  <c r="K34" i="3"/>
  <c r="G26" i="3"/>
  <c r="G20" i="3"/>
  <c r="G14" i="3"/>
  <c r="G8" i="3"/>
  <c r="G34" i="3"/>
  <c r="G30" i="3"/>
  <c r="G57" i="3"/>
  <c r="G51" i="3"/>
  <c r="G45" i="3"/>
  <c r="G39" i="3"/>
  <c r="G25" i="3"/>
  <c r="G19" i="3"/>
  <c r="G13" i="3"/>
  <c r="G7" i="3"/>
  <c r="G98" i="3"/>
  <c r="G95" i="3"/>
  <c r="G92" i="3"/>
  <c r="G66" i="3"/>
  <c r="G62" i="3"/>
  <c r="G56" i="3"/>
  <c r="G50" i="3"/>
  <c r="G44" i="3"/>
  <c r="G38" i="3"/>
  <c r="G33" i="3"/>
  <c r="G29" i="3"/>
  <c r="G24" i="3"/>
  <c r="G18" i="3"/>
  <c r="G12" i="3"/>
  <c r="G6" i="3"/>
  <c r="G101" i="3"/>
  <c r="G61" i="3"/>
  <c r="G55" i="3"/>
  <c r="G49" i="3"/>
  <c r="G43" i="3"/>
  <c r="G37" i="3"/>
  <c r="G23" i="3"/>
  <c r="G17" i="3"/>
  <c r="G11" i="3"/>
  <c r="G5" i="3"/>
  <c r="G32" i="3"/>
  <c r="G28" i="3"/>
  <c r="G100" i="3"/>
  <c r="G97" i="3"/>
  <c r="G94" i="3"/>
  <c r="G91" i="3"/>
  <c r="G60" i="3"/>
  <c r="G54" i="3"/>
  <c r="G48" i="3"/>
  <c r="G42" i="3"/>
  <c r="G36" i="3"/>
  <c r="G22" i="3"/>
  <c r="G16" i="3"/>
  <c r="G10" i="3"/>
  <c r="K33" i="2"/>
  <c r="G64" i="2"/>
  <c r="G59" i="2"/>
  <c r="G53" i="2"/>
  <c r="G47" i="2"/>
  <c r="G41" i="2"/>
  <c r="G35" i="2"/>
  <c r="G31" i="2"/>
  <c r="G27" i="2"/>
  <c r="G21" i="2"/>
  <c r="G15" i="2"/>
  <c r="G9" i="2"/>
  <c r="G99" i="2"/>
  <c r="G96" i="2"/>
  <c r="G93" i="2"/>
  <c r="G67" i="2"/>
  <c r="G58" i="2"/>
  <c r="G52" i="2"/>
  <c r="G46" i="2"/>
  <c r="G40" i="2"/>
  <c r="K34" i="2"/>
  <c r="G26" i="2"/>
  <c r="G20" i="2"/>
  <c r="G14" i="2"/>
  <c r="G8" i="2"/>
  <c r="G34" i="2"/>
  <c r="G30" i="2"/>
  <c r="G57" i="2"/>
  <c r="G51" i="2"/>
  <c r="G45" i="2"/>
  <c r="G39" i="2"/>
  <c r="G25" i="2"/>
  <c r="G19" i="2"/>
  <c r="G13" i="2"/>
  <c r="G7" i="2"/>
  <c r="G98" i="2"/>
  <c r="G95" i="2"/>
  <c r="G92" i="2"/>
  <c r="G66" i="2"/>
  <c r="G62" i="2"/>
  <c r="G56" i="2"/>
  <c r="G50" i="2"/>
  <c r="G44" i="2"/>
  <c r="G38" i="2"/>
  <c r="G33" i="2"/>
  <c r="G29" i="2"/>
  <c r="G24" i="2"/>
  <c r="G18" i="2"/>
  <c r="G12" i="2"/>
  <c r="G6" i="2"/>
  <c r="G101" i="2"/>
  <c r="G61" i="2"/>
  <c r="G55" i="2"/>
  <c r="G49" i="2"/>
  <c r="G43" i="2"/>
  <c r="G37" i="2"/>
  <c r="G23" i="2"/>
  <c r="G17" i="2"/>
  <c r="G11" i="2"/>
  <c r="G5" i="2"/>
  <c r="G32" i="2"/>
  <c r="G28" i="2"/>
  <c r="G60" i="2"/>
  <c r="G54" i="2"/>
  <c r="G48" i="2"/>
  <c r="G42" i="2"/>
  <c r="G36" i="2"/>
  <c r="G22" i="2"/>
  <c r="G16" i="2"/>
  <c r="G10" i="2"/>
  <c r="AA4" i="5" l="1"/>
  <c r="AA43" i="5"/>
  <c r="AA46" i="5"/>
  <c r="AA7" i="5"/>
  <c r="K66" i="6"/>
  <c r="K67" i="6" s="1"/>
  <c r="K68" i="6" s="1"/>
  <c r="AA11" i="4"/>
  <c r="AA9" i="4"/>
  <c r="J101" i="4"/>
  <c r="L97" i="4" s="1"/>
  <c r="K65" i="2"/>
  <c r="K66" i="2" s="1"/>
  <c r="K67" i="2" s="1"/>
  <c r="K99" i="5"/>
  <c r="AA12" i="3"/>
  <c r="AA9" i="3"/>
  <c r="AA12" i="2"/>
  <c r="K65" i="4"/>
  <c r="K66" i="4" s="1"/>
  <c r="K67" i="4" s="1"/>
  <c r="K96" i="5"/>
  <c r="AA6" i="5"/>
  <c r="J101" i="2"/>
  <c r="L97" i="2" s="1"/>
  <c r="AA9" i="2"/>
  <c r="AB16" i="2" s="1"/>
  <c r="AB17" i="2" s="1"/>
  <c r="AA9" i="6"/>
  <c r="AA12" i="6"/>
  <c r="K65" i="3"/>
  <c r="K66" i="3" s="1"/>
  <c r="K67" i="3" s="1"/>
  <c r="J101" i="3"/>
  <c r="AA12" i="4"/>
  <c r="K90" i="5"/>
  <c r="K65" i="5"/>
  <c r="K66" i="5" s="1"/>
  <c r="K67" i="5" s="1"/>
  <c r="K92" i="5"/>
  <c r="K97" i="5"/>
  <c r="K98" i="5"/>
  <c r="K93" i="5"/>
  <c r="AA45" i="5"/>
  <c r="K95" i="5"/>
  <c r="J102" i="6"/>
  <c r="L92" i="6" s="1"/>
  <c r="L91" i="6"/>
  <c r="L94" i="6"/>
  <c r="L97" i="6"/>
  <c r="L100" i="6"/>
  <c r="L93" i="6"/>
  <c r="L96" i="6"/>
  <c r="L99" i="6"/>
  <c r="L94" i="4" l="1"/>
  <c r="L91" i="4"/>
  <c r="L91" i="2"/>
  <c r="J101" i="5"/>
  <c r="L93" i="5" s="1"/>
  <c r="AB18" i="2"/>
  <c r="AB19" i="2" s="1"/>
  <c r="L92" i="4"/>
  <c r="L93" i="4"/>
  <c r="L99" i="4"/>
  <c r="L90" i="4"/>
  <c r="L98" i="4"/>
  <c r="L95" i="4"/>
  <c r="L96" i="4"/>
  <c r="L90" i="2"/>
  <c r="L94" i="2"/>
  <c r="L99" i="2"/>
  <c r="L93" i="2"/>
  <c r="L98" i="2"/>
  <c r="L95" i="2"/>
  <c r="L92" i="2"/>
  <c r="L96" i="2"/>
  <c r="AB50" i="5"/>
  <c r="AB51" i="5" s="1"/>
  <c r="AB16" i="6"/>
  <c r="AB17" i="6" s="1"/>
  <c r="AB18" i="6"/>
  <c r="AB19" i="6" s="1"/>
  <c r="AB16" i="3"/>
  <c r="AB17" i="3" s="1"/>
  <c r="L90" i="3"/>
  <c r="L95" i="3"/>
  <c r="L96" i="3"/>
  <c r="L93" i="3"/>
  <c r="L99" i="3"/>
  <c r="L97" i="3"/>
  <c r="L92" i="3"/>
  <c r="L91" i="3"/>
  <c r="L98" i="3"/>
  <c r="L94" i="3"/>
  <c r="AB18" i="3"/>
  <c r="AB19" i="3" s="1"/>
  <c r="AB16" i="4"/>
  <c r="AB17" i="4" s="1"/>
  <c r="AB18" i="4"/>
  <c r="AB19" i="4" s="1"/>
  <c r="L95" i="5"/>
  <c r="L94" i="5"/>
  <c r="L99" i="5"/>
  <c r="L96" i="5"/>
  <c r="L91" i="5"/>
  <c r="L92" i="5"/>
  <c r="AB52" i="5"/>
  <c r="AB53" i="5" s="1"/>
  <c r="AB13" i="5"/>
  <c r="AB14" i="5" s="1"/>
  <c r="L98" i="6"/>
  <c r="L95" i="6"/>
  <c r="L90" i="5"/>
  <c r="L97" i="5" l="1"/>
  <c r="L98" i="5"/>
</calcChain>
</file>

<file path=xl/sharedStrings.xml><?xml version="1.0" encoding="utf-8"?>
<sst xmlns="http://schemas.openxmlformats.org/spreadsheetml/2006/main" count="1403" uniqueCount="242">
  <si>
    <t>Sum</t>
  </si>
  <si>
    <t>May 18, 2020</t>
  </si>
  <si>
    <t>May 15, 2020</t>
  </si>
  <si>
    <t>(129.671, 132.39]</t>
  </si>
  <si>
    <t>May 14, 2020</t>
  </si>
  <si>
    <t>(126.952, 129.671]</t>
  </si>
  <si>
    <t>May 13, 2020</t>
  </si>
  <si>
    <t>(124.233, 126.952]</t>
  </si>
  <si>
    <t>May 12, 2020</t>
  </si>
  <si>
    <t>(121.514, 124.233]</t>
  </si>
  <si>
    <t>May 11, 2020</t>
  </si>
  <si>
    <t>(118.795, 121.514]</t>
  </si>
  <si>
    <t>May 08, 2020</t>
  </si>
  <si>
    <t>(116.076, 118.795]</t>
  </si>
  <si>
    <t>May 07, 2020</t>
  </si>
  <si>
    <t>(113.357, 116.076]</t>
  </si>
  <si>
    <t>May 06, 2020</t>
  </si>
  <si>
    <t>(110.638, 113.357]</t>
  </si>
  <si>
    <t>May 05, 2020</t>
  </si>
  <si>
    <t>(107.919, 110.638]</t>
  </si>
  <si>
    <t>May 04, 2020</t>
  </si>
  <si>
    <t>histogram above</t>
  </si>
  <si>
    <t>[105.2, 107.919]</t>
  </si>
  <si>
    <t>May 01, 2020</t>
  </si>
  <si>
    <t>The bins are going to be the same as shown by the</t>
  </si>
  <si>
    <t>Percentage</t>
  </si>
  <si>
    <t>Frequency</t>
  </si>
  <si>
    <t>Bin Upper Limit</t>
  </si>
  <si>
    <t>Bin</t>
  </si>
  <si>
    <t>Apr. 30, 2020</t>
  </si>
  <si>
    <t>Note:</t>
  </si>
  <si>
    <t>Pie/ Circle Graph Calculations</t>
  </si>
  <si>
    <t>Apr. 29, 2020</t>
  </si>
  <si>
    <t>Apr. 28, 2020</t>
  </si>
  <si>
    <t>Apr. 27, 2020</t>
  </si>
  <si>
    <t>Apr. 24, 2020</t>
  </si>
  <si>
    <t>Apr. 23, 2020</t>
  </si>
  <si>
    <t>Apr. 22, 2020</t>
  </si>
  <si>
    <t>Apr. 21, 2020</t>
  </si>
  <si>
    <t>Apr. 20, 2020</t>
  </si>
  <si>
    <t>Apr. 17, 2020</t>
  </si>
  <si>
    <t>Apr. 16, 2020</t>
  </si>
  <si>
    <t>Apr. 15, 2020</t>
  </si>
  <si>
    <t>Apr. 14, 2020</t>
  </si>
  <si>
    <t>Apr. 13, 2020</t>
  </si>
  <si>
    <t>Apr. 09, 2020</t>
  </si>
  <si>
    <t>Apr. 08, 2020</t>
  </si>
  <si>
    <t>Apr. 07, 2020</t>
  </si>
  <si>
    <t>Apr. 06, 2020</t>
  </si>
  <si>
    <t>Apr. 03, 2020</t>
  </si>
  <si>
    <t>Apr. 02, 2020</t>
  </si>
  <si>
    <t>Apr. 01, 2020</t>
  </si>
  <si>
    <t>Mar. 31, 2020</t>
  </si>
  <si>
    <t>Variance</t>
  </si>
  <si>
    <t>Mar. 30, 2020</t>
  </si>
  <si>
    <t>Standard Deviation</t>
  </si>
  <si>
    <t>Mar. 27, 2020</t>
  </si>
  <si>
    <t>Sum((x-mean)^2)</t>
  </si>
  <si>
    <t>Mar. 26, 2020</t>
  </si>
  <si>
    <t>fully represented by this minimal data</t>
  </si>
  <si>
    <t>Mode</t>
  </si>
  <si>
    <t>Mar. 25, 2020</t>
  </si>
  <si>
    <t>sample since the stock market can not be</t>
  </si>
  <si>
    <t>Median</t>
  </si>
  <si>
    <t>Mar. 24, 2020</t>
  </si>
  <si>
    <t>We are taking the standard deviation of the</t>
  </si>
  <si>
    <t>Mean</t>
  </si>
  <si>
    <t>Mar. 23, 2020</t>
  </si>
  <si>
    <t>Histogram Summary Table Calculations</t>
  </si>
  <si>
    <t>Mar. 20, 2020</t>
  </si>
  <si>
    <t>Mar. 19, 2020</t>
  </si>
  <si>
    <t>Mar. 18, 2020</t>
  </si>
  <si>
    <t>Mar. 17, 2020</t>
  </si>
  <si>
    <t>Mar. 16, 2020</t>
  </si>
  <si>
    <t>Mar. 13, 2020</t>
  </si>
  <si>
    <t>Mar. 12, 2020</t>
  </si>
  <si>
    <t>Mar. 11, 2020</t>
  </si>
  <si>
    <t>Mar. 10, 2020</t>
  </si>
  <si>
    <t>Mar. 09, 2020</t>
  </si>
  <si>
    <t>Mar. 06, 2020</t>
  </si>
  <si>
    <t>Mar. 05, 2020</t>
  </si>
  <si>
    <t>Mar. 04, 2020</t>
  </si>
  <si>
    <t>Mar. 03, 2020</t>
  </si>
  <si>
    <t>Mar. 02, 2020</t>
  </si>
  <si>
    <t>Feb. 28, 2020</t>
  </si>
  <si>
    <t>Feb. 27, 2020</t>
  </si>
  <si>
    <t>Feb. 26, 2020</t>
  </si>
  <si>
    <t>Feb. 25, 2020</t>
  </si>
  <si>
    <t>Feb. 24, 2020</t>
  </si>
  <si>
    <t>Feb. 21, 2020</t>
  </si>
  <si>
    <t>Feb. 20, 2020</t>
  </si>
  <si>
    <t>Feb. 19, 2020</t>
  </si>
  <si>
    <t>Feb. 18, 2020</t>
  </si>
  <si>
    <t>Feb. 14, 2020</t>
  </si>
  <si>
    <t>Feb. 13, 2020</t>
  </si>
  <si>
    <t>Feb. 12, 2020</t>
  </si>
  <si>
    <t>Outlier Max</t>
  </si>
  <si>
    <t>Feb. 11, 2020</t>
  </si>
  <si>
    <t>Outlier Min</t>
  </si>
  <si>
    <t>Feb. 10, 2020</t>
  </si>
  <si>
    <t>Max</t>
  </si>
  <si>
    <t>Feb. 07, 2020</t>
  </si>
  <si>
    <t>4. Outlier is 1.5*IQR away from data</t>
  </si>
  <si>
    <t>Q3</t>
  </si>
  <si>
    <t>Feb. 06, 2020</t>
  </si>
  <si>
    <t>3. Use function *quartile.inc(array of data, quartile number)</t>
  </si>
  <si>
    <t>Feb. 05, 2020</t>
  </si>
  <si>
    <t>2. Median occurs at the 49th data point (ceil(98/2))</t>
  </si>
  <si>
    <t>Q1</t>
  </si>
  <si>
    <t>Feb. 04, 2020</t>
  </si>
  <si>
    <t>to have to sort it from least to greatest.</t>
  </si>
  <si>
    <t>Min</t>
  </si>
  <si>
    <t>Feb. 03, 2020</t>
  </si>
  <si>
    <t>1. For us to be able to analyze this data, we are going</t>
  </si>
  <si>
    <t>Interquartile Range (IQR)</t>
  </si>
  <si>
    <t>Jan. 31, 2020</t>
  </si>
  <si>
    <t>Box and Whisker Diagram Calculations</t>
  </si>
  <si>
    <t>Jan. 30, 2020</t>
  </si>
  <si>
    <t>Jan. 29, 2020</t>
  </si>
  <si>
    <t>Jan. 28, 2020</t>
  </si>
  <si>
    <t>Jan. 27, 2020</t>
  </si>
  <si>
    <t>Jan. 24, 2020</t>
  </si>
  <si>
    <t>Jan. 23, 2020</t>
  </si>
  <si>
    <t>Jan. 22, 2020</t>
  </si>
  <si>
    <t>Jan. 21, 2020</t>
  </si>
  <si>
    <t>Jan. 17, 2020</t>
  </si>
  <si>
    <t>Jan. 16, 2020</t>
  </si>
  <si>
    <t>Jan. 15, 2020</t>
  </si>
  <si>
    <t>Jan. 14, 2020</t>
  </si>
  <si>
    <t>Jan. 13, 2020</t>
  </si>
  <si>
    <t>Jan. 10, 2020</t>
  </si>
  <si>
    <t>Jan. 09, 2020</t>
  </si>
  <si>
    <t>Jan. 08, 2020</t>
  </si>
  <si>
    <t>Jan. 07, 2020</t>
  </si>
  <si>
    <t>Jan. 06, 2020</t>
  </si>
  <si>
    <t>Jan. 03, 2020</t>
  </si>
  <si>
    <t>Jan. 02, 2020</t>
  </si>
  <si>
    <t>Dec. 31, 2019</t>
  </si>
  <si>
    <t>Dec. 30, 2019</t>
  </si>
  <si>
    <t>Dec. 27, 2019</t>
  </si>
  <si>
    <t>(x-mean)^2</t>
  </si>
  <si>
    <t>Sorted Opening</t>
  </si>
  <si>
    <t>Sorted Time</t>
  </si>
  <si>
    <t>Predicted Value</t>
  </si>
  <si>
    <t>Opening</t>
  </si>
  <si>
    <t>Date</t>
  </si>
  <si>
    <t>Time Intervals</t>
  </si>
  <si>
    <t>https://ca.finance.yahoo.com/quote/WMT/history?p=WMT</t>
  </si>
  <si>
    <t>Walmart (WMT) Variable Analysis</t>
  </si>
  <si>
    <t>(151.713, 155.57]</t>
  </si>
  <si>
    <t>(147.856, 151.713]</t>
  </si>
  <si>
    <t>(143.999, 147.856]</t>
  </si>
  <si>
    <t>(140.142, 143.999]</t>
  </si>
  <si>
    <t>(136.285, 140.142]</t>
  </si>
  <si>
    <t>(132.428, 136.285]</t>
  </si>
  <si>
    <t>(128.571, 132.428]</t>
  </si>
  <si>
    <t>(124.714, 128.571]</t>
  </si>
  <si>
    <t>(120.857, 124.714]</t>
  </si>
  <si>
    <t>[117, 120.857]</t>
  </si>
  <si>
    <t>2. Median occurs at the 50th data point (ceil(99/2))</t>
  </si>
  <si>
    <t>Dec. 26, 2019</t>
  </si>
  <si>
    <t>https://ca.finance.yahoo.com/quote/JNJ/history?p=JNJ</t>
  </si>
  <si>
    <t>Johnson&amp;Johnson (JNJ) One Variable Analysis</t>
  </si>
  <si>
    <t>(1478.214, 1525.07]</t>
  </si>
  <si>
    <t>(1431.358, 1478.214]</t>
  </si>
  <si>
    <t>(1384.502, 1431.358]</t>
  </si>
  <si>
    <t>(1337.646, 1384.502]</t>
  </si>
  <si>
    <t>(1290.79, 1337.646]</t>
  </si>
  <si>
    <t>(1243.934, 1290.79]</t>
  </si>
  <si>
    <t>(1197.078, 1243.934]</t>
  </si>
  <si>
    <t>(1150.222, 1197.078]</t>
  </si>
  <si>
    <t>(1103.059, 1150.222]</t>
  </si>
  <si>
    <t>[1056.51, 1103.059]</t>
  </si>
  <si>
    <t>2. Median occurs at the 50th data point (ceil(100/2))</t>
  </si>
  <si>
    <t>Dec. 24, 2019</t>
  </si>
  <si>
    <t>https://ca.finance.yahoo.com/quote/GOOG/history?p=GOOG</t>
  </si>
  <si>
    <t>Google (GOOG) Variable Analysis</t>
  </si>
  <si>
    <t>(61.009, 64.9]</t>
  </si>
  <si>
    <t>(57.118, 61.009]</t>
  </si>
  <si>
    <t>(53.227, 57.118]</t>
  </si>
  <si>
    <t>(49.336, 53.227]</t>
  </si>
  <si>
    <t>(45.445, 49.336]</t>
  </si>
  <si>
    <t>(41.554, 45.445]</t>
  </si>
  <si>
    <t>(37.663, 41.554]</t>
  </si>
  <si>
    <t>(33.772, 37.663]</t>
  </si>
  <si>
    <t>(29.881, 33.772]</t>
  </si>
  <si>
    <t>[25.99, 29.881]</t>
  </si>
  <si>
    <t>https://ca.finance.yahoo.com/quote/AC/history?p=AC</t>
  </si>
  <si>
    <t>Air Canada (AC) One Variable Analysis</t>
  </si>
  <si>
    <t>(868.62, 923.5]</t>
  </si>
  <si>
    <t>(813.74, 868.62]</t>
  </si>
  <si>
    <t>(758.86, 813.74]</t>
  </si>
  <si>
    <t>(703.98, 758.86]</t>
  </si>
  <si>
    <t>(649.1, 703.98]</t>
  </si>
  <si>
    <t>(594.22, 649.1]</t>
  </si>
  <si>
    <t>(539.34, 594.22]</t>
  </si>
  <si>
    <t>(484.46, 539.34]</t>
  </si>
  <si>
    <t>(429.58, 484.46]</t>
  </si>
  <si>
    <t>[374.7, 429.58]</t>
  </si>
  <si>
    <t>None</t>
  </si>
  <si>
    <t xml:space="preserve">   </t>
  </si>
  <si>
    <t>https://ca.finance.yahoo.com/quote/TSLA/history?p=TSLA</t>
  </si>
  <si>
    <t>Tesla (TSLA) One Variable Analysis</t>
  </si>
  <si>
    <t>Opening (x)</t>
  </si>
  <si>
    <t>Predicted Value (y)</t>
  </si>
  <si>
    <t>x*y</t>
  </si>
  <si>
    <t>x^2</t>
  </si>
  <si>
    <t>y^2</t>
  </si>
  <si>
    <t>Summary Tale</t>
  </si>
  <si>
    <t>Sum of x*y</t>
  </si>
  <si>
    <t>Sum of x^2</t>
  </si>
  <si>
    <t>Sum of y^2</t>
  </si>
  <si>
    <t>n (# of elements)</t>
  </si>
  <si>
    <t>m (slope)</t>
  </si>
  <si>
    <t>Equation of best fit lit</t>
  </si>
  <si>
    <t>Sum of x</t>
  </si>
  <si>
    <t>Sum of y</t>
  </si>
  <si>
    <t>b (y-intercept)</t>
  </si>
  <si>
    <t>Calculations revolving Line of Best Fit</t>
  </si>
  <si>
    <t>y = 0.3369x + 25.511</t>
  </si>
  <si>
    <t>Coefficient of Determination (r^2)</t>
  </si>
  <si>
    <t>Coefficient of Correlation (r)</t>
  </si>
  <si>
    <t>Summary Tale without outliers</t>
  </si>
  <si>
    <t>Calculations revolving Line of Best Fit without outliers</t>
  </si>
  <si>
    <t>Equation of best fit lit without outliers</t>
  </si>
  <si>
    <t>Air Canada (AC) Variable Analysis Sorted by Opening Value</t>
  </si>
  <si>
    <t>y = 0.4041x + 23.037</t>
  </si>
  <si>
    <t>y1~x1</t>
  </si>
  <si>
    <t>r^2 = -0.4304</t>
  </si>
  <si>
    <t>Google (GOOG) Variable Analysis Sorted By Opening Value</t>
  </si>
  <si>
    <t>y1=x1</t>
  </si>
  <si>
    <t>r^2=-2.211</t>
  </si>
  <si>
    <t>Johnson&amp;Johnson (JNJ) Variable Analysis Sorted By Opening Value</t>
  </si>
  <si>
    <t>r^2 = -80.87</t>
  </si>
  <si>
    <t>Tesla (TSLA) Variable Analysis Sorted By Opening Value</t>
  </si>
  <si>
    <t>y = 0.1883x + 519.53</t>
  </si>
  <si>
    <t>y = 0.0034x + 142.94</t>
  </si>
  <si>
    <t>y = 0.2326x + 1018.3</t>
  </si>
  <si>
    <t>r^2 = -3.31</t>
  </si>
  <si>
    <t>y = 0.2817x + 85.056</t>
  </si>
  <si>
    <t>y1 = x1</t>
  </si>
  <si>
    <t>r^2 = -1.55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</si>
</sst>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indexed="8"/>
      <name val="Times New Roman"/>
      <family val="1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  <font>
      <sz val="11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18">
    <border>
      <left/>
      <right/>
      <top/>
      <bottom/>
      <diagonal/>
    </border>
    <border>
      <left style="dashDot">
        <color indexed="64"/>
      </left>
      <right style="thin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thin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/>
      <right style="dashDot">
        <color indexed="64"/>
      </right>
      <top style="dashDot">
        <color indexed="64"/>
      </top>
      <bottom style="dashDot">
        <color indexed="64"/>
      </bottom>
      <diagonal/>
    </border>
    <border>
      <left style="dashDot">
        <color indexed="64"/>
      </left>
      <right/>
      <top style="dashDot">
        <color indexed="64"/>
      </top>
      <bottom style="dashDot">
        <color indexed="64"/>
      </bottom>
      <diagonal/>
    </border>
    <border>
      <left style="thin">
        <color indexed="64"/>
      </left>
      <right style="dashDot">
        <color indexed="64"/>
      </right>
      <top/>
      <bottom style="dashDot">
        <color indexed="64"/>
      </bottom>
      <diagonal/>
    </border>
    <border>
      <left/>
      <right style="thin">
        <color indexed="64"/>
      </right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/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/>
      <top/>
      <bottom style="dashDot">
        <color indexed="64"/>
      </bottom>
      <diagonal/>
    </border>
    <border>
      <left style="dashDot">
        <color indexed="64"/>
      </left>
      <right style="dashDot">
        <color indexed="64"/>
      </right>
      <top/>
      <bottom style="dashDot">
        <color indexed="64"/>
      </bottom>
      <diagonal/>
    </border>
    <border>
      <left/>
      <right/>
      <top style="dashDot">
        <color indexed="64"/>
      </top>
      <bottom style="dashDot">
        <color indexed="64"/>
      </bottom>
      <diagonal/>
    </border>
    <border>
      <left style="thin">
        <color indexed="64"/>
      </left>
      <right/>
      <top style="dashDot">
        <color indexed="64"/>
      </top>
      <bottom/>
      <diagonal/>
    </border>
    <border>
      <left style="thin">
        <color indexed="64"/>
      </left>
      <right style="dashDot">
        <color indexed="64"/>
      </right>
      <top style="dashDot">
        <color indexed="64"/>
      </top>
      <bottom/>
      <diagonal/>
    </border>
    <border>
      <left style="dashDot">
        <color indexed="64"/>
      </left>
      <right/>
      <top style="dashDot">
        <color indexed="64"/>
      </top>
      <bottom/>
      <diagonal/>
    </border>
    <border>
      <left/>
      <right/>
      <top style="dashDot">
        <color indexed="64"/>
      </top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62">
    <xf numFmtId="0" fontId="0" fillId="0" borderId="0" xfId="0"/>
    <xf numFmtId="0" fontId="1" fillId="0" borderId="0" xfId="1"/>
    <xf numFmtId="0" fontId="2" fillId="0" borderId="0" xfId="1" applyFont="1"/>
    <xf numFmtId="0" fontId="2" fillId="0" borderId="0" xfId="1" applyFont="1" applyAlignment="1">
      <alignment horizontal="center"/>
    </xf>
    <xf numFmtId="0" fontId="2" fillId="0" borderId="1" xfId="1" applyFont="1" applyBorder="1"/>
    <xf numFmtId="0" fontId="2" fillId="0" borderId="2" xfId="1" applyFont="1" applyBorder="1"/>
    <xf numFmtId="0" fontId="2" fillId="2" borderId="2" xfId="1" applyFont="1" applyFill="1" applyBorder="1"/>
    <xf numFmtId="0" fontId="2" fillId="0" borderId="3" xfId="1" applyFont="1" applyBorder="1"/>
    <xf numFmtId="0" fontId="2" fillId="3" borderId="2" xfId="1" applyFont="1" applyFill="1" applyBorder="1"/>
    <xf numFmtId="0" fontId="2" fillId="3" borderId="2" xfId="1" applyFont="1" applyFill="1" applyBorder="1" applyAlignment="1">
      <alignment horizontal="center"/>
    </xf>
    <xf numFmtId="0" fontId="2" fillId="0" borderId="0" xfId="1" applyFont="1" applyAlignment="1">
      <alignment horizontal="left"/>
    </xf>
    <xf numFmtId="0" fontId="2" fillId="3" borderId="1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0" borderId="7" xfId="1" applyFont="1" applyBorder="1"/>
    <xf numFmtId="0" fontId="2" fillId="0" borderId="8" xfId="1" applyFont="1" applyBorder="1"/>
    <xf numFmtId="0" fontId="5" fillId="0" borderId="0" xfId="1" applyFont="1"/>
    <xf numFmtId="0" fontId="2" fillId="3" borderId="7" xfId="1" applyFont="1" applyFill="1" applyBorder="1" applyAlignment="1">
      <alignment horizontal="center"/>
    </xf>
    <xf numFmtId="0" fontId="2" fillId="3" borderId="9" xfId="1" applyFont="1" applyFill="1" applyBorder="1" applyAlignment="1">
      <alignment horizontal="center"/>
    </xf>
    <xf numFmtId="0" fontId="1" fillId="0" borderId="2" xfId="1" applyBorder="1"/>
    <xf numFmtId="0" fontId="2" fillId="2" borderId="2" xfId="1" applyFont="1" applyFill="1" applyBorder="1" applyAlignment="1">
      <alignment horizontal="center"/>
    </xf>
    <xf numFmtId="0" fontId="2" fillId="3" borderId="3" xfId="1" applyFont="1" applyFill="1" applyBorder="1" applyAlignment="1">
      <alignment horizontal="center"/>
    </xf>
    <xf numFmtId="0" fontId="2" fillId="0" borderId="5" xfId="1" applyFont="1" applyBorder="1"/>
    <xf numFmtId="0" fontId="2" fillId="3" borderId="11" xfId="1" applyFont="1" applyFill="1" applyBorder="1" applyAlignment="1">
      <alignment horizontal="center"/>
    </xf>
    <xf numFmtId="0" fontId="2" fillId="3" borderId="12" xfId="1" applyFont="1" applyFill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14" xfId="1" applyFont="1" applyBorder="1"/>
    <xf numFmtId="0" fontId="2" fillId="0" borderId="10" xfId="1" applyFont="1" applyBorder="1"/>
    <xf numFmtId="0" fontId="2" fillId="2" borderId="10" xfId="1" applyFont="1" applyFill="1" applyBorder="1"/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0" xfId="1" applyFont="1" applyBorder="1"/>
    <xf numFmtId="0" fontId="2" fillId="0" borderId="17" xfId="1" applyFont="1" applyBorder="1"/>
    <xf numFmtId="0" fontId="2" fillId="0" borderId="17" xfId="1" applyFont="1" applyBorder="1" applyAlignment="1">
      <alignment horizontal="center"/>
    </xf>
    <xf numFmtId="0" fontId="2" fillId="0" borderId="17" xfId="1" applyFont="1" applyFill="1" applyBorder="1"/>
    <xf numFmtId="0" fontId="1" fillId="0" borderId="0" xfId="1" applyBorder="1"/>
    <xf numFmtId="0" fontId="2" fillId="0" borderId="0" xfId="1" applyFont="1" applyFill="1" applyBorder="1"/>
    <xf numFmtId="0" fontId="2" fillId="3" borderId="2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4" fillId="3" borderId="2" xfId="2" applyFont="1" applyFill="1" applyBorder="1" applyAlignment="1">
      <alignment horizontal="center"/>
    </xf>
    <xf numFmtId="0" fontId="4" fillId="3" borderId="1" xfId="2" applyFont="1" applyFill="1" applyBorder="1" applyAlignment="1">
      <alignment horizontal="center"/>
    </xf>
    <xf numFmtId="0" fontId="2" fillId="3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0" fontId="5" fillId="3" borderId="2" xfId="1" applyFont="1" applyFill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3" borderId="13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4" fillId="3" borderId="5" xfId="2" applyFont="1" applyFill="1" applyBorder="1" applyAlignment="1">
      <alignment horizontal="center"/>
    </xf>
    <xf numFmtId="0" fontId="4" fillId="3" borderId="13" xfId="2" applyFont="1" applyFill="1" applyBorder="1" applyAlignment="1">
      <alignment horizontal="center"/>
    </xf>
    <xf numFmtId="0" fontId="4" fillId="3" borderId="7" xfId="2" applyFont="1" applyFill="1" applyBorder="1" applyAlignment="1">
      <alignment horizontal="center"/>
    </xf>
    <xf numFmtId="0" fontId="2" fillId="3" borderId="3" xfId="1" applyFont="1" applyFill="1" applyBorder="1" applyAlignment="1">
      <alignment horizontal="center"/>
    </xf>
    <xf numFmtId="0" fontId="3" fillId="3" borderId="3" xfId="2" applyFill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4" fillId="3" borderId="3" xfId="2" applyFont="1" applyFill="1" applyBorder="1" applyAlignment="1">
      <alignment horizontal="center"/>
    </xf>
    <xf numFmtId="0" fontId="5" fillId="3" borderId="5" xfId="1" applyFont="1" applyFill="1" applyBorder="1" applyAlignment="1">
      <alignment horizontal="center"/>
    </xf>
    <xf numFmtId="0" fontId="5" fillId="3" borderId="13" xfId="1" applyFont="1" applyFill="1" applyBorder="1" applyAlignment="1">
      <alignment horizontal="center"/>
    </xf>
    <xf numFmtId="0" fontId="5" fillId="3" borderId="4" xfId="1" applyFont="1" applyFill="1" applyBorder="1" applyAlignment="1">
      <alignment horizontal="center"/>
    </xf>
    <xf numFmtId="0" fontId="4" fillId="3" borderId="10" xfId="2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</cellXfs>
  <cellStyles count="3">
    <cellStyle name="Hyperlink" xfId="2" builtinId="8"/>
    <cellStyle name="Normal" xfId="0" builtinId="0"/>
    <cellStyle name="Normal 2" xfId="1" xr:uid="{9AF12D6C-72A6-C244-BE78-A03CC3D0C5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Opening Value vs.</a:t>
            </a:r>
            <a:r>
              <a:rPr lang="en-US" baseline="0"/>
              <a:t> Time Intervals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AirCanada!$C$3</c:f>
              <c:strCache>
                <c:ptCount val="1"/>
                <c:pt idx="0">
                  <c:v>Opening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66783961624034E-2"/>
                  <c:y val="0.1876781714040429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AirCanada!$A$5:$A$102</c:f>
              <c:numCache>
                <c:formatCode>General</c:formatCode>
                <c:ptCount val="9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</c:numCache>
            </c:numRef>
          </c:cat>
          <c:val>
            <c:numRef>
              <c:f>AirCanada!$C$4:$C$102</c:f>
              <c:numCache>
                <c:formatCode>General</c:formatCode>
                <c:ptCount val="99"/>
                <c:pt idx="0">
                  <c:v>38.590000000000003</c:v>
                </c:pt>
                <c:pt idx="1">
                  <c:v>38.85</c:v>
                </c:pt>
                <c:pt idx="2">
                  <c:v>39.200000000000003</c:v>
                </c:pt>
                <c:pt idx="3">
                  <c:v>39.61</c:v>
                </c:pt>
                <c:pt idx="4">
                  <c:v>39.36</c:v>
                </c:pt>
                <c:pt idx="5">
                  <c:v>39.17</c:v>
                </c:pt>
                <c:pt idx="6">
                  <c:v>39.299999999999997</c:v>
                </c:pt>
                <c:pt idx="7">
                  <c:v>38.49</c:v>
                </c:pt>
                <c:pt idx="8">
                  <c:v>39.54</c:v>
                </c:pt>
                <c:pt idx="9">
                  <c:v>38.89</c:v>
                </c:pt>
                <c:pt idx="10">
                  <c:v>39.83</c:v>
                </c:pt>
                <c:pt idx="11">
                  <c:v>39.520000000000003</c:v>
                </c:pt>
                <c:pt idx="12">
                  <c:v>39.25</c:v>
                </c:pt>
                <c:pt idx="13">
                  <c:v>43.16</c:v>
                </c:pt>
                <c:pt idx="14">
                  <c:v>48.3</c:v>
                </c:pt>
                <c:pt idx="15">
                  <c:v>48.16</c:v>
                </c:pt>
                <c:pt idx="16">
                  <c:v>51.2</c:v>
                </c:pt>
                <c:pt idx="17">
                  <c:v>50.71</c:v>
                </c:pt>
                <c:pt idx="18">
                  <c:v>64.900000000000006</c:v>
                </c:pt>
                <c:pt idx="19">
                  <c:v>57.48</c:v>
                </c:pt>
                <c:pt idx="20">
                  <c:v>47.34</c:v>
                </c:pt>
                <c:pt idx="21">
                  <c:v>42.5</c:v>
                </c:pt>
                <c:pt idx="22">
                  <c:v>43.35</c:v>
                </c:pt>
                <c:pt idx="23">
                  <c:v>43.69</c:v>
                </c:pt>
                <c:pt idx="24">
                  <c:v>42.11</c:v>
                </c:pt>
                <c:pt idx="25">
                  <c:v>42.3</c:v>
                </c:pt>
                <c:pt idx="26">
                  <c:v>42.32</c:v>
                </c:pt>
                <c:pt idx="27">
                  <c:v>42.49</c:v>
                </c:pt>
                <c:pt idx="28">
                  <c:v>42.16</c:v>
                </c:pt>
                <c:pt idx="29">
                  <c:v>43.94</c:v>
                </c:pt>
                <c:pt idx="30">
                  <c:v>43.7</c:v>
                </c:pt>
                <c:pt idx="31">
                  <c:v>41.7</c:v>
                </c:pt>
                <c:pt idx="32">
                  <c:v>41.86</c:v>
                </c:pt>
                <c:pt idx="33">
                  <c:v>42.32</c:v>
                </c:pt>
                <c:pt idx="34">
                  <c:v>43.02</c:v>
                </c:pt>
                <c:pt idx="35">
                  <c:v>42.17</c:v>
                </c:pt>
                <c:pt idx="36">
                  <c:v>43.66</c:v>
                </c:pt>
                <c:pt idx="37">
                  <c:v>43.08</c:v>
                </c:pt>
                <c:pt idx="38">
                  <c:v>44.2</c:v>
                </c:pt>
                <c:pt idx="39">
                  <c:v>44.6</c:v>
                </c:pt>
                <c:pt idx="40">
                  <c:v>42.47</c:v>
                </c:pt>
                <c:pt idx="41">
                  <c:v>39.83</c:v>
                </c:pt>
                <c:pt idx="42">
                  <c:v>38.42</c:v>
                </c:pt>
                <c:pt idx="43">
                  <c:v>38.78</c:v>
                </c:pt>
                <c:pt idx="44">
                  <c:v>38.44</c:v>
                </c:pt>
                <c:pt idx="45">
                  <c:v>40.01</c:v>
                </c:pt>
                <c:pt idx="46">
                  <c:v>42.55</c:v>
                </c:pt>
                <c:pt idx="47">
                  <c:v>43.4</c:v>
                </c:pt>
                <c:pt idx="48">
                  <c:v>41.7</c:v>
                </c:pt>
                <c:pt idx="49">
                  <c:v>38</c:v>
                </c:pt>
                <c:pt idx="50">
                  <c:v>39.700000000000003</c:v>
                </c:pt>
                <c:pt idx="51">
                  <c:v>40.21</c:v>
                </c:pt>
                <c:pt idx="52">
                  <c:v>43.02</c:v>
                </c:pt>
                <c:pt idx="53">
                  <c:v>35.51</c:v>
                </c:pt>
                <c:pt idx="54">
                  <c:v>35.31</c:v>
                </c:pt>
                <c:pt idx="55">
                  <c:v>34.590000000000003</c:v>
                </c:pt>
                <c:pt idx="56">
                  <c:v>31.98</c:v>
                </c:pt>
                <c:pt idx="57">
                  <c:v>34.96</c:v>
                </c:pt>
                <c:pt idx="58">
                  <c:v>30.4</c:v>
                </c:pt>
                <c:pt idx="59">
                  <c:v>32.590000000000003</c:v>
                </c:pt>
                <c:pt idx="60">
                  <c:v>27.06</c:v>
                </c:pt>
                <c:pt idx="61">
                  <c:v>27.1</c:v>
                </c:pt>
                <c:pt idx="62">
                  <c:v>28.25</c:v>
                </c:pt>
                <c:pt idx="63">
                  <c:v>28.16</c:v>
                </c:pt>
                <c:pt idx="64">
                  <c:v>29.3</c:v>
                </c:pt>
                <c:pt idx="65">
                  <c:v>28.95</c:v>
                </c:pt>
                <c:pt idx="66">
                  <c:v>30.16</c:v>
                </c:pt>
                <c:pt idx="67">
                  <c:v>30.01</c:v>
                </c:pt>
                <c:pt idx="68">
                  <c:v>25.99</c:v>
                </c:pt>
                <c:pt idx="69">
                  <c:v>27.32</c:v>
                </c:pt>
                <c:pt idx="70">
                  <c:v>27.8</c:v>
                </c:pt>
                <c:pt idx="71">
                  <c:v>40.9</c:v>
                </c:pt>
                <c:pt idx="72">
                  <c:v>36.049999999999997</c:v>
                </c:pt>
                <c:pt idx="73">
                  <c:v>36.1</c:v>
                </c:pt>
                <c:pt idx="74">
                  <c:v>35.729999999999997</c:v>
                </c:pt>
                <c:pt idx="75">
                  <c:v>35</c:v>
                </c:pt>
                <c:pt idx="76">
                  <c:v>33.799999999999997</c:v>
                </c:pt>
                <c:pt idx="77">
                  <c:v>34.51</c:v>
                </c:pt>
                <c:pt idx="78">
                  <c:v>33.9</c:v>
                </c:pt>
                <c:pt idx="79">
                  <c:v>35.42</c:v>
                </c:pt>
                <c:pt idx="80">
                  <c:v>34.94</c:v>
                </c:pt>
                <c:pt idx="81">
                  <c:v>34.49</c:v>
                </c:pt>
                <c:pt idx="82">
                  <c:v>35.950000000000003</c:v>
                </c:pt>
                <c:pt idx="83">
                  <c:v>35.94</c:v>
                </c:pt>
                <c:pt idx="84">
                  <c:v>36.049999999999997</c:v>
                </c:pt>
                <c:pt idx="85">
                  <c:v>36.79</c:v>
                </c:pt>
                <c:pt idx="86">
                  <c:v>39.700000000000003</c:v>
                </c:pt>
                <c:pt idx="87">
                  <c:v>38.83</c:v>
                </c:pt>
                <c:pt idx="88">
                  <c:v>36.69</c:v>
                </c:pt>
                <c:pt idx="89">
                  <c:v>35.74</c:v>
                </c:pt>
                <c:pt idx="90">
                  <c:v>37.25</c:v>
                </c:pt>
                <c:pt idx="91">
                  <c:v>36.909999999999997</c:v>
                </c:pt>
                <c:pt idx="92">
                  <c:v>35</c:v>
                </c:pt>
                <c:pt idx="93">
                  <c:v>37</c:v>
                </c:pt>
                <c:pt idx="94">
                  <c:v>35.22</c:v>
                </c:pt>
                <c:pt idx="95">
                  <c:v>34.08</c:v>
                </c:pt>
                <c:pt idx="96">
                  <c:v>33.47</c:v>
                </c:pt>
                <c:pt idx="97">
                  <c:v>31.19</c:v>
                </c:pt>
                <c:pt idx="98">
                  <c:v>34.15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F1-5D48-A72B-E1C47161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23248"/>
        <c:axId val="2055682752"/>
      </c:lineChart>
      <c:catAx>
        <c:axId val="20558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Intervals (Approx. 3-4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82752"/>
        <c:crosses val="autoZero"/>
        <c:auto val="1"/>
        <c:lblAlgn val="ctr"/>
        <c:lblOffset val="100"/>
        <c:noMultiLvlLbl val="0"/>
      </c:catAx>
      <c:valAx>
        <c:axId val="20556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 Opening</a:t>
                </a:r>
                <a:r>
                  <a:rPr lang="en-US" baseline="0"/>
                  <a:t> Value ($ 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</a:t>
            </a:r>
            <a:r>
              <a:rPr lang="en-US" baseline="0"/>
              <a:t> CANADA OPENING STOCK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CD0-F24D-80E3-F1CF6A8092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CD0-F24D-80E3-F1CF6A8092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CD0-F24D-80E3-F1CF6A8092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CD0-F24D-80E3-F1CF6A8092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CD0-F24D-80E3-F1CF6A8092B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CD0-F24D-80E3-F1CF6A8092B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CD0-F24D-80E3-F1CF6A8092B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CD0-F24D-80E3-F1CF6A8092B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CD0-F24D-80E3-F1CF6A8092B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CD0-F24D-80E3-F1CF6A8092B6}"/>
              </c:ext>
            </c:extLst>
          </c:dPt>
          <c:dLbls>
            <c:dLbl>
              <c:idx val="1"/>
              <c:layout>
                <c:manualLayout>
                  <c:x val="4.5973737983648406E-2"/>
                  <c:y val="6.21771091809541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CD0-F24D-80E3-F1CF6A8092B6}"/>
                </c:ext>
              </c:extLst>
            </c:dLbl>
            <c:dLbl>
              <c:idx val="5"/>
              <c:layout>
                <c:manualLayout>
                  <c:x val="-0.12952012248468942"/>
                  <c:y val="0.225080927384076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D0-F24D-80E3-F1CF6A8092B6}"/>
                </c:ext>
              </c:extLst>
            </c:dLbl>
            <c:dLbl>
              <c:idx val="6"/>
              <c:layout>
                <c:manualLayout>
                  <c:x val="-0.23858202099737533"/>
                  <c:y val="3.37219305920093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CD0-F24D-80E3-F1CF6A8092B6}"/>
                </c:ext>
              </c:extLst>
            </c:dLbl>
            <c:dLbl>
              <c:idx val="8"/>
              <c:layout>
                <c:manualLayout>
                  <c:x val="0.11975561967149286"/>
                  <c:y val="-2.2223040824571435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D0-F24D-80E3-F1CF6A8092B6}"/>
                </c:ext>
              </c:extLst>
            </c:dLbl>
            <c:dLbl>
              <c:idx val="9"/>
              <c:layout>
                <c:manualLayout>
                  <c:x val="0.27223875818549192"/>
                  <c:y val="5.5893665165202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CD0-F24D-80E3-F1CF6A8092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AirCanada!$I$90:$I$99</c:f>
              <c:strCache>
                <c:ptCount val="10"/>
                <c:pt idx="0">
                  <c:v>[25.99, 29.881]</c:v>
                </c:pt>
                <c:pt idx="1">
                  <c:v>(29.881, 33.772]</c:v>
                </c:pt>
                <c:pt idx="2">
                  <c:v>(33.772, 37.663]</c:v>
                </c:pt>
                <c:pt idx="3">
                  <c:v>(37.663, 41.554]</c:v>
                </c:pt>
                <c:pt idx="4">
                  <c:v>(41.554, 45.445]</c:v>
                </c:pt>
                <c:pt idx="5">
                  <c:v>(45.445, 49.336]</c:v>
                </c:pt>
                <c:pt idx="6">
                  <c:v>(49.336, 53.227]</c:v>
                </c:pt>
                <c:pt idx="7">
                  <c:v>(53.227, 57.118]</c:v>
                </c:pt>
                <c:pt idx="8">
                  <c:v>(57.118, 61.009]</c:v>
                </c:pt>
                <c:pt idx="9">
                  <c:v>(61.009, 64.9]</c:v>
                </c:pt>
              </c:strCache>
            </c:strRef>
          </c:cat>
          <c:val>
            <c:numRef>
              <c:f>AirCanada!$K$90:$K$99</c:f>
              <c:numCache>
                <c:formatCode>General</c:formatCode>
                <c:ptCount val="10"/>
                <c:pt idx="0">
                  <c:v>9</c:v>
                </c:pt>
                <c:pt idx="1">
                  <c:v>7</c:v>
                </c:pt>
                <c:pt idx="2">
                  <c:v>27</c:v>
                </c:pt>
                <c:pt idx="3">
                  <c:v>24</c:v>
                </c:pt>
                <c:pt idx="4">
                  <c:v>25</c:v>
                </c:pt>
                <c:pt idx="5">
                  <c:v>3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CD0-F24D-80E3-F1CF6A8092B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</a:t>
            </a:r>
            <a:r>
              <a:rPr lang="en-US" baseline="0"/>
              <a:t> Canada </a:t>
            </a:r>
            <a:r>
              <a:rPr lang="en-US"/>
              <a:t>Predicted vs.</a:t>
            </a:r>
            <a:r>
              <a:rPr lang="en-US" baseline="0"/>
              <a:t> Actual Stock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AirCanada!$U$3</c:f>
              <c:strCache>
                <c:ptCount val="1"/>
                <c:pt idx="0">
                  <c:v>Predicted Value (y)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103329088007872E-2"/>
                  <c:y val="-8.1980586576050462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AirCanada!$T$4:$T$102</c:f>
              <c:numCache>
                <c:formatCode>General</c:formatCode>
                <c:ptCount val="99"/>
                <c:pt idx="0">
                  <c:v>25.99</c:v>
                </c:pt>
                <c:pt idx="1">
                  <c:v>27.06</c:v>
                </c:pt>
                <c:pt idx="2">
                  <c:v>27.1</c:v>
                </c:pt>
                <c:pt idx="3">
                  <c:v>27.32</c:v>
                </c:pt>
                <c:pt idx="4">
                  <c:v>27.8</c:v>
                </c:pt>
                <c:pt idx="5">
                  <c:v>28.16</c:v>
                </c:pt>
                <c:pt idx="6">
                  <c:v>28.25</c:v>
                </c:pt>
                <c:pt idx="7">
                  <c:v>28.95</c:v>
                </c:pt>
                <c:pt idx="8">
                  <c:v>29.3</c:v>
                </c:pt>
                <c:pt idx="9">
                  <c:v>30.01</c:v>
                </c:pt>
                <c:pt idx="10">
                  <c:v>30.16</c:v>
                </c:pt>
                <c:pt idx="11">
                  <c:v>30.4</c:v>
                </c:pt>
                <c:pt idx="12">
                  <c:v>31.19</c:v>
                </c:pt>
                <c:pt idx="13">
                  <c:v>31.98</c:v>
                </c:pt>
                <c:pt idx="14">
                  <c:v>32.590000000000003</c:v>
                </c:pt>
                <c:pt idx="15">
                  <c:v>33.47</c:v>
                </c:pt>
                <c:pt idx="16">
                  <c:v>33.799999999999997</c:v>
                </c:pt>
                <c:pt idx="17">
                  <c:v>33.9</c:v>
                </c:pt>
                <c:pt idx="18">
                  <c:v>34.08</c:v>
                </c:pt>
                <c:pt idx="19">
                  <c:v>34.15</c:v>
                </c:pt>
                <c:pt idx="20">
                  <c:v>34.49</c:v>
                </c:pt>
                <c:pt idx="21">
                  <c:v>34.51</c:v>
                </c:pt>
                <c:pt idx="22">
                  <c:v>34.590000000000003</c:v>
                </c:pt>
                <c:pt idx="23">
                  <c:v>34.94</c:v>
                </c:pt>
                <c:pt idx="24">
                  <c:v>34.96</c:v>
                </c:pt>
                <c:pt idx="25">
                  <c:v>35</c:v>
                </c:pt>
                <c:pt idx="26">
                  <c:v>35</c:v>
                </c:pt>
                <c:pt idx="27">
                  <c:v>35.22</c:v>
                </c:pt>
                <c:pt idx="28">
                  <c:v>35.31</c:v>
                </c:pt>
                <c:pt idx="29">
                  <c:v>35.42</c:v>
                </c:pt>
                <c:pt idx="30">
                  <c:v>35.51</c:v>
                </c:pt>
                <c:pt idx="31">
                  <c:v>35.729999999999997</c:v>
                </c:pt>
                <c:pt idx="32">
                  <c:v>35.74</c:v>
                </c:pt>
                <c:pt idx="33">
                  <c:v>35.94</c:v>
                </c:pt>
                <c:pt idx="34">
                  <c:v>35.950000000000003</c:v>
                </c:pt>
                <c:pt idx="35">
                  <c:v>36.049999999999997</c:v>
                </c:pt>
                <c:pt idx="36">
                  <c:v>36.049999999999997</c:v>
                </c:pt>
                <c:pt idx="37">
                  <c:v>36.1</c:v>
                </c:pt>
                <c:pt idx="38">
                  <c:v>36.69</c:v>
                </c:pt>
                <c:pt idx="39">
                  <c:v>36.79</c:v>
                </c:pt>
                <c:pt idx="40">
                  <c:v>36.909999999999997</c:v>
                </c:pt>
                <c:pt idx="41">
                  <c:v>37</c:v>
                </c:pt>
                <c:pt idx="42">
                  <c:v>37.25</c:v>
                </c:pt>
                <c:pt idx="43">
                  <c:v>38</c:v>
                </c:pt>
                <c:pt idx="44">
                  <c:v>38.42</c:v>
                </c:pt>
                <c:pt idx="45">
                  <c:v>38.44</c:v>
                </c:pt>
                <c:pt idx="46">
                  <c:v>38.49</c:v>
                </c:pt>
                <c:pt idx="47">
                  <c:v>38.590000000000003</c:v>
                </c:pt>
                <c:pt idx="48">
                  <c:v>38.78</c:v>
                </c:pt>
                <c:pt idx="49">
                  <c:v>38.83</c:v>
                </c:pt>
                <c:pt idx="50">
                  <c:v>38.85</c:v>
                </c:pt>
                <c:pt idx="51">
                  <c:v>38.89</c:v>
                </c:pt>
                <c:pt idx="52">
                  <c:v>39.17</c:v>
                </c:pt>
                <c:pt idx="53">
                  <c:v>39.200000000000003</c:v>
                </c:pt>
                <c:pt idx="54">
                  <c:v>39.25</c:v>
                </c:pt>
                <c:pt idx="55">
                  <c:v>39.299999999999997</c:v>
                </c:pt>
                <c:pt idx="56">
                  <c:v>39.36</c:v>
                </c:pt>
                <c:pt idx="57">
                  <c:v>39.520000000000003</c:v>
                </c:pt>
                <c:pt idx="58">
                  <c:v>39.54</c:v>
                </c:pt>
                <c:pt idx="59">
                  <c:v>39.61</c:v>
                </c:pt>
                <c:pt idx="60">
                  <c:v>39.700000000000003</c:v>
                </c:pt>
                <c:pt idx="61">
                  <c:v>39.700000000000003</c:v>
                </c:pt>
                <c:pt idx="62">
                  <c:v>39.83</c:v>
                </c:pt>
                <c:pt idx="63">
                  <c:v>39.83</c:v>
                </c:pt>
                <c:pt idx="64">
                  <c:v>40.01</c:v>
                </c:pt>
                <c:pt idx="65">
                  <c:v>40.21</c:v>
                </c:pt>
                <c:pt idx="66">
                  <c:v>40.9</c:v>
                </c:pt>
                <c:pt idx="67">
                  <c:v>41.7</c:v>
                </c:pt>
                <c:pt idx="68">
                  <c:v>41.7</c:v>
                </c:pt>
                <c:pt idx="69">
                  <c:v>41.86</c:v>
                </c:pt>
                <c:pt idx="70">
                  <c:v>42.11</c:v>
                </c:pt>
                <c:pt idx="71">
                  <c:v>42.16</c:v>
                </c:pt>
                <c:pt idx="72">
                  <c:v>42.17</c:v>
                </c:pt>
                <c:pt idx="73">
                  <c:v>42.3</c:v>
                </c:pt>
                <c:pt idx="74">
                  <c:v>42.32</c:v>
                </c:pt>
                <c:pt idx="75">
                  <c:v>42.32</c:v>
                </c:pt>
                <c:pt idx="76">
                  <c:v>42.47</c:v>
                </c:pt>
                <c:pt idx="77">
                  <c:v>42.49</c:v>
                </c:pt>
                <c:pt idx="78">
                  <c:v>42.5</c:v>
                </c:pt>
                <c:pt idx="79">
                  <c:v>42.55</c:v>
                </c:pt>
                <c:pt idx="80">
                  <c:v>43.02</c:v>
                </c:pt>
                <c:pt idx="81">
                  <c:v>43.02</c:v>
                </c:pt>
                <c:pt idx="82">
                  <c:v>43.08</c:v>
                </c:pt>
                <c:pt idx="83">
                  <c:v>43.16</c:v>
                </c:pt>
                <c:pt idx="84">
                  <c:v>43.35</c:v>
                </c:pt>
                <c:pt idx="85">
                  <c:v>43.4</c:v>
                </c:pt>
                <c:pt idx="86">
                  <c:v>43.66</c:v>
                </c:pt>
                <c:pt idx="87">
                  <c:v>43.69</c:v>
                </c:pt>
                <c:pt idx="88">
                  <c:v>43.7</c:v>
                </c:pt>
                <c:pt idx="89">
                  <c:v>43.94</c:v>
                </c:pt>
                <c:pt idx="90">
                  <c:v>44.2</c:v>
                </c:pt>
                <c:pt idx="91">
                  <c:v>44.6</c:v>
                </c:pt>
                <c:pt idx="92">
                  <c:v>47.34</c:v>
                </c:pt>
                <c:pt idx="93">
                  <c:v>48.16</c:v>
                </c:pt>
                <c:pt idx="94">
                  <c:v>48.3</c:v>
                </c:pt>
                <c:pt idx="95">
                  <c:v>50.71</c:v>
                </c:pt>
                <c:pt idx="96">
                  <c:v>51.2</c:v>
                </c:pt>
                <c:pt idx="97">
                  <c:v>57.48</c:v>
                </c:pt>
                <c:pt idx="98">
                  <c:v>64.900000000000006</c:v>
                </c:pt>
              </c:numCache>
            </c:numRef>
          </c:xVal>
          <c:yVal>
            <c:numRef>
              <c:f>AirCanada!$U$4:$U$102</c:f>
              <c:numCache>
                <c:formatCode>General</c:formatCode>
                <c:ptCount val="99"/>
                <c:pt idx="0">
                  <c:v>36.070932261389402</c:v>
                </c:pt>
                <c:pt idx="1">
                  <c:v>37.082171840857555</c:v>
                </c:pt>
                <c:pt idx="2">
                  <c:v>36.955766893424034</c:v>
                </c:pt>
                <c:pt idx="3">
                  <c:v>35.944527313955888</c:v>
                </c:pt>
                <c:pt idx="4">
                  <c:v>35.818122366522367</c:v>
                </c:pt>
                <c:pt idx="5">
                  <c:v>36.702956998556999</c:v>
                </c:pt>
                <c:pt idx="6">
                  <c:v>36.82936194599052</c:v>
                </c:pt>
                <c:pt idx="7">
                  <c:v>36.450147103689957</c:v>
                </c:pt>
                <c:pt idx="8">
                  <c:v>36.576552051123478</c:v>
                </c:pt>
                <c:pt idx="9">
                  <c:v>36.197337208822923</c:v>
                </c:pt>
                <c:pt idx="10">
                  <c:v>36.323742156256444</c:v>
                </c:pt>
                <c:pt idx="11">
                  <c:v>37.334981735724597</c:v>
                </c:pt>
                <c:pt idx="12">
                  <c:v>32.405188785817359</c:v>
                </c:pt>
                <c:pt idx="13">
                  <c:v>37.587791630591632</c:v>
                </c:pt>
                <c:pt idx="14">
                  <c:v>37.208576788291076</c:v>
                </c:pt>
                <c:pt idx="15">
                  <c:v>32.53159373325088</c:v>
                </c:pt>
                <c:pt idx="16">
                  <c:v>35.059692681921256</c:v>
                </c:pt>
                <c:pt idx="17">
                  <c:v>34.806882787054221</c:v>
                </c:pt>
                <c:pt idx="18">
                  <c:v>32.6579986806844</c:v>
                </c:pt>
                <c:pt idx="19">
                  <c:v>32.278783838383845</c:v>
                </c:pt>
                <c:pt idx="20">
                  <c:v>34.427667944753658</c:v>
                </c:pt>
                <c:pt idx="21">
                  <c:v>34.933287734487735</c:v>
                </c:pt>
                <c:pt idx="22">
                  <c:v>37.714196578025152</c:v>
                </c:pt>
                <c:pt idx="23">
                  <c:v>34.554072892187179</c:v>
                </c:pt>
                <c:pt idx="24">
                  <c:v>37.461386683158111</c:v>
                </c:pt>
                <c:pt idx="25">
                  <c:v>35.186097629354776</c:v>
                </c:pt>
                <c:pt idx="26">
                  <c:v>33.037213522984956</c:v>
                </c:pt>
                <c:pt idx="27">
                  <c:v>32.784403628117914</c:v>
                </c:pt>
                <c:pt idx="28">
                  <c:v>37.840601525458666</c:v>
                </c:pt>
                <c:pt idx="29">
                  <c:v>34.6804778396207</c:v>
                </c:pt>
                <c:pt idx="30">
                  <c:v>37.967006472892187</c:v>
                </c:pt>
                <c:pt idx="31">
                  <c:v>35.31250257678829</c:v>
                </c:pt>
                <c:pt idx="32">
                  <c:v>33.416428365285512</c:v>
                </c:pt>
                <c:pt idx="33">
                  <c:v>34.174858049886623</c:v>
                </c:pt>
                <c:pt idx="34">
                  <c:v>34.301262997320144</c:v>
                </c:pt>
                <c:pt idx="35">
                  <c:v>35.565312471655332</c:v>
                </c:pt>
                <c:pt idx="36">
                  <c:v>34.048453102453102</c:v>
                </c:pt>
                <c:pt idx="37">
                  <c:v>35.438907524221811</c:v>
                </c:pt>
                <c:pt idx="38">
                  <c:v>33.542833312719026</c:v>
                </c:pt>
                <c:pt idx="39">
                  <c:v>33.922048155019581</c:v>
                </c:pt>
                <c:pt idx="40">
                  <c:v>33.16361847041847</c:v>
                </c:pt>
                <c:pt idx="41">
                  <c:v>32.910808575551435</c:v>
                </c:pt>
                <c:pt idx="42">
                  <c:v>33.290023417851991</c:v>
                </c:pt>
                <c:pt idx="43">
                  <c:v>38.472626262626264</c:v>
                </c:pt>
                <c:pt idx="44">
                  <c:v>39.357460894660896</c:v>
                </c:pt>
                <c:pt idx="45">
                  <c:v>39.104650999793854</c:v>
                </c:pt>
                <c:pt idx="46">
                  <c:v>43.781634054834051</c:v>
                </c:pt>
                <c:pt idx="47">
                  <c:v>44.666468686868683</c:v>
                </c:pt>
                <c:pt idx="48">
                  <c:v>39.231055947227375</c:v>
                </c:pt>
                <c:pt idx="49">
                  <c:v>33.669238260152547</c:v>
                </c:pt>
                <c:pt idx="50">
                  <c:v>44.540063739435169</c:v>
                </c:pt>
                <c:pt idx="51">
                  <c:v>43.528824159967016</c:v>
                </c:pt>
                <c:pt idx="52">
                  <c:v>44.034443949701092</c:v>
                </c:pt>
                <c:pt idx="53">
                  <c:v>44.413658792001648</c:v>
                </c:pt>
                <c:pt idx="54">
                  <c:v>43.14960931766646</c:v>
                </c:pt>
                <c:pt idx="55">
                  <c:v>43.908039002267572</c:v>
                </c:pt>
                <c:pt idx="56">
                  <c:v>44.160848897134606</c:v>
                </c:pt>
                <c:pt idx="57">
                  <c:v>43.276014265099981</c:v>
                </c:pt>
                <c:pt idx="58">
                  <c:v>43.655229107400537</c:v>
                </c:pt>
                <c:pt idx="59">
                  <c:v>44.287253844568127</c:v>
                </c:pt>
                <c:pt idx="60">
                  <c:v>38.346221315192743</c:v>
                </c:pt>
                <c:pt idx="61">
                  <c:v>33.795643207586068</c:v>
                </c:pt>
                <c:pt idx="62">
                  <c:v>43.402419212533495</c:v>
                </c:pt>
                <c:pt idx="63">
                  <c:v>39.483865842094417</c:v>
                </c:pt>
                <c:pt idx="64">
                  <c:v>38.97824605236034</c:v>
                </c:pt>
                <c:pt idx="65">
                  <c:v>38.219816367759222</c:v>
                </c:pt>
                <c:pt idx="66">
                  <c:v>35.691717419088846</c:v>
                </c:pt>
                <c:pt idx="67">
                  <c:v>40.747915316429598</c:v>
                </c:pt>
                <c:pt idx="68">
                  <c:v>38.599031210059778</c:v>
                </c:pt>
                <c:pt idx="69">
                  <c:v>40.621510368996084</c:v>
                </c:pt>
                <c:pt idx="70">
                  <c:v>41.63274994846423</c:v>
                </c:pt>
                <c:pt idx="71">
                  <c:v>41.127130158730161</c:v>
                </c:pt>
                <c:pt idx="72">
                  <c:v>40.242295526695528</c:v>
                </c:pt>
                <c:pt idx="73">
                  <c:v>41.506345001030716</c:v>
                </c:pt>
                <c:pt idx="74">
                  <c:v>41.379940053597196</c:v>
                </c:pt>
                <c:pt idx="75">
                  <c:v>40.495105421562563</c:v>
                </c:pt>
                <c:pt idx="76">
                  <c:v>39.610270789527931</c:v>
                </c:pt>
                <c:pt idx="77">
                  <c:v>41.253535106163675</c:v>
                </c:pt>
                <c:pt idx="78">
                  <c:v>42.011964790764793</c:v>
                </c:pt>
                <c:pt idx="79">
                  <c:v>38.85184110492682</c:v>
                </c:pt>
                <c:pt idx="80">
                  <c:v>40.368700474129042</c:v>
                </c:pt>
                <c:pt idx="81">
                  <c:v>38.093411420325708</c:v>
                </c:pt>
                <c:pt idx="82">
                  <c:v>39.989485631828487</c:v>
                </c:pt>
                <c:pt idx="83">
                  <c:v>43.023204370232939</c:v>
                </c:pt>
                <c:pt idx="84">
                  <c:v>41.885559843331272</c:v>
                </c:pt>
                <c:pt idx="85">
                  <c:v>38.725436157493299</c:v>
                </c:pt>
                <c:pt idx="86">
                  <c:v>40.115890579262008</c:v>
                </c:pt>
                <c:pt idx="87">
                  <c:v>41.759154895897751</c:v>
                </c:pt>
                <c:pt idx="88">
                  <c:v>40.874320263863119</c:v>
                </c:pt>
                <c:pt idx="89">
                  <c:v>41.00072521129664</c:v>
                </c:pt>
                <c:pt idx="90">
                  <c:v>39.863080684394973</c:v>
                </c:pt>
                <c:pt idx="91">
                  <c:v>39.736675736961452</c:v>
                </c:pt>
                <c:pt idx="92">
                  <c:v>42.138369738198307</c:v>
                </c:pt>
                <c:pt idx="93">
                  <c:v>42.770394475365904</c:v>
                </c:pt>
                <c:pt idx="94">
                  <c:v>42.896799422799418</c:v>
                </c:pt>
                <c:pt idx="95">
                  <c:v>42.517584580498863</c:v>
                </c:pt>
                <c:pt idx="96">
                  <c:v>42.643989527932384</c:v>
                </c:pt>
                <c:pt idx="97">
                  <c:v>42.264774685631828</c:v>
                </c:pt>
                <c:pt idx="98">
                  <c:v>42.391179633065349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5-C14C-968E-95DC7A37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20895"/>
        <c:axId val="108277407"/>
      </c:scatterChart>
      <c:valAx>
        <c:axId val="144820895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Opening Value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77407"/>
        <c:crosses val="autoZero"/>
        <c:crossBetween val="midCat"/>
      </c:valAx>
      <c:valAx>
        <c:axId val="108277407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Value</a:t>
                </a:r>
                <a:r>
                  <a:rPr lang="en-US" baseline="0"/>
                  <a:t>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20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 Canada</a:t>
            </a:r>
            <a:r>
              <a:rPr lang="en-US" baseline="0"/>
              <a:t> </a:t>
            </a:r>
            <a:r>
              <a:rPr lang="en-US"/>
              <a:t>Predicted vs. Actual Stock Value Without Outliers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AirCanada!$U$3</c:f>
              <c:strCache>
                <c:ptCount val="1"/>
                <c:pt idx="0">
                  <c:v>Predicted Value (y)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7.421259842519685E-4"/>
                  <c:y val="-8.967228054826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AirCanada!$T$4:$T$100</c:f>
              <c:numCache>
                <c:formatCode>General</c:formatCode>
                <c:ptCount val="97"/>
                <c:pt idx="0">
                  <c:v>25.99</c:v>
                </c:pt>
                <c:pt idx="1">
                  <c:v>27.06</c:v>
                </c:pt>
                <c:pt idx="2">
                  <c:v>27.1</c:v>
                </c:pt>
                <c:pt idx="3">
                  <c:v>27.32</c:v>
                </c:pt>
                <c:pt idx="4">
                  <c:v>27.8</c:v>
                </c:pt>
                <c:pt idx="5">
                  <c:v>28.16</c:v>
                </c:pt>
                <c:pt idx="6">
                  <c:v>28.25</c:v>
                </c:pt>
                <c:pt idx="7">
                  <c:v>28.95</c:v>
                </c:pt>
                <c:pt idx="8">
                  <c:v>29.3</c:v>
                </c:pt>
                <c:pt idx="9">
                  <c:v>30.01</c:v>
                </c:pt>
                <c:pt idx="10">
                  <c:v>30.16</c:v>
                </c:pt>
                <c:pt idx="11">
                  <c:v>30.4</c:v>
                </c:pt>
                <c:pt idx="12">
                  <c:v>31.19</c:v>
                </c:pt>
                <c:pt idx="13">
                  <c:v>31.98</c:v>
                </c:pt>
                <c:pt idx="14">
                  <c:v>32.590000000000003</c:v>
                </c:pt>
                <c:pt idx="15">
                  <c:v>33.47</c:v>
                </c:pt>
                <c:pt idx="16">
                  <c:v>33.799999999999997</c:v>
                </c:pt>
                <c:pt idx="17">
                  <c:v>33.9</c:v>
                </c:pt>
                <c:pt idx="18">
                  <c:v>34.08</c:v>
                </c:pt>
                <c:pt idx="19">
                  <c:v>34.15</c:v>
                </c:pt>
                <c:pt idx="20">
                  <c:v>34.49</c:v>
                </c:pt>
                <c:pt idx="21">
                  <c:v>34.51</c:v>
                </c:pt>
                <c:pt idx="22">
                  <c:v>34.590000000000003</c:v>
                </c:pt>
                <c:pt idx="23">
                  <c:v>34.94</c:v>
                </c:pt>
                <c:pt idx="24">
                  <c:v>34.96</c:v>
                </c:pt>
                <c:pt idx="25">
                  <c:v>35</c:v>
                </c:pt>
                <c:pt idx="26">
                  <c:v>35</c:v>
                </c:pt>
                <c:pt idx="27">
                  <c:v>35.22</c:v>
                </c:pt>
                <c:pt idx="28">
                  <c:v>35.31</c:v>
                </c:pt>
                <c:pt idx="29">
                  <c:v>35.42</c:v>
                </c:pt>
                <c:pt idx="30">
                  <c:v>35.51</c:v>
                </c:pt>
                <c:pt idx="31">
                  <c:v>35.729999999999997</c:v>
                </c:pt>
                <c:pt idx="32">
                  <c:v>35.74</c:v>
                </c:pt>
                <c:pt idx="33">
                  <c:v>35.94</c:v>
                </c:pt>
                <c:pt idx="34">
                  <c:v>35.950000000000003</c:v>
                </c:pt>
                <c:pt idx="35">
                  <c:v>36.049999999999997</c:v>
                </c:pt>
                <c:pt idx="36">
                  <c:v>36.049999999999997</c:v>
                </c:pt>
                <c:pt idx="37">
                  <c:v>36.1</c:v>
                </c:pt>
                <c:pt idx="38">
                  <c:v>36.69</c:v>
                </c:pt>
                <c:pt idx="39">
                  <c:v>36.79</c:v>
                </c:pt>
                <c:pt idx="40">
                  <c:v>36.909999999999997</c:v>
                </c:pt>
                <c:pt idx="41">
                  <c:v>37</c:v>
                </c:pt>
                <c:pt idx="42">
                  <c:v>37.25</c:v>
                </c:pt>
                <c:pt idx="43">
                  <c:v>38</c:v>
                </c:pt>
                <c:pt idx="44">
                  <c:v>38.42</c:v>
                </c:pt>
                <c:pt idx="45">
                  <c:v>38.44</c:v>
                </c:pt>
                <c:pt idx="46">
                  <c:v>38.49</c:v>
                </c:pt>
                <c:pt idx="47">
                  <c:v>38.590000000000003</c:v>
                </c:pt>
                <c:pt idx="48">
                  <c:v>38.78</c:v>
                </c:pt>
                <c:pt idx="49">
                  <c:v>38.83</c:v>
                </c:pt>
                <c:pt idx="50">
                  <c:v>38.85</c:v>
                </c:pt>
                <c:pt idx="51">
                  <c:v>38.89</c:v>
                </c:pt>
                <c:pt idx="52">
                  <c:v>39.17</c:v>
                </c:pt>
                <c:pt idx="53">
                  <c:v>39.200000000000003</c:v>
                </c:pt>
                <c:pt idx="54">
                  <c:v>39.25</c:v>
                </c:pt>
                <c:pt idx="55">
                  <c:v>39.299999999999997</c:v>
                </c:pt>
                <c:pt idx="56">
                  <c:v>39.36</c:v>
                </c:pt>
                <c:pt idx="57">
                  <c:v>39.520000000000003</c:v>
                </c:pt>
                <c:pt idx="58">
                  <c:v>39.54</c:v>
                </c:pt>
                <c:pt idx="59">
                  <c:v>39.61</c:v>
                </c:pt>
                <c:pt idx="60">
                  <c:v>39.700000000000003</c:v>
                </c:pt>
                <c:pt idx="61">
                  <c:v>39.700000000000003</c:v>
                </c:pt>
                <c:pt idx="62">
                  <c:v>39.83</c:v>
                </c:pt>
                <c:pt idx="63">
                  <c:v>39.83</c:v>
                </c:pt>
                <c:pt idx="64">
                  <c:v>40.01</c:v>
                </c:pt>
                <c:pt idx="65">
                  <c:v>40.21</c:v>
                </c:pt>
                <c:pt idx="66">
                  <c:v>40.9</c:v>
                </c:pt>
                <c:pt idx="67">
                  <c:v>41.7</c:v>
                </c:pt>
                <c:pt idx="68">
                  <c:v>41.7</c:v>
                </c:pt>
                <c:pt idx="69">
                  <c:v>41.86</c:v>
                </c:pt>
                <c:pt idx="70">
                  <c:v>42.11</c:v>
                </c:pt>
                <c:pt idx="71">
                  <c:v>42.16</c:v>
                </c:pt>
                <c:pt idx="72">
                  <c:v>42.17</c:v>
                </c:pt>
                <c:pt idx="73">
                  <c:v>42.3</c:v>
                </c:pt>
                <c:pt idx="74">
                  <c:v>42.32</c:v>
                </c:pt>
                <c:pt idx="75">
                  <c:v>42.32</c:v>
                </c:pt>
                <c:pt idx="76">
                  <c:v>42.47</c:v>
                </c:pt>
                <c:pt idx="77">
                  <c:v>42.49</c:v>
                </c:pt>
                <c:pt idx="78">
                  <c:v>42.5</c:v>
                </c:pt>
                <c:pt idx="79">
                  <c:v>42.55</c:v>
                </c:pt>
                <c:pt idx="80">
                  <c:v>43.02</c:v>
                </c:pt>
                <c:pt idx="81">
                  <c:v>43.02</c:v>
                </c:pt>
                <c:pt idx="82">
                  <c:v>43.08</c:v>
                </c:pt>
                <c:pt idx="83">
                  <c:v>43.16</c:v>
                </c:pt>
                <c:pt idx="84">
                  <c:v>43.35</c:v>
                </c:pt>
                <c:pt idx="85">
                  <c:v>43.4</c:v>
                </c:pt>
                <c:pt idx="86">
                  <c:v>43.66</c:v>
                </c:pt>
                <c:pt idx="87">
                  <c:v>43.69</c:v>
                </c:pt>
                <c:pt idx="88">
                  <c:v>43.7</c:v>
                </c:pt>
                <c:pt idx="89">
                  <c:v>43.94</c:v>
                </c:pt>
                <c:pt idx="90">
                  <c:v>44.2</c:v>
                </c:pt>
                <c:pt idx="91">
                  <c:v>44.6</c:v>
                </c:pt>
                <c:pt idx="92">
                  <c:v>47.34</c:v>
                </c:pt>
                <c:pt idx="93">
                  <c:v>48.16</c:v>
                </c:pt>
                <c:pt idx="94">
                  <c:v>48.3</c:v>
                </c:pt>
                <c:pt idx="95">
                  <c:v>50.71</c:v>
                </c:pt>
                <c:pt idx="96">
                  <c:v>51.2</c:v>
                </c:pt>
              </c:numCache>
            </c:numRef>
          </c:xVal>
          <c:yVal>
            <c:numRef>
              <c:f>AirCanada!$U$4:$U$100</c:f>
              <c:numCache>
                <c:formatCode>General</c:formatCode>
                <c:ptCount val="97"/>
                <c:pt idx="0">
                  <c:v>36.070932261389402</c:v>
                </c:pt>
                <c:pt idx="1">
                  <c:v>37.082171840857555</c:v>
                </c:pt>
                <c:pt idx="2">
                  <c:v>36.955766893424034</c:v>
                </c:pt>
                <c:pt idx="3">
                  <c:v>35.944527313955888</c:v>
                </c:pt>
                <c:pt idx="4">
                  <c:v>35.818122366522367</c:v>
                </c:pt>
                <c:pt idx="5">
                  <c:v>36.702956998556999</c:v>
                </c:pt>
                <c:pt idx="6">
                  <c:v>36.82936194599052</c:v>
                </c:pt>
                <c:pt idx="7">
                  <c:v>36.450147103689957</c:v>
                </c:pt>
                <c:pt idx="8">
                  <c:v>36.576552051123478</c:v>
                </c:pt>
                <c:pt idx="9">
                  <c:v>36.197337208822923</c:v>
                </c:pt>
                <c:pt idx="10">
                  <c:v>36.323742156256444</c:v>
                </c:pt>
                <c:pt idx="11">
                  <c:v>37.334981735724597</c:v>
                </c:pt>
                <c:pt idx="12">
                  <c:v>32.405188785817359</c:v>
                </c:pt>
                <c:pt idx="13">
                  <c:v>37.587791630591632</c:v>
                </c:pt>
                <c:pt idx="14">
                  <c:v>37.208576788291076</c:v>
                </c:pt>
                <c:pt idx="15">
                  <c:v>32.53159373325088</c:v>
                </c:pt>
                <c:pt idx="16">
                  <c:v>35.059692681921256</c:v>
                </c:pt>
                <c:pt idx="17">
                  <c:v>34.806882787054221</c:v>
                </c:pt>
                <c:pt idx="18">
                  <c:v>32.6579986806844</c:v>
                </c:pt>
                <c:pt idx="19">
                  <c:v>32.278783838383845</c:v>
                </c:pt>
                <c:pt idx="20">
                  <c:v>34.427667944753658</c:v>
                </c:pt>
                <c:pt idx="21">
                  <c:v>34.933287734487735</c:v>
                </c:pt>
                <c:pt idx="22">
                  <c:v>37.714196578025152</c:v>
                </c:pt>
                <c:pt idx="23">
                  <c:v>34.554072892187179</c:v>
                </c:pt>
                <c:pt idx="24">
                  <c:v>37.461386683158111</c:v>
                </c:pt>
                <c:pt idx="25">
                  <c:v>35.186097629354776</c:v>
                </c:pt>
                <c:pt idx="26">
                  <c:v>33.037213522984956</c:v>
                </c:pt>
                <c:pt idx="27">
                  <c:v>32.784403628117914</c:v>
                </c:pt>
                <c:pt idx="28">
                  <c:v>37.840601525458666</c:v>
                </c:pt>
                <c:pt idx="29">
                  <c:v>34.6804778396207</c:v>
                </c:pt>
                <c:pt idx="30">
                  <c:v>37.967006472892187</c:v>
                </c:pt>
                <c:pt idx="31">
                  <c:v>35.31250257678829</c:v>
                </c:pt>
                <c:pt idx="32">
                  <c:v>33.416428365285512</c:v>
                </c:pt>
                <c:pt idx="33">
                  <c:v>34.174858049886623</c:v>
                </c:pt>
                <c:pt idx="34">
                  <c:v>34.301262997320144</c:v>
                </c:pt>
                <c:pt idx="35">
                  <c:v>35.565312471655332</c:v>
                </c:pt>
                <c:pt idx="36">
                  <c:v>34.048453102453102</c:v>
                </c:pt>
                <c:pt idx="37">
                  <c:v>35.438907524221811</c:v>
                </c:pt>
                <c:pt idx="38">
                  <c:v>33.542833312719026</c:v>
                </c:pt>
                <c:pt idx="39">
                  <c:v>33.922048155019581</c:v>
                </c:pt>
                <c:pt idx="40">
                  <c:v>33.16361847041847</c:v>
                </c:pt>
                <c:pt idx="41">
                  <c:v>32.910808575551435</c:v>
                </c:pt>
                <c:pt idx="42">
                  <c:v>33.290023417851991</c:v>
                </c:pt>
                <c:pt idx="43">
                  <c:v>38.472626262626264</c:v>
                </c:pt>
                <c:pt idx="44">
                  <c:v>39.357460894660896</c:v>
                </c:pt>
                <c:pt idx="45">
                  <c:v>39.104650999793854</c:v>
                </c:pt>
                <c:pt idx="46">
                  <c:v>43.781634054834051</c:v>
                </c:pt>
                <c:pt idx="47">
                  <c:v>44.666468686868683</c:v>
                </c:pt>
                <c:pt idx="48">
                  <c:v>39.231055947227375</c:v>
                </c:pt>
                <c:pt idx="49">
                  <c:v>33.669238260152547</c:v>
                </c:pt>
                <c:pt idx="50">
                  <c:v>44.540063739435169</c:v>
                </c:pt>
                <c:pt idx="51">
                  <c:v>43.528824159967016</c:v>
                </c:pt>
                <c:pt idx="52">
                  <c:v>44.034443949701092</c:v>
                </c:pt>
                <c:pt idx="53">
                  <c:v>44.413658792001648</c:v>
                </c:pt>
                <c:pt idx="54">
                  <c:v>43.14960931766646</c:v>
                </c:pt>
                <c:pt idx="55">
                  <c:v>43.908039002267572</c:v>
                </c:pt>
                <c:pt idx="56">
                  <c:v>44.160848897134606</c:v>
                </c:pt>
                <c:pt idx="57">
                  <c:v>43.276014265099981</c:v>
                </c:pt>
                <c:pt idx="58">
                  <c:v>43.655229107400537</c:v>
                </c:pt>
                <c:pt idx="59">
                  <c:v>44.287253844568127</c:v>
                </c:pt>
                <c:pt idx="60">
                  <c:v>38.346221315192743</c:v>
                </c:pt>
                <c:pt idx="61">
                  <c:v>33.795643207586068</c:v>
                </c:pt>
                <c:pt idx="62">
                  <c:v>43.402419212533495</c:v>
                </c:pt>
                <c:pt idx="63">
                  <c:v>39.483865842094417</c:v>
                </c:pt>
                <c:pt idx="64">
                  <c:v>38.97824605236034</c:v>
                </c:pt>
                <c:pt idx="65">
                  <c:v>38.219816367759222</c:v>
                </c:pt>
                <c:pt idx="66">
                  <c:v>35.691717419088846</c:v>
                </c:pt>
                <c:pt idx="67">
                  <c:v>40.747915316429598</c:v>
                </c:pt>
                <c:pt idx="68">
                  <c:v>38.599031210059778</c:v>
                </c:pt>
                <c:pt idx="69">
                  <c:v>40.621510368996084</c:v>
                </c:pt>
                <c:pt idx="70">
                  <c:v>41.63274994846423</c:v>
                </c:pt>
                <c:pt idx="71">
                  <c:v>41.127130158730161</c:v>
                </c:pt>
                <c:pt idx="72">
                  <c:v>40.242295526695528</c:v>
                </c:pt>
                <c:pt idx="73">
                  <c:v>41.506345001030716</c:v>
                </c:pt>
                <c:pt idx="74">
                  <c:v>41.379940053597196</c:v>
                </c:pt>
                <c:pt idx="75">
                  <c:v>40.495105421562563</c:v>
                </c:pt>
                <c:pt idx="76">
                  <c:v>39.610270789527931</c:v>
                </c:pt>
                <c:pt idx="77">
                  <c:v>41.253535106163675</c:v>
                </c:pt>
                <c:pt idx="78">
                  <c:v>42.011964790764793</c:v>
                </c:pt>
                <c:pt idx="79">
                  <c:v>38.85184110492682</c:v>
                </c:pt>
                <c:pt idx="80">
                  <c:v>40.368700474129042</c:v>
                </c:pt>
                <c:pt idx="81">
                  <c:v>38.093411420325708</c:v>
                </c:pt>
                <c:pt idx="82">
                  <c:v>39.989485631828487</c:v>
                </c:pt>
                <c:pt idx="83">
                  <c:v>43.023204370232939</c:v>
                </c:pt>
                <c:pt idx="84">
                  <c:v>41.885559843331272</c:v>
                </c:pt>
                <c:pt idx="85">
                  <c:v>38.725436157493299</c:v>
                </c:pt>
                <c:pt idx="86">
                  <c:v>40.115890579262008</c:v>
                </c:pt>
                <c:pt idx="87">
                  <c:v>41.759154895897751</c:v>
                </c:pt>
                <c:pt idx="88">
                  <c:v>40.874320263863119</c:v>
                </c:pt>
                <c:pt idx="89">
                  <c:v>41.00072521129664</c:v>
                </c:pt>
                <c:pt idx="90">
                  <c:v>39.863080684394973</c:v>
                </c:pt>
                <c:pt idx="91">
                  <c:v>39.736675736961452</c:v>
                </c:pt>
                <c:pt idx="92">
                  <c:v>42.138369738198307</c:v>
                </c:pt>
                <c:pt idx="93">
                  <c:v>42.770394475365904</c:v>
                </c:pt>
                <c:pt idx="94">
                  <c:v>42.896799422799418</c:v>
                </c:pt>
                <c:pt idx="95">
                  <c:v>42.517584580498863</c:v>
                </c:pt>
                <c:pt idx="96">
                  <c:v>42.643989527932384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64-BA4B-B6F7-339D6E43B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054191"/>
        <c:axId val="2133321520"/>
      </c:scatterChart>
      <c:valAx>
        <c:axId val="101054191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  <a:r>
                  <a:rPr lang="en-US" baseline="0"/>
                  <a:t> Opening Values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321520"/>
        <c:crosses val="autoZero"/>
        <c:crossBetween val="midCat"/>
      </c:valAx>
      <c:valAx>
        <c:axId val="2133321520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  <a:r>
                  <a:rPr lang="en-US" baseline="0"/>
                  <a:t> Values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54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Opening Value vs.</a:t>
            </a:r>
            <a:r>
              <a:rPr lang="en-US" baseline="0"/>
              <a:t> Time Intervals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Google!$C$3</c:f>
              <c:strCache>
                <c:ptCount val="1"/>
                <c:pt idx="0">
                  <c:v>Opening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66783961624034E-2"/>
                  <c:y val="0.1876781714040429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Google!$A$5:$A$102</c:f>
              <c:numCache>
                <c:formatCode>General</c:formatCode>
                <c:ptCount val="9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</c:numCache>
            </c:numRef>
          </c:cat>
          <c:val>
            <c:numRef>
              <c:f>Google!$C$4:$C$102</c:f>
              <c:numCache>
                <c:formatCode>General</c:formatCode>
                <c:ptCount val="99"/>
                <c:pt idx="0">
                  <c:v>1348.5</c:v>
                </c:pt>
                <c:pt idx="1">
                  <c:v>1346.17</c:v>
                </c:pt>
                <c:pt idx="2">
                  <c:v>1362.99</c:v>
                </c:pt>
                <c:pt idx="3">
                  <c:v>1350</c:v>
                </c:pt>
                <c:pt idx="4">
                  <c:v>1330.11</c:v>
                </c:pt>
                <c:pt idx="5">
                  <c:v>1341.55</c:v>
                </c:pt>
                <c:pt idx="6">
                  <c:v>1347.86</c:v>
                </c:pt>
                <c:pt idx="7">
                  <c:v>1350</c:v>
                </c:pt>
                <c:pt idx="8">
                  <c:v>1397.94</c:v>
                </c:pt>
                <c:pt idx="9">
                  <c:v>1392.08</c:v>
                </c:pt>
                <c:pt idx="10">
                  <c:v>1420.57</c:v>
                </c:pt>
                <c:pt idx="11">
                  <c:v>1427.56</c:v>
                </c:pt>
                <c:pt idx="12">
                  <c:v>1436.13</c:v>
                </c:pt>
                <c:pt idx="13">
                  <c:v>1439.01</c:v>
                </c:pt>
                <c:pt idx="14">
                  <c:v>1430.21</c:v>
                </c:pt>
                <c:pt idx="15">
                  <c:v>1447.44</c:v>
                </c:pt>
                <c:pt idx="16">
                  <c:v>1462.91</c:v>
                </c:pt>
                <c:pt idx="17">
                  <c:v>1479.12</c:v>
                </c:pt>
                <c:pt idx="18">
                  <c:v>1491</c:v>
                </c:pt>
                <c:pt idx="19">
                  <c:v>1487.64</c:v>
                </c:pt>
                <c:pt idx="20">
                  <c:v>1493.59</c:v>
                </c:pt>
                <c:pt idx="21">
                  <c:v>1431</c:v>
                </c:pt>
                <c:pt idx="22">
                  <c:v>1443</c:v>
                </c:pt>
                <c:pt idx="23">
                  <c:v>1458.8</c:v>
                </c:pt>
                <c:pt idx="24">
                  <c:v>1439.96</c:v>
                </c:pt>
                <c:pt idx="25">
                  <c:v>1468.9</c:v>
                </c:pt>
                <c:pt idx="26">
                  <c:v>1462</c:v>
                </c:pt>
                <c:pt idx="27">
                  <c:v>1457.07</c:v>
                </c:pt>
                <c:pt idx="28">
                  <c:v>1462.42</c:v>
                </c:pt>
                <c:pt idx="29">
                  <c:v>1450.33</c:v>
                </c:pt>
                <c:pt idx="30">
                  <c:v>1467.3</c:v>
                </c:pt>
                <c:pt idx="31">
                  <c:v>1474.32</c:v>
                </c:pt>
                <c:pt idx="32">
                  <c:v>1511.81</c:v>
                </c:pt>
                <c:pt idx="33">
                  <c:v>1514.48</c:v>
                </c:pt>
                <c:pt idx="34">
                  <c:v>1512.69</c:v>
                </c:pt>
                <c:pt idx="35">
                  <c:v>1515.6</c:v>
                </c:pt>
                <c:pt idx="36">
                  <c:v>1515</c:v>
                </c:pt>
                <c:pt idx="37">
                  <c:v>1525.07</c:v>
                </c:pt>
                <c:pt idx="38">
                  <c:v>1522</c:v>
                </c:pt>
                <c:pt idx="39">
                  <c:v>1508.03</c:v>
                </c:pt>
                <c:pt idx="40">
                  <c:v>1426.11</c:v>
                </c:pt>
                <c:pt idx="41">
                  <c:v>1433</c:v>
                </c:pt>
                <c:pt idx="42">
                  <c:v>1396.14</c:v>
                </c:pt>
                <c:pt idx="43">
                  <c:v>1362.06</c:v>
                </c:pt>
                <c:pt idx="44">
                  <c:v>1277.5</c:v>
                </c:pt>
                <c:pt idx="45">
                  <c:v>1351.61</c:v>
                </c:pt>
                <c:pt idx="46">
                  <c:v>1399.42</c:v>
                </c:pt>
                <c:pt idx="47">
                  <c:v>1359.23</c:v>
                </c:pt>
                <c:pt idx="48">
                  <c:v>1350.2</c:v>
                </c:pt>
                <c:pt idx="49">
                  <c:v>1277.06</c:v>
                </c:pt>
                <c:pt idx="50">
                  <c:v>1205.3</c:v>
                </c:pt>
                <c:pt idx="51">
                  <c:v>1260</c:v>
                </c:pt>
                <c:pt idx="52">
                  <c:v>1249.7</c:v>
                </c:pt>
                <c:pt idx="53">
                  <c:v>1126</c:v>
                </c:pt>
                <c:pt idx="54">
                  <c:v>1179</c:v>
                </c:pt>
                <c:pt idx="55">
                  <c:v>1096</c:v>
                </c:pt>
                <c:pt idx="56">
                  <c:v>1093.1099999999999</c:v>
                </c:pt>
                <c:pt idx="57">
                  <c:v>1056.51</c:v>
                </c:pt>
                <c:pt idx="58">
                  <c:v>1093.05</c:v>
                </c:pt>
                <c:pt idx="59">
                  <c:v>1135.72</c:v>
                </c:pt>
                <c:pt idx="60">
                  <c:v>1061.32</c:v>
                </c:pt>
                <c:pt idx="61">
                  <c:v>1103.77</c:v>
                </c:pt>
                <c:pt idx="62">
                  <c:v>1126.47</c:v>
                </c:pt>
                <c:pt idx="63">
                  <c:v>1111.8</c:v>
                </c:pt>
                <c:pt idx="64">
                  <c:v>1125.67</c:v>
                </c:pt>
                <c:pt idx="65">
                  <c:v>1125.04</c:v>
                </c:pt>
                <c:pt idx="66">
                  <c:v>1147.3</c:v>
                </c:pt>
                <c:pt idx="67">
                  <c:v>1122</c:v>
                </c:pt>
                <c:pt idx="68">
                  <c:v>1098.26</c:v>
                </c:pt>
                <c:pt idx="69">
                  <c:v>1119.02</c:v>
                </c:pt>
                <c:pt idx="70">
                  <c:v>1138</c:v>
                </c:pt>
                <c:pt idx="71">
                  <c:v>1221</c:v>
                </c:pt>
                <c:pt idx="72">
                  <c:v>1206.5</c:v>
                </c:pt>
                <c:pt idx="73">
                  <c:v>1224.08</c:v>
                </c:pt>
                <c:pt idx="74">
                  <c:v>1209.18</c:v>
                </c:pt>
                <c:pt idx="75">
                  <c:v>1245.0899999999999</c:v>
                </c:pt>
                <c:pt idx="76">
                  <c:v>1245.6099999999999</c:v>
                </c:pt>
                <c:pt idx="77">
                  <c:v>1274.0999999999999</c:v>
                </c:pt>
                <c:pt idx="78">
                  <c:v>1284.8499999999999</c:v>
                </c:pt>
                <c:pt idx="79">
                  <c:v>1271</c:v>
                </c:pt>
                <c:pt idx="80">
                  <c:v>1247</c:v>
                </c:pt>
                <c:pt idx="81">
                  <c:v>1245.54</c:v>
                </c:pt>
                <c:pt idx="82">
                  <c:v>1271.55</c:v>
                </c:pt>
                <c:pt idx="83">
                  <c:v>1261.17</c:v>
                </c:pt>
                <c:pt idx="84">
                  <c:v>1296</c:v>
                </c:pt>
                <c:pt idx="85">
                  <c:v>1287.93</c:v>
                </c:pt>
                <c:pt idx="86">
                  <c:v>1341.46</c:v>
                </c:pt>
                <c:pt idx="87">
                  <c:v>1324.88</c:v>
                </c:pt>
                <c:pt idx="88">
                  <c:v>1328.5</c:v>
                </c:pt>
                <c:pt idx="89">
                  <c:v>1308.23</c:v>
                </c:pt>
                <c:pt idx="90">
                  <c:v>1337.92</c:v>
                </c:pt>
                <c:pt idx="91">
                  <c:v>1361.69</c:v>
                </c:pt>
                <c:pt idx="92">
                  <c:v>1365.94</c:v>
                </c:pt>
                <c:pt idx="93">
                  <c:v>1383.13</c:v>
                </c:pt>
                <c:pt idx="94">
                  <c:v>1378.28</c:v>
                </c:pt>
                <c:pt idx="95">
                  <c:v>1407.12</c:v>
                </c:pt>
                <c:pt idx="96">
                  <c:v>1377.05</c:v>
                </c:pt>
                <c:pt idx="97">
                  <c:v>1335.02</c:v>
                </c:pt>
                <c:pt idx="98">
                  <c:v>1350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F5-5B46-AC07-83AB9662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23248"/>
        <c:axId val="2055682752"/>
      </c:lineChart>
      <c:catAx>
        <c:axId val="20558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Intervals (Approx. 3-4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82752"/>
        <c:crosses val="autoZero"/>
        <c:auto val="1"/>
        <c:lblAlgn val="ctr"/>
        <c:lblOffset val="100"/>
        <c:noMultiLvlLbl val="0"/>
      </c:catAx>
      <c:valAx>
        <c:axId val="20556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 Opening</a:t>
                </a:r>
                <a:r>
                  <a:rPr lang="en-US" baseline="0"/>
                  <a:t> Value ($ 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</a:t>
            </a:r>
            <a:r>
              <a:rPr lang="en-US" baseline="0"/>
              <a:t>OPENING STOCK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8F6-E14F-A306-AF97A61127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F6-E14F-A306-AF97A611270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8F6-E14F-A306-AF97A611270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8F6-E14F-A306-AF97A611270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8F6-E14F-A306-AF97A611270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8F6-E14F-A306-AF97A611270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8F6-E14F-A306-AF97A611270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8F6-E14F-A306-AF97A611270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8F6-E14F-A306-AF97A611270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F8F6-E14F-A306-AF97A6112700}"/>
              </c:ext>
            </c:extLst>
          </c:dPt>
          <c:dLbls>
            <c:dLbl>
              <c:idx val="1"/>
              <c:layout>
                <c:manualLayout>
                  <c:x val="4.5973737983648406E-2"/>
                  <c:y val="6.21771091809541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F6-E14F-A306-AF97A6112700}"/>
                </c:ext>
              </c:extLst>
            </c:dLbl>
            <c:dLbl>
              <c:idx val="5"/>
              <c:layout>
                <c:manualLayout>
                  <c:x val="-0.12952012248468942"/>
                  <c:y val="0.225080927384076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F6-E14F-A306-AF97A6112700}"/>
                </c:ext>
              </c:extLst>
            </c:dLbl>
            <c:dLbl>
              <c:idx val="6"/>
              <c:layout>
                <c:manualLayout>
                  <c:x val="-0.23858202099737533"/>
                  <c:y val="3.37219305920093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F6-E14F-A306-AF97A6112700}"/>
                </c:ext>
              </c:extLst>
            </c:dLbl>
            <c:dLbl>
              <c:idx val="8"/>
              <c:layout>
                <c:manualLayout>
                  <c:x val="0.11975561967149286"/>
                  <c:y val="-2.2223040824571435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8F6-E14F-A306-AF97A6112700}"/>
                </c:ext>
              </c:extLst>
            </c:dLbl>
            <c:dLbl>
              <c:idx val="9"/>
              <c:layout>
                <c:manualLayout>
                  <c:x val="0.27223875818549192"/>
                  <c:y val="5.5893665165202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F8F6-E14F-A306-AF97A611270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Google!$I$90:$I$99</c:f>
              <c:strCache>
                <c:ptCount val="10"/>
                <c:pt idx="0">
                  <c:v>[1056.51, 1103.059]</c:v>
                </c:pt>
                <c:pt idx="1">
                  <c:v>(1103.059, 1150.222]</c:v>
                </c:pt>
                <c:pt idx="2">
                  <c:v>(1150.222, 1197.078]</c:v>
                </c:pt>
                <c:pt idx="3">
                  <c:v>(1197.078, 1243.934]</c:v>
                </c:pt>
                <c:pt idx="4">
                  <c:v>(1243.934, 1290.79]</c:v>
                </c:pt>
                <c:pt idx="5">
                  <c:v>(1290.79, 1337.646]</c:v>
                </c:pt>
                <c:pt idx="6">
                  <c:v>(1337.646, 1384.502]</c:v>
                </c:pt>
                <c:pt idx="7">
                  <c:v>(1384.502, 1431.358]</c:v>
                </c:pt>
                <c:pt idx="8">
                  <c:v>(1431.358, 1478.214]</c:v>
                </c:pt>
                <c:pt idx="9">
                  <c:v>(1478.214, 1525.07]</c:v>
                </c:pt>
              </c:strCache>
            </c:strRef>
          </c:cat>
          <c:val>
            <c:numRef>
              <c:f>Google!$K$90:$K$99</c:f>
              <c:numCache>
                <c:formatCode>General</c:formatCode>
                <c:ptCount val="10"/>
                <c:pt idx="0">
                  <c:v>6</c:v>
                </c:pt>
                <c:pt idx="1">
                  <c:v>11</c:v>
                </c:pt>
                <c:pt idx="2">
                  <c:v>1</c:v>
                </c:pt>
                <c:pt idx="3">
                  <c:v>5</c:v>
                </c:pt>
                <c:pt idx="4">
                  <c:v>14</c:v>
                </c:pt>
                <c:pt idx="5">
                  <c:v>6</c:v>
                </c:pt>
                <c:pt idx="6">
                  <c:v>20</c:v>
                </c:pt>
                <c:pt idx="7">
                  <c:v>10</c:v>
                </c:pt>
                <c:pt idx="8">
                  <c:v>15</c:v>
                </c:pt>
                <c:pt idx="9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8F6-E14F-A306-AF97A611270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Google Predicted vs. Actual</a:t>
            </a:r>
            <a:r>
              <a:rPr lang="en-US" baseline="0"/>
              <a:t> Stock Value (No Outliers)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Google!$U$3</c:f>
              <c:strCache>
                <c:ptCount val="1"/>
                <c:pt idx="0">
                  <c:v>Predicted Value (y)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228746823373675"/>
                  <c:y val="-6.634493626989383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Google!$T$4:$T$103</c:f>
              <c:numCache>
                <c:formatCode>General</c:formatCode>
                <c:ptCount val="100"/>
                <c:pt idx="0">
                  <c:v>1056.51</c:v>
                </c:pt>
                <c:pt idx="1">
                  <c:v>1061.32</c:v>
                </c:pt>
                <c:pt idx="2">
                  <c:v>1093.05</c:v>
                </c:pt>
                <c:pt idx="3">
                  <c:v>1093.1099999999999</c:v>
                </c:pt>
                <c:pt idx="4">
                  <c:v>1096</c:v>
                </c:pt>
                <c:pt idx="5">
                  <c:v>1098.26</c:v>
                </c:pt>
                <c:pt idx="6">
                  <c:v>1103.77</c:v>
                </c:pt>
                <c:pt idx="7">
                  <c:v>1111.8</c:v>
                </c:pt>
                <c:pt idx="8">
                  <c:v>1119.02</c:v>
                </c:pt>
                <c:pt idx="9">
                  <c:v>1122</c:v>
                </c:pt>
                <c:pt idx="10">
                  <c:v>1125.04</c:v>
                </c:pt>
                <c:pt idx="11">
                  <c:v>1125.67</c:v>
                </c:pt>
                <c:pt idx="12">
                  <c:v>1126</c:v>
                </c:pt>
                <c:pt idx="13">
                  <c:v>1126.47</c:v>
                </c:pt>
                <c:pt idx="14">
                  <c:v>1135.72</c:v>
                </c:pt>
                <c:pt idx="15">
                  <c:v>1138</c:v>
                </c:pt>
                <c:pt idx="16">
                  <c:v>1147.3</c:v>
                </c:pt>
                <c:pt idx="17">
                  <c:v>1179</c:v>
                </c:pt>
                <c:pt idx="18">
                  <c:v>1205.3</c:v>
                </c:pt>
                <c:pt idx="19">
                  <c:v>1206.5</c:v>
                </c:pt>
                <c:pt idx="20">
                  <c:v>1209.18</c:v>
                </c:pt>
                <c:pt idx="21">
                  <c:v>1221</c:v>
                </c:pt>
                <c:pt idx="22">
                  <c:v>1224.08</c:v>
                </c:pt>
                <c:pt idx="23">
                  <c:v>1245.0899999999999</c:v>
                </c:pt>
                <c:pt idx="24">
                  <c:v>1245.54</c:v>
                </c:pt>
                <c:pt idx="25">
                  <c:v>1245.6099999999999</c:v>
                </c:pt>
                <c:pt idx="26">
                  <c:v>1247</c:v>
                </c:pt>
                <c:pt idx="27">
                  <c:v>1249.7</c:v>
                </c:pt>
                <c:pt idx="28">
                  <c:v>1260</c:v>
                </c:pt>
                <c:pt idx="29">
                  <c:v>1261.17</c:v>
                </c:pt>
                <c:pt idx="30">
                  <c:v>1271</c:v>
                </c:pt>
                <c:pt idx="31">
                  <c:v>1271.55</c:v>
                </c:pt>
                <c:pt idx="32">
                  <c:v>1274.0999999999999</c:v>
                </c:pt>
                <c:pt idx="33">
                  <c:v>1277.06</c:v>
                </c:pt>
                <c:pt idx="34">
                  <c:v>1277.5</c:v>
                </c:pt>
                <c:pt idx="35">
                  <c:v>1284.8499999999999</c:v>
                </c:pt>
                <c:pt idx="36">
                  <c:v>1287.93</c:v>
                </c:pt>
                <c:pt idx="37">
                  <c:v>1296</c:v>
                </c:pt>
                <c:pt idx="38">
                  <c:v>1308.23</c:v>
                </c:pt>
                <c:pt idx="39">
                  <c:v>1324.88</c:v>
                </c:pt>
                <c:pt idx="40">
                  <c:v>1328.5</c:v>
                </c:pt>
                <c:pt idx="41">
                  <c:v>1330.11</c:v>
                </c:pt>
                <c:pt idx="42">
                  <c:v>1335.02</c:v>
                </c:pt>
                <c:pt idx="43">
                  <c:v>1337.92</c:v>
                </c:pt>
                <c:pt idx="44">
                  <c:v>1341.46</c:v>
                </c:pt>
                <c:pt idx="45">
                  <c:v>1341.55</c:v>
                </c:pt>
                <c:pt idx="46">
                  <c:v>1346.17</c:v>
                </c:pt>
                <c:pt idx="47">
                  <c:v>1347.86</c:v>
                </c:pt>
                <c:pt idx="48">
                  <c:v>1348.5</c:v>
                </c:pt>
                <c:pt idx="49">
                  <c:v>1350</c:v>
                </c:pt>
                <c:pt idx="50">
                  <c:v>1350</c:v>
                </c:pt>
                <c:pt idx="51">
                  <c:v>1350</c:v>
                </c:pt>
                <c:pt idx="52">
                  <c:v>1350.2</c:v>
                </c:pt>
                <c:pt idx="53">
                  <c:v>1351.61</c:v>
                </c:pt>
                <c:pt idx="54">
                  <c:v>1359.23</c:v>
                </c:pt>
                <c:pt idx="55">
                  <c:v>1361.69</c:v>
                </c:pt>
                <c:pt idx="56">
                  <c:v>1361.75</c:v>
                </c:pt>
                <c:pt idx="57">
                  <c:v>1362.06</c:v>
                </c:pt>
                <c:pt idx="58">
                  <c:v>1362.99</c:v>
                </c:pt>
                <c:pt idx="59">
                  <c:v>1365.94</c:v>
                </c:pt>
                <c:pt idx="60">
                  <c:v>1377.05</c:v>
                </c:pt>
                <c:pt idx="61">
                  <c:v>1378.28</c:v>
                </c:pt>
                <c:pt idx="62">
                  <c:v>1383.13</c:v>
                </c:pt>
                <c:pt idx="63">
                  <c:v>1392.08</c:v>
                </c:pt>
                <c:pt idx="64">
                  <c:v>1396.14</c:v>
                </c:pt>
                <c:pt idx="65">
                  <c:v>1397.94</c:v>
                </c:pt>
                <c:pt idx="66">
                  <c:v>1399.42</c:v>
                </c:pt>
                <c:pt idx="67">
                  <c:v>1407.12</c:v>
                </c:pt>
                <c:pt idx="68">
                  <c:v>1420.57</c:v>
                </c:pt>
                <c:pt idx="69">
                  <c:v>1426.11</c:v>
                </c:pt>
                <c:pt idx="70">
                  <c:v>1427.56</c:v>
                </c:pt>
                <c:pt idx="71">
                  <c:v>1430.21</c:v>
                </c:pt>
                <c:pt idx="72">
                  <c:v>1431</c:v>
                </c:pt>
                <c:pt idx="73">
                  <c:v>1433</c:v>
                </c:pt>
                <c:pt idx="74">
                  <c:v>1436.13</c:v>
                </c:pt>
                <c:pt idx="75">
                  <c:v>1439.01</c:v>
                </c:pt>
                <c:pt idx="76">
                  <c:v>1439.96</c:v>
                </c:pt>
                <c:pt idx="77">
                  <c:v>1443</c:v>
                </c:pt>
                <c:pt idx="78">
                  <c:v>1447.44</c:v>
                </c:pt>
                <c:pt idx="79">
                  <c:v>1450.33</c:v>
                </c:pt>
                <c:pt idx="80">
                  <c:v>1457.07</c:v>
                </c:pt>
                <c:pt idx="81">
                  <c:v>1458.8</c:v>
                </c:pt>
                <c:pt idx="82">
                  <c:v>1462</c:v>
                </c:pt>
                <c:pt idx="83">
                  <c:v>1462.42</c:v>
                </c:pt>
                <c:pt idx="84">
                  <c:v>1462.91</c:v>
                </c:pt>
                <c:pt idx="85">
                  <c:v>1467.3</c:v>
                </c:pt>
                <c:pt idx="86">
                  <c:v>1468.9</c:v>
                </c:pt>
                <c:pt idx="87">
                  <c:v>1474.32</c:v>
                </c:pt>
                <c:pt idx="88">
                  <c:v>1479.12</c:v>
                </c:pt>
                <c:pt idx="89">
                  <c:v>1487.64</c:v>
                </c:pt>
                <c:pt idx="90">
                  <c:v>1491</c:v>
                </c:pt>
                <c:pt idx="91">
                  <c:v>1493.59</c:v>
                </c:pt>
                <c:pt idx="92">
                  <c:v>1508.03</c:v>
                </c:pt>
                <c:pt idx="93">
                  <c:v>1511.81</c:v>
                </c:pt>
                <c:pt idx="94">
                  <c:v>1512.69</c:v>
                </c:pt>
                <c:pt idx="95">
                  <c:v>1514.48</c:v>
                </c:pt>
                <c:pt idx="96">
                  <c:v>1515</c:v>
                </c:pt>
                <c:pt idx="97">
                  <c:v>1515.6</c:v>
                </c:pt>
                <c:pt idx="98">
                  <c:v>1522</c:v>
                </c:pt>
                <c:pt idx="99">
                  <c:v>1525.07</c:v>
                </c:pt>
              </c:numCache>
            </c:numRef>
          </c:xVal>
          <c:yVal>
            <c:numRef>
              <c:f>Google!$U$4:$U$103</c:f>
              <c:numCache>
                <c:formatCode>General</c:formatCode>
                <c:ptCount val="100"/>
                <c:pt idx="0">
                  <c:v>1310.7880073386932</c:v>
                </c:pt>
                <c:pt idx="1">
                  <c:v>1304.1617297876728</c:v>
                </c:pt>
                <c:pt idx="2">
                  <c:v>1308.5792481550197</c:v>
                </c:pt>
                <c:pt idx="3">
                  <c:v>1312.9967665223667</c:v>
                </c:pt>
                <c:pt idx="4">
                  <c:v>1315.2055257060401</c:v>
                </c:pt>
                <c:pt idx="5">
                  <c:v>1286.4916563182849</c:v>
                </c:pt>
                <c:pt idx="6">
                  <c:v>1301.9529706039991</c:v>
                </c:pt>
                <c:pt idx="7">
                  <c:v>1297.5354522366522</c:v>
                </c:pt>
                <c:pt idx="8">
                  <c:v>1284.2828971346114</c:v>
                </c:pt>
                <c:pt idx="9">
                  <c:v>1288.7004155019583</c:v>
                </c:pt>
                <c:pt idx="10">
                  <c:v>1293.1179338693053</c:v>
                </c:pt>
                <c:pt idx="11">
                  <c:v>1295.3266930529787</c:v>
                </c:pt>
                <c:pt idx="12">
                  <c:v>1319.6230440733871</c:v>
                </c:pt>
                <c:pt idx="13">
                  <c:v>1299.7442114203257</c:v>
                </c:pt>
                <c:pt idx="14">
                  <c:v>1306.3704889713463</c:v>
                </c:pt>
                <c:pt idx="15">
                  <c:v>1282.0741379509379</c:v>
                </c:pt>
                <c:pt idx="16">
                  <c:v>1290.9091746856318</c:v>
                </c:pt>
                <c:pt idx="17">
                  <c:v>1317.4142848897136</c:v>
                </c:pt>
                <c:pt idx="18">
                  <c:v>1326.2493216244075</c:v>
                </c:pt>
                <c:pt idx="19">
                  <c:v>1277.656619583591</c:v>
                </c:pt>
                <c:pt idx="20">
                  <c:v>1273.2391012162441</c:v>
                </c:pt>
                <c:pt idx="21">
                  <c:v>1279.8653787672645</c:v>
                </c:pt>
                <c:pt idx="22">
                  <c:v>1275.4478603999175</c:v>
                </c:pt>
                <c:pt idx="23">
                  <c:v>1271.0303420325706</c:v>
                </c:pt>
                <c:pt idx="24">
                  <c:v>1257.7777869305298</c:v>
                </c:pt>
                <c:pt idx="25">
                  <c:v>1268.8215828488972</c:v>
                </c:pt>
                <c:pt idx="26">
                  <c:v>1259.9865461142033</c:v>
                </c:pt>
                <c:pt idx="27">
                  <c:v>1321.8318032570605</c:v>
                </c:pt>
                <c:pt idx="28">
                  <c:v>1324.040562440734</c:v>
                </c:pt>
                <c:pt idx="29">
                  <c:v>1253.3602685631829</c:v>
                </c:pt>
                <c:pt idx="30">
                  <c:v>1262.1953052978768</c:v>
                </c:pt>
                <c:pt idx="31">
                  <c:v>1255.5690277468564</c:v>
                </c:pt>
                <c:pt idx="32">
                  <c:v>1266.6128236652237</c:v>
                </c:pt>
                <c:pt idx="33">
                  <c:v>1328.4580808080809</c:v>
                </c:pt>
                <c:pt idx="34">
                  <c:v>1339.5018767264482</c:v>
                </c:pt>
                <c:pt idx="35">
                  <c:v>1264.4040644815502</c:v>
                </c:pt>
                <c:pt idx="36">
                  <c:v>1248.942750195836</c:v>
                </c:pt>
                <c:pt idx="37">
                  <c:v>1251.1515093795094</c:v>
                </c:pt>
                <c:pt idx="38">
                  <c:v>1240.1077134611421</c:v>
                </c:pt>
                <c:pt idx="39">
                  <c:v>1244.525231828489</c:v>
                </c:pt>
                <c:pt idx="40">
                  <c:v>1242.3164726448156</c:v>
                </c:pt>
                <c:pt idx="41">
                  <c:v>1427.8522440733871</c:v>
                </c:pt>
                <c:pt idx="42">
                  <c:v>1222.4376399917542</c:v>
                </c:pt>
                <c:pt idx="43">
                  <c:v>1237.8989542774686</c:v>
                </c:pt>
                <c:pt idx="44">
                  <c:v>1246.7339910121625</c:v>
                </c:pt>
                <c:pt idx="45">
                  <c:v>1425.6434848897136</c:v>
                </c:pt>
                <c:pt idx="46">
                  <c:v>1434.4785216244074</c:v>
                </c:pt>
                <c:pt idx="47">
                  <c:v>1423.4347257060401</c:v>
                </c:pt>
                <c:pt idx="48">
                  <c:v>1436.6872808080809</c:v>
                </c:pt>
                <c:pt idx="49">
                  <c:v>1430.0610032570605</c:v>
                </c:pt>
                <c:pt idx="50">
                  <c:v>1421.2259665223667</c:v>
                </c:pt>
                <c:pt idx="51">
                  <c:v>1220.2288808080807</c:v>
                </c:pt>
                <c:pt idx="52">
                  <c:v>1330.6668399917544</c:v>
                </c:pt>
                <c:pt idx="53">
                  <c:v>1337.2931175427748</c:v>
                </c:pt>
                <c:pt idx="54">
                  <c:v>1332.8755991754279</c:v>
                </c:pt>
                <c:pt idx="55">
                  <c:v>1235.6901950937952</c:v>
                </c:pt>
                <c:pt idx="56">
                  <c:v>1218.0201216244072</c:v>
                </c:pt>
                <c:pt idx="57">
                  <c:v>1341.7106359101217</c:v>
                </c:pt>
                <c:pt idx="58">
                  <c:v>1432.269762440734</c:v>
                </c:pt>
                <c:pt idx="59">
                  <c:v>1233.4814359101217</c:v>
                </c:pt>
                <c:pt idx="60">
                  <c:v>1224.6463991754276</c:v>
                </c:pt>
                <c:pt idx="61">
                  <c:v>1229.0639175427748</c:v>
                </c:pt>
                <c:pt idx="62">
                  <c:v>1231.2726767264483</c:v>
                </c:pt>
                <c:pt idx="63">
                  <c:v>1416.8084481550197</c:v>
                </c:pt>
                <c:pt idx="64">
                  <c:v>1343.9193950937952</c:v>
                </c:pt>
                <c:pt idx="65">
                  <c:v>1419.0172073386932</c:v>
                </c:pt>
                <c:pt idx="66">
                  <c:v>1335.0843583591013</c:v>
                </c:pt>
                <c:pt idx="67">
                  <c:v>1226.8551583591011</c:v>
                </c:pt>
                <c:pt idx="68">
                  <c:v>1414.5996889713463</c:v>
                </c:pt>
                <c:pt idx="69">
                  <c:v>1348.3369134611421</c:v>
                </c:pt>
                <c:pt idx="70">
                  <c:v>1412.3909297876728</c:v>
                </c:pt>
                <c:pt idx="71">
                  <c:v>1405.7646522366524</c:v>
                </c:pt>
                <c:pt idx="72">
                  <c:v>1390.3033379509379</c:v>
                </c:pt>
                <c:pt idx="73">
                  <c:v>1346.1281542774686</c:v>
                </c:pt>
                <c:pt idx="74">
                  <c:v>1410.1821706039993</c:v>
                </c:pt>
                <c:pt idx="75">
                  <c:v>1407.9734114203259</c:v>
                </c:pt>
                <c:pt idx="76">
                  <c:v>1383.6770603999175</c:v>
                </c:pt>
                <c:pt idx="77">
                  <c:v>1388.0945787672645</c:v>
                </c:pt>
                <c:pt idx="78">
                  <c:v>1403.5558930529789</c:v>
                </c:pt>
                <c:pt idx="79">
                  <c:v>1372.6332644815502</c:v>
                </c:pt>
                <c:pt idx="80">
                  <c:v>1377.0507828488971</c:v>
                </c:pt>
                <c:pt idx="81">
                  <c:v>1385.885819583591</c:v>
                </c:pt>
                <c:pt idx="82">
                  <c:v>1379.2595420325706</c:v>
                </c:pt>
                <c:pt idx="83">
                  <c:v>1374.8420236652237</c:v>
                </c:pt>
                <c:pt idx="84">
                  <c:v>1401.3471338693055</c:v>
                </c:pt>
                <c:pt idx="85">
                  <c:v>1370.4245052978767</c:v>
                </c:pt>
                <c:pt idx="86">
                  <c:v>1381.4683012162441</c:v>
                </c:pt>
                <c:pt idx="87">
                  <c:v>1368.2157461142033</c:v>
                </c:pt>
                <c:pt idx="88">
                  <c:v>1399.138374685632</c:v>
                </c:pt>
                <c:pt idx="89">
                  <c:v>1394.7208563182849</c:v>
                </c:pt>
                <c:pt idx="90">
                  <c:v>1396.9296155019586</c:v>
                </c:pt>
                <c:pt idx="91">
                  <c:v>1392.5120971346114</c:v>
                </c:pt>
                <c:pt idx="92">
                  <c:v>1350.5456726448156</c:v>
                </c:pt>
                <c:pt idx="93">
                  <c:v>1366.0069869305298</c:v>
                </c:pt>
                <c:pt idx="94">
                  <c:v>1361.5894685631829</c:v>
                </c:pt>
                <c:pt idx="95">
                  <c:v>1363.7982277468564</c:v>
                </c:pt>
                <c:pt idx="96">
                  <c:v>1357.171950195836</c:v>
                </c:pt>
                <c:pt idx="97">
                  <c:v>1359.3807093795094</c:v>
                </c:pt>
                <c:pt idx="98">
                  <c:v>1352.754431828489</c:v>
                </c:pt>
                <c:pt idx="99">
                  <c:v>1354.9631910121625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5E-F242-9FF4-E99A5789F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62895"/>
        <c:axId val="173201535"/>
      </c:scatterChart>
      <c:valAx>
        <c:axId val="173462895"/>
        <c:scaling>
          <c:orientation val="minMax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Opening Stock Value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1535"/>
        <c:crosses val="autoZero"/>
        <c:crossBetween val="midCat"/>
      </c:valAx>
      <c:valAx>
        <c:axId val="173201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Stock Value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62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Opening Value vs.</a:t>
            </a:r>
            <a:r>
              <a:rPr lang="en-US" baseline="0"/>
              <a:t> Time Intervals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'Johnson&amp;Johnson'!$C$3</c:f>
              <c:strCache>
                <c:ptCount val="1"/>
                <c:pt idx="0">
                  <c:v>Opening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66783961624034E-2"/>
                  <c:y val="0.1876781714040429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'Johnson&amp;Johnson'!$A$5:$A$102</c:f>
              <c:numCache>
                <c:formatCode>General</c:formatCode>
                <c:ptCount val="98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</c:numCache>
            </c:numRef>
          </c:cat>
          <c:val>
            <c:numRef>
              <c:f>'Johnson&amp;Johnson'!$C$4:$C$102</c:f>
              <c:numCache>
                <c:formatCode>General</c:formatCode>
                <c:ptCount val="99"/>
                <c:pt idx="0">
                  <c:v>145.97</c:v>
                </c:pt>
                <c:pt idx="1">
                  <c:v>146.19999999999999</c:v>
                </c:pt>
                <c:pt idx="2">
                  <c:v>145.78</c:v>
                </c:pt>
                <c:pt idx="3">
                  <c:v>145.1</c:v>
                </c:pt>
                <c:pt idx="4">
                  <c:v>145.87</c:v>
                </c:pt>
                <c:pt idx="5">
                  <c:v>143.5</c:v>
                </c:pt>
                <c:pt idx="6">
                  <c:v>144</c:v>
                </c:pt>
                <c:pt idx="7">
                  <c:v>144.01</c:v>
                </c:pt>
                <c:pt idx="8">
                  <c:v>144.87</c:v>
                </c:pt>
                <c:pt idx="9">
                  <c:v>145.76</c:v>
                </c:pt>
                <c:pt idx="10">
                  <c:v>145.75</c:v>
                </c:pt>
                <c:pt idx="11">
                  <c:v>145.47999999999999</c:v>
                </c:pt>
                <c:pt idx="12">
                  <c:v>145.05000000000001</c:v>
                </c:pt>
                <c:pt idx="13">
                  <c:v>146.4</c:v>
                </c:pt>
                <c:pt idx="14">
                  <c:v>147.41999999999999</c:v>
                </c:pt>
                <c:pt idx="15">
                  <c:v>148.41</c:v>
                </c:pt>
                <c:pt idx="16">
                  <c:v>148.58000000000001</c:v>
                </c:pt>
                <c:pt idx="17">
                  <c:v>146.69999999999999</c:v>
                </c:pt>
                <c:pt idx="18">
                  <c:v>148.04</c:v>
                </c:pt>
                <c:pt idx="19">
                  <c:v>148.58000000000001</c:v>
                </c:pt>
                <c:pt idx="20">
                  <c:v>147.52000000000001</c:v>
                </c:pt>
                <c:pt idx="21">
                  <c:v>148.46</c:v>
                </c:pt>
                <c:pt idx="22">
                  <c:v>149.44999999999999</c:v>
                </c:pt>
                <c:pt idx="23">
                  <c:v>150.03</c:v>
                </c:pt>
                <c:pt idx="24">
                  <c:v>149.75</c:v>
                </c:pt>
                <c:pt idx="25">
                  <c:v>149.41999999999999</c:v>
                </c:pt>
                <c:pt idx="26">
                  <c:v>151.49</c:v>
                </c:pt>
                <c:pt idx="27">
                  <c:v>151.72</c:v>
                </c:pt>
                <c:pt idx="28">
                  <c:v>154.25</c:v>
                </c:pt>
                <c:pt idx="29">
                  <c:v>153.34</c:v>
                </c:pt>
                <c:pt idx="30">
                  <c:v>151.68</c:v>
                </c:pt>
                <c:pt idx="31">
                  <c:v>152.29</c:v>
                </c:pt>
                <c:pt idx="32">
                  <c:v>151.87</c:v>
                </c:pt>
                <c:pt idx="33">
                  <c:v>150.16</c:v>
                </c:pt>
                <c:pt idx="34">
                  <c:v>150.56</c:v>
                </c:pt>
                <c:pt idx="35">
                  <c:v>150.47</c:v>
                </c:pt>
                <c:pt idx="36">
                  <c:v>149.21</c:v>
                </c:pt>
                <c:pt idx="37">
                  <c:v>148.61000000000001</c:v>
                </c:pt>
                <c:pt idx="38">
                  <c:v>148.09</c:v>
                </c:pt>
                <c:pt idx="39">
                  <c:v>146.5</c:v>
                </c:pt>
                <c:pt idx="40">
                  <c:v>145.99</c:v>
                </c:pt>
                <c:pt idx="41">
                  <c:v>145.35</c:v>
                </c:pt>
                <c:pt idx="42">
                  <c:v>142.56</c:v>
                </c:pt>
                <c:pt idx="43">
                  <c:v>135.36000000000001</c:v>
                </c:pt>
                <c:pt idx="44">
                  <c:v>134.78</c:v>
                </c:pt>
                <c:pt idx="45">
                  <c:v>140</c:v>
                </c:pt>
                <c:pt idx="46">
                  <c:v>137.68</c:v>
                </c:pt>
                <c:pt idx="47">
                  <c:v>140.80000000000001</c:v>
                </c:pt>
                <c:pt idx="48">
                  <c:v>138.47999999999999</c:v>
                </c:pt>
                <c:pt idx="49">
                  <c:v>136.33000000000001</c:v>
                </c:pt>
                <c:pt idx="50">
                  <c:v>139.97</c:v>
                </c:pt>
                <c:pt idx="51">
                  <c:v>138.09</c:v>
                </c:pt>
                <c:pt idx="52">
                  <c:v>127.31</c:v>
                </c:pt>
                <c:pt idx="53">
                  <c:v>129.32</c:v>
                </c:pt>
                <c:pt idx="54">
                  <c:v>123.57</c:v>
                </c:pt>
                <c:pt idx="55">
                  <c:v>128.55000000000001</c:v>
                </c:pt>
                <c:pt idx="56">
                  <c:v>131.02000000000001</c:v>
                </c:pt>
                <c:pt idx="57">
                  <c:v>134.99</c:v>
                </c:pt>
                <c:pt idx="58">
                  <c:v>126.83</c:v>
                </c:pt>
                <c:pt idx="59">
                  <c:v>117</c:v>
                </c:pt>
                <c:pt idx="60">
                  <c:v>118.76</c:v>
                </c:pt>
                <c:pt idx="61">
                  <c:v>118.91</c:v>
                </c:pt>
                <c:pt idx="62">
                  <c:v>120.57</c:v>
                </c:pt>
                <c:pt idx="63">
                  <c:v>121.65</c:v>
                </c:pt>
                <c:pt idx="64">
                  <c:v>128.46</c:v>
                </c:pt>
                <c:pt idx="65">
                  <c:v>134.99</c:v>
                </c:pt>
                <c:pt idx="66">
                  <c:v>127.7</c:v>
                </c:pt>
                <c:pt idx="67">
                  <c:v>129.12</c:v>
                </c:pt>
                <c:pt idx="68">
                  <c:v>132.38</c:v>
                </c:pt>
                <c:pt idx="69">
                  <c:v>137.01</c:v>
                </c:pt>
                <c:pt idx="70">
                  <c:v>139.86000000000001</c:v>
                </c:pt>
                <c:pt idx="71">
                  <c:v>137.75</c:v>
                </c:pt>
                <c:pt idx="72">
                  <c:v>144.01</c:v>
                </c:pt>
                <c:pt idx="73">
                  <c:v>140</c:v>
                </c:pt>
                <c:pt idx="74">
                  <c:v>145.41999999999999</c:v>
                </c:pt>
                <c:pt idx="75">
                  <c:v>145.55000000000001</c:v>
                </c:pt>
                <c:pt idx="76">
                  <c:v>148.31</c:v>
                </c:pt>
                <c:pt idx="77">
                  <c:v>151.99</c:v>
                </c:pt>
                <c:pt idx="78">
                  <c:v>150.93</c:v>
                </c:pt>
                <c:pt idx="79">
                  <c:v>150.12</c:v>
                </c:pt>
                <c:pt idx="80">
                  <c:v>152.81</c:v>
                </c:pt>
                <c:pt idx="81">
                  <c:v>154.25</c:v>
                </c:pt>
                <c:pt idx="82">
                  <c:v>155.57</c:v>
                </c:pt>
                <c:pt idx="83">
                  <c:v>154.81</c:v>
                </c:pt>
                <c:pt idx="84">
                  <c:v>151.25</c:v>
                </c:pt>
                <c:pt idx="85">
                  <c:v>151.38</c:v>
                </c:pt>
                <c:pt idx="86">
                  <c:v>148.46</c:v>
                </c:pt>
                <c:pt idx="87">
                  <c:v>149.62</c:v>
                </c:pt>
                <c:pt idx="88">
                  <c:v>148.77000000000001</c:v>
                </c:pt>
                <c:pt idx="89">
                  <c:v>149</c:v>
                </c:pt>
                <c:pt idx="90">
                  <c:v>150</c:v>
                </c:pt>
                <c:pt idx="91">
                  <c:v>149.37</c:v>
                </c:pt>
                <c:pt idx="92">
                  <c:v>148.91999999999999</c:v>
                </c:pt>
                <c:pt idx="93">
                  <c:v>148.44999999999999</c:v>
                </c:pt>
                <c:pt idx="94">
                  <c:v>150.1</c:v>
                </c:pt>
                <c:pt idx="95">
                  <c:v>146.08000000000001</c:v>
                </c:pt>
                <c:pt idx="96">
                  <c:v>145.38999999999999</c:v>
                </c:pt>
                <c:pt idx="97">
                  <c:v>147.87</c:v>
                </c:pt>
                <c:pt idx="98">
                  <c:v>152.49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B-F94A-99D1-6DEEEF4FB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23248"/>
        <c:axId val="2055682752"/>
      </c:lineChart>
      <c:catAx>
        <c:axId val="20558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Intervals (Approx. 3-4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82752"/>
        <c:crosses val="autoZero"/>
        <c:auto val="1"/>
        <c:lblAlgn val="ctr"/>
        <c:lblOffset val="100"/>
        <c:noMultiLvlLbl val="0"/>
      </c:catAx>
      <c:valAx>
        <c:axId val="20556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 Opening</a:t>
                </a:r>
                <a:r>
                  <a:rPr lang="en-US" baseline="0"/>
                  <a:t> Value ($ 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JOHNSON&amp;JOHNSON </a:t>
            </a:r>
            <a:r>
              <a:rPr lang="en-US" baseline="0"/>
              <a:t>OPENING STOCK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CD-CB4C-9776-287522DC14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CD-CB4C-9776-287522DC14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ACD-CB4C-9776-287522DC14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ACD-CB4C-9776-287522DC144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CD-CB4C-9776-287522DC144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ACD-CB4C-9776-287522DC144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ACD-CB4C-9776-287522DC144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ACD-CB4C-9776-287522DC144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ACD-CB4C-9776-287522DC144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ACD-CB4C-9776-287522DC14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'Johnson&amp;Johnson'!$I$90:$I$99</c:f>
              <c:strCache>
                <c:ptCount val="10"/>
                <c:pt idx="0">
                  <c:v>[117, 120.857]</c:v>
                </c:pt>
                <c:pt idx="1">
                  <c:v>(120.857, 124.714]</c:v>
                </c:pt>
                <c:pt idx="2">
                  <c:v>(124.714, 128.571]</c:v>
                </c:pt>
                <c:pt idx="3">
                  <c:v>(128.571, 132.428]</c:v>
                </c:pt>
                <c:pt idx="4">
                  <c:v>(132.428, 136.285]</c:v>
                </c:pt>
                <c:pt idx="5">
                  <c:v>(136.285, 140.142]</c:v>
                </c:pt>
                <c:pt idx="6">
                  <c:v>(140.142, 143.999]</c:v>
                </c:pt>
                <c:pt idx="7">
                  <c:v>(143.999, 147.856]</c:v>
                </c:pt>
                <c:pt idx="8">
                  <c:v>(147.856, 151.713]</c:v>
                </c:pt>
                <c:pt idx="9">
                  <c:v>(151.713, 155.57]</c:v>
                </c:pt>
              </c:strCache>
            </c:strRef>
          </c:cat>
          <c:val>
            <c:numRef>
              <c:f>'Johnson&amp;Johnson'!$K$90:$K$99</c:f>
              <c:numCache>
                <c:formatCode>General</c:formatCode>
                <c:ptCount val="10"/>
                <c:pt idx="0">
                  <c:v>4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10</c:v>
                </c:pt>
                <c:pt idx="6">
                  <c:v>3</c:v>
                </c:pt>
                <c:pt idx="7">
                  <c:v>24</c:v>
                </c:pt>
                <c:pt idx="8">
                  <c:v>32</c:v>
                </c:pt>
                <c:pt idx="9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ACD-CB4C-9776-287522DC14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Johnson&amp;Johnson</a:t>
            </a:r>
            <a:r>
              <a:rPr lang="en-US" baseline="0"/>
              <a:t> </a:t>
            </a:r>
            <a:r>
              <a:rPr lang="en-US"/>
              <a:t>Predicted vs.</a:t>
            </a:r>
            <a:r>
              <a:rPr lang="en-US" baseline="0"/>
              <a:t> Actual Stock Values (no outliers)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849496937882765"/>
                  <c:y val="-0.14326698745990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'Johnson&amp;Johnson'!$T$10:$T$102</c:f>
              <c:numCache>
                <c:formatCode>General</c:formatCode>
                <c:ptCount val="93"/>
                <c:pt idx="0">
                  <c:v>126.83</c:v>
                </c:pt>
                <c:pt idx="1">
                  <c:v>127.31</c:v>
                </c:pt>
                <c:pt idx="2">
                  <c:v>127.7</c:v>
                </c:pt>
                <c:pt idx="3">
                  <c:v>128.46</c:v>
                </c:pt>
                <c:pt idx="4">
                  <c:v>128.55000000000001</c:v>
                </c:pt>
                <c:pt idx="5">
                  <c:v>129.12</c:v>
                </c:pt>
                <c:pt idx="6">
                  <c:v>129.32</c:v>
                </c:pt>
                <c:pt idx="7">
                  <c:v>131.02000000000001</c:v>
                </c:pt>
                <c:pt idx="8">
                  <c:v>132.38</c:v>
                </c:pt>
                <c:pt idx="9">
                  <c:v>134.78</c:v>
                </c:pt>
                <c:pt idx="10">
                  <c:v>134.99</c:v>
                </c:pt>
                <c:pt idx="11">
                  <c:v>134.99</c:v>
                </c:pt>
                <c:pt idx="12">
                  <c:v>135.36000000000001</c:v>
                </c:pt>
                <c:pt idx="13">
                  <c:v>136.33000000000001</c:v>
                </c:pt>
                <c:pt idx="14">
                  <c:v>137.01</c:v>
                </c:pt>
                <c:pt idx="15">
                  <c:v>137.68</c:v>
                </c:pt>
                <c:pt idx="16">
                  <c:v>137.75</c:v>
                </c:pt>
                <c:pt idx="17">
                  <c:v>138.09</c:v>
                </c:pt>
                <c:pt idx="18">
                  <c:v>138.47999999999999</c:v>
                </c:pt>
                <c:pt idx="19">
                  <c:v>139.86000000000001</c:v>
                </c:pt>
                <c:pt idx="20">
                  <c:v>139.97</c:v>
                </c:pt>
                <c:pt idx="21">
                  <c:v>140</c:v>
                </c:pt>
                <c:pt idx="22">
                  <c:v>140</c:v>
                </c:pt>
                <c:pt idx="23">
                  <c:v>140.80000000000001</c:v>
                </c:pt>
                <c:pt idx="24">
                  <c:v>142.56</c:v>
                </c:pt>
                <c:pt idx="25">
                  <c:v>143.5</c:v>
                </c:pt>
                <c:pt idx="26">
                  <c:v>144</c:v>
                </c:pt>
                <c:pt idx="27">
                  <c:v>144.01</c:v>
                </c:pt>
                <c:pt idx="28">
                  <c:v>144.01</c:v>
                </c:pt>
                <c:pt idx="29">
                  <c:v>144.87</c:v>
                </c:pt>
                <c:pt idx="30">
                  <c:v>145.05000000000001</c:v>
                </c:pt>
                <c:pt idx="31">
                  <c:v>145.1</c:v>
                </c:pt>
                <c:pt idx="32">
                  <c:v>145.35</c:v>
                </c:pt>
                <c:pt idx="33">
                  <c:v>145.38999999999999</c:v>
                </c:pt>
                <c:pt idx="34">
                  <c:v>145.41999999999999</c:v>
                </c:pt>
                <c:pt idx="35">
                  <c:v>145.47999999999999</c:v>
                </c:pt>
                <c:pt idx="36">
                  <c:v>145.55000000000001</c:v>
                </c:pt>
                <c:pt idx="37">
                  <c:v>145.75</c:v>
                </c:pt>
                <c:pt idx="38">
                  <c:v>145.76</c:v>
                </c:pt>
                <c:pt idx="39">
                  <c:v>145.78</c:v>
                </c:pt>
                <c:pt idx="40">
                  <c:v>145.87</c:v>
                </c:pt>
                <c:pt idx="41">
                  <c:v>145.97</c:v>
                </c:pt>
                <c:pt idx="42">
                  <c:v>145.99</c:v>
                </c:pt>
                <c:pt idx="43">
                  <c:v>146.08000000000001</c:v>
                </c:pt>
                <c:pt idx="44">
                  <c:v>146.19999999999999</c:v>
                </c:pt>
                <c:pt idx="45">
                  <c:v>146.4</c:v>
                </c:pt>
                <c:pt idx="46">
                  <c:v>146.5</c:v>
                </c:pt>
                <c:pt idx="47">
                  <c:v>146.69999999999999</c:v>
                </c:pt>
                <c:pt idx="48">
                  <c:v>147.41999999999999</c:v>
                </c:pt>
                <c:pt idx="49">
                  <c:v>147.52000000000001</c:v>
                </c:pt>
                <c:pt idx="50">
                  <c:v>147.87</c:v>
                </c:pt>
                <c:pt idx="51">
                  <c:v>148.04</c:v>
                </c:pt>
                <c:pt idx="52">
                  <c:v>148.09</c:v>
                </c:pt>
                <c:pt idx="53">
                  <c:v>148.31</c:v>
                </c:pt>
                <c:pt idx="54">
                  <c:v>148.41</c:v>
                </c:pt>
                <c:pt idx="55">
                  <c:v>148.44999999999999</c:v>
                </c:pt>
                <c:pt idx="56">
                  <c:v>148.46</c:v>
                </c:pt>
                <c:pt idx="57">
                  <c:v>148.46</c:v>
                </c:pt>
                <c:pt idx="58">
                  <c:v>148.58000000000001</c:v>
                </c:pt>
                <c:pt idx="59">
                  <c:v>148.58000000000001</c:v>
                </c:pt>
                <c:pt idx="60">
                  <c:v>148.61000000000001</c:v>
                </c:pt>
                <c:pt idx="61">
                  <c:v>148.77000000000001</c:v>
                </c:pt>
                <c:pt idx="62">
                  <c:v>148.91999999999999</c:v>
                </c:pt>
                <c:pt idx="63">
                  <c:v>149</c:v>
                </c:pt>
                <c:pt idx="64">
                  <c:v>149.21</c:v>
                </c:pt>
                <c:pt idx="65">
                  <c:v>149.37</c:v>
                </c:pt>
                <c:pt idx="66">
                  <c:v>149.41999999999999</c:v>
                </c:pt>
                <c:pt idx="67">
                  <c:v>149.44999999999999</c:v>
                </c:pt>
                <c:pt idx="68">
                  <c:v>149.62</c:v>
                </c:pt>
                <c:pt idx="69">
                  <c:v>149.75</c:v>
                </c:pt>
                <c:pt idx="70">
                  <c:v>150</c:v>
                </c:pt>
                <c:pt idx="71">
                  <c:v>150.03</c:v>
                </c:pt>
                <c:pt idx="72">
                  <c:v>150.1</c:v>
                </c:pt>
                <c:pt idx="73">
                  <c:v>150.12</c:v>
                </c:pt>
                <c:pt idx="74">
                  <c:v>150.16</c:v>
                </c:pt>
                <c:pt idx="75">
                  <c:v>150.47</c:v>
                </c:pt>
                <c:pt idx="76">
                  <c:v>150.56</c:v>
                </c:pt>
                <c:pt idx="77">
                  <c:v>150.93</c:v>
                </c:pt>
                <c:pt idx="78">
                  <c:v>151.25</c:v>
                </c:pt>
                <c:pt idx="79">
                  <c:v>151.38</c:v>
                </c:pt>
                <c:pt idx="80">
                  <c:v>151.49</c:v>
                </c:pt>
                <c:pt idx="81">
                  <c:v>151.68</c:v>
                </c:pt>
                <c:pt idx="82">
                  <c:v>151.72</c:v>
                </c:pt>
                <c:pt idx="83">
                  <c:v>151.87</c:v>
                </c:pt>
                <c:pt idx="84">
                  <c:v>151.99</c:v>
                </c:pt>
                <c:pt idx="85">
                  <c:v>152.29</c:v>
                </c:pt>
                <c:pt idx="86">
                  <c:v>152.49</c:v>
                </c:pt>
                <c:pt idx="87">
                  <c:v>152.81</c:v>
                </c:pt>
                <c:pt idx="88">
                  <c:v>153.34</c:v>
                </c:pt>
                <c:pt idx="89">
                  <c:v>154.25</c:v>
                </c:pt>
                <c:pt idx="90">
                  <c:v>154.25</c:v>
                </c:pt>
                <c:pt idx="91">
                  <c:v>154.81</c:v>
                </c:pt>
                <c:pt idx="92">
                  <c:v>155.57</c:v>
                </c:pt>
              </c:numCache>
            </c:numRef>
          </c:xVal>
          <c:yVal>
            <c:numRef>
              <c:f>'Johnson&amp;Johnson'!$U$10:$U$102</c:f>
              <c:numCache>
                <c:formatCode>General</c:formatCode>
                <c:ptCount val="93"/>
                <c:pt idx="0">
                  <c:v>143.17196920222634</c:v>
                </c:pt>
                <c:pt idx="1">
                  <c:v>143.33611094619664</c:v>
                </c:pt>
                <c:pt idx="2">
                  <c:v>142.95311354359924</c:v>
                </c:pt>
                <c:pt idx="3">
                  <c:v>143.007827458256</c:v>
                </c:pt>
                <c:pt idx="4">
                  <c:v>143.25404007421147</c:v>
                </c:pt>
                <c:pt idx="5">
                  <c:v>142.92575658627084</c:v>
                </c:pt>
                <c:pt idx="6">
                  <c:v>143.30875398886826</c:v>
                </c:pt>
                <c:pt idx="7">
                  <c:v>143.22668311688309</c:v>
                </c:pt>
                <c:pt idx="8">
                  <c:v>142.89839962894246</c:v>
                </c:pt>
                <c:pt idx="9">
                  <c:v>143.55496660482373</c:v>
                </c:pt>
                <c:pt idx="10">
                  <c:v>143.19932615955472</c:v>
                </c:pt>
                <c:pt idx="11">
                  <c:v>142.98047050092762</c:v>
                </c:pt>
                <c:pt idx="12">
                  <c:v>143.58232356215211</c:v>
                </c:pt>
                <c:pt idx="13">
                  <c:v>143.41818181818181</c:v>
                </c:pt>
                <c:pt idx="14">
                  <c:v>142.87104267161408</c:v>
                </c:pt>
                <c:pt idx="15">
                  <c:v>143.50025269016695</c:v>
                </c:pt>
                <c:pt idx="16">
                  <c:v>142.81632875695732</c:v>
                </c:pt>
                <c:pt idx="17">
                  <c:v>143.36346790352502</c:v>
                </c:pt>
                <c:pt idx="18">
                  <c:v>143.44553877551019</c:v>
                </c:pt>
                <c:pt idx="19">
                  <c:v>142.8436857142857</c:v>
                </c:pt>
                <c:pt idx="20">
                  <c:v>143.3908248608534</c:v>
                </c:pt>
                <c:pt idx="21">
                  <c:v>143.52760964749535</c:v>
                </c:pt>
                <c:pt idx="22">
                  <c:v>142.76161484230053</c:v>
                </c:pt>
                <c:pt idx="23">
                  <c:v>143.47289573283857</c:v>
                </c:pt>
                <c:pt idx="24">
                  <c:v>143.60968051948049</c:v>
                </c:pt>
                <c:pt idx="25">
                  <c:v>144.62188794063078</c:v>
                </c:pt>
                <c:pt idx="26">
                  <c:v>144.59453098330238</c:v>
                </c:pt>
                <c:pt idx="27">
                  <c:v>144.567174025974</c:v>
                </c:pt>
                <c:pt idx="28">
                  <c:v>142.78897179962891</c:v>
                </c:pt>
                <c:pt idx="29">
                  <c:v>144.53981706864562</c:v>
                </c:pt>
                <c:pt idx="30">
                  <c:v>144.43038923933207</c:v>
                </c:pt>
                <c:pt idx="31">
                  <c:v>144.67660185528754</c:v>
                </c:pt>
                <c:pt idx="32">
                  <c:v>143.63703747680887</c:v>
                </c:pt>
                <c:pt idx="33">
                  <c:v>142.13240482374766</c:v>
                </c:pt>
                <c:pt idx="34">
                  <c:v>142.73425788497215</c:v>
                </c:pt>
                <c:pt idx="35">
                  <c:v>144.45774619666045</c:v>
                </c:pt>
                <c:pt idx="36">
                  <c:v>142.70690092764377</c:v>
                </c:pt>
                <c:pt idx="37">
                  <c:v>144.48510315398883</c:v>
                </c:pt>
                <c:pt idx="38">
                  <c:v>144.51246011131724</c:v>
                </c:pt>
                <c:pt idx="39">
                  <c:v>144.70395881261592</c:v>
                </c:pt>
                <c:pt idx="40">
                  <c:v>144.64924489795916</c:v>
                </c:pt>
                <c:pt idx="41">
                  <c:v>144.75867272727271</c:v>
                </c:pt>
                <c:pt idx="42">
                  <c:v>143.66439443413728</c:v>
                </c:pt>
                <c:pt idx="43">
                  <c:v>142.15976178107604</c:v>
                </c:pt>
                <c:pt idx="44">
                  <c:v>144.73131576994433</c:v>
                </c:pt>
                <c:pt idx="45">
                  <c:v>144.40303228200369</c:v>
                </c:pt>
                <c:pt idx="46">
                  <c:v>143.69175139146566</c:v>
                </c:pt>
                <c:pt idx="47">
                  <c:v>144.29360445269015</c:v>
                </c:pt>
                <c:pt idx="48">
                  <c:v>144.37567532467531</c:v>
                </c:pt>
                <c:pt idx="49">
                  <c:v>144.21153358070498</c:v>
                </c:pt>
                <c:pt idx="50">
                  <c:v>142.10504786641928</c:v>
                </c:pt>
                <c:pt idx="51">
                  <c:v>144.26624749536177</c:v>
                </c:pt>
                <c:pt idx="52">
                  <c:v>143.71910834879404</c:v>
                </c:pt>
                <c:pt idx="53">
                  <c:v>142.67954397031536</c:v>
                </c:pt>
                <c:pt idx="54">
                  <c:v>144.34831836734691</c:v>
                </c:pt>
                <c:pt idx="55">
                  <c:v>142.21447569573283</c:v>
                </c:pt>
                <c:pt idx="56">
                  <c:v>144.1841766233766</c:v>
                </c:pt>
                <c:pt idx="57">
                  <c:v>142.40597439703151</c:v>
                </c:pt>
                <c:pt idx="58">
                  <c:v>144.32096141001853</c:v>
                </c:pt>
                <c:pt idx="59">
                  <c:v>144.23889053803336</c:v>
                </c:pt>
                <c:pt idx="60">
                  <c:v>143.74646530612242</c:v>
                </c:pt>
                <c:pt idx="61">
                  <c:v>142.35126048237476</c:v>
                </c:pt>
                <c:pt idx="62">
                  <c:v>142.24183265306121</c:v>
                </c:pt>
                <c:pt idx="63">
                  <c:v>142.32390352504635</c:v>
                </c:pt>
                <c:pt idx="64">
                  <c:v>143.77382226345082</c:v>
                </c:pt>
                <c:pt idx="65">
                  <c:v>142.26918961038959</c:v>
                </c:pt>
                <c:pt idx="66">
                  <c:v>144.07474879406305</c:v>
                </c:pt>
                <c:pt idx="67">
                  <c:v>144.15681966604822</c:v>
                </c:pt>
                <c:pt idx="68">
                  <c:v>142.37861743970313</c:v>
                </c:pt>
                <c:pt idx="69">
                  <c:v>144.10210575139143</c:v>
                </c:pt>
                <c:pt idx="70">
                  <c:v>142.29654656771797</c:v>
                </c:pt>
                <c:pt idx="71">
                  <c:v>144.12946270871984</c:v>
                </c:pt>
                <c:pt idx="72">
                  <c:v>142.18711873840442</c:v>
                </c:pt>
                <c:pt idx="73">
                  <c:v>142.59747309833023</c:v>
                </c:pt>
                <c:pt idx="74">
                  <c:v>143.85589313543596</c:v>
                </c:pt>
                <c:pt idx="75">
                  <c:v>143.8011792207792</c:v>
                </c:pt>
                <c:pt idx="76">
                  <c:v>143.82853617810758</c:v>
                </c:pt>
                <c:pt idx="77">
                  <c:v>142.62483005565861</c:v>
                </c:pt>
                <c:pt idx="78">
                  <c:v>142.4606883116883</c:v>
                </c:pt>
                <c:pt idx="79">
                  <c:v>142.43333135435989</c:v>
                </c:pt>
                <c:pt idx="80">
                  <c:v>144.04739183673468</c:v>
                </c:pt>
                <c:pt idx="81">
                  <c:v>143.93796400742113</c:v>
                </c:pt>
                <c:pt idx="82">
                  <c:v>144.0200348794063</c:v>
                </c:pt>
                <c:pt idx="83">
                  <c:v>143.88325009276434</c:v>
                </c:pt>
                <c:pt idx="84">
                  <c:v>142.65218701298699</c:v>
                </c:pt>
                <c:pt idx="85">
                  <c:v>143.91060705009275</c:v>
                </c:pt>
                <c:pt idx="86">
                  <c:v>142.07769090909088</c:v>
                </c:pt>
                <c:pt idx="87">
                  <c:v>142.57011614100185</c:v>
                </c:pt>
                <c:pt idx="88">
                  <c:v>143.96532096474951</c:v>
                </c:pt>
                <c:pt idx="89">
                  <c:v>143.99267792207789</c:v>
                </c:pt>
                <c:pt idx="90">
                  <c:v>142.54275918367344</c:v>
                </c:pt>
                <c:pt idx="91">
                  <c:v>142.48804526901668</c:v>
                </c:pt>
                <c:pt idx="92">
                  <c:v>142.51540222634506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61-484A-9E90-21BA99615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29135"/>
        <c:axId val="169787759"/>
      </c:scatterChart>
      <c:valAx>
        <c:axId val="169829135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Opening Stock Value</a:t>
                </a:r>
                <a:r>
                  <a:rPr lang="en-US" baseline="0"/>
                  <a:t>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787759"/>
        <c:crosses val="autoZero"/>
        <c:crossBetween val="midCat"/>
      </c:valAx>
      <c:valAx>
        <c:axId val="16978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  <a:r>
                  <a:rPr lang="en-US" baseline="0"/>
                  <a:t> Stock Values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29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Opening Value vs.</a:t>
            </a:r>
            <a:r>
              <a:rPr lang="en-US" baseline="0"/>
              <a:t> Time Intervals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Tesla!$C$3</c:f>
              <c:strCache>
                <c:ptCount val="1"/>
                <c:pt idx="0">
                  <c:v>Opening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66783961624034E-2"/>
                  <c:y val="0.1876781714040429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Tesla!$A$5:$A$103</c:f>
              <c:numCache>
                <c:formatCode>General</c:formatCode>
                <c:ptCount val="9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</c:numCache>
            </c:numRef>
          </c:cat>
          <c:val>
            <c:numRef>
              <c:f>Tesla!$C$4:$C$103</c:f>
              <c:numCache>
                <c:formatCode>General</c:formatCode>
                <c:ptCount val="100"/>
                <c:pt idx="0">
                  <c:v>418.36</c:v>
                </c:pt>
                <c:pt idx="1">
                  <c:v>427.91</c:v>
                </c:pt>
                <c:pt idx="2">
                  <c:v>435</c:v>
                </c:pt>
                <c:pt idx="3">
                  <c:v>428.79</c:v>
                </c:pt>
                <c:pt idx="4">
                  <c:v>405</c:v>
                </c:pt>
                <c:pt idx="5">
                  <c:v>424.5</c:v>
                </c:pt>
                <c:pt idx="6">
                  <c:v>440.5</c:v>
                </c:pt>
                <c:pt idx="7">
                  <c:v>440.47</c:v>
                </c:pt>
                <c:pt idx="8">
                  <c:v>461.4</c:v>
                </c:pt>
                <c:pt idx="9">
                  <c:v>473.7</c:v>
                </c:pt>
                <c:pt idx="10">
                  <c:v>497.1</c:v>
                </c:pt>
                <c:pt idx="11">
                  <c:v>481.79</c:v>
                </c:pt>
                <c:pt idx="12">
                  <c:v>493.5</c:v>
                </c:pt>
                <c:pt idx="13">
                  <c:v>544.26</c:v>
                </c:pt>
                <c:pt idx="14">
                  <c:v>529.76</c:v>
                </c:pt>
                <c:pt idx="15">
                  <c:v>493.75</c:v>
                </c:pt>
                <c:pt idx="16">
                  <c:v>507.61</c:v>
                </c:pt>
                <c:pt idx="17">
                  <c:v>530.25</c:v>
                </c:pt>
                <c:pt idx="18">
                  <c:v>571.89</c:v>
                </c:pt>
                <c:pt idx="19">
                  <c:v>564.25</c:v>
                </c:pt>
                <c:pt idx="20">
                  <c:v>570.63</c:v>
                </c:pt>
                <c:pt idx="21">
                  <c:v>541.99</c:v>
                </c:pt>
                <c:pt idx="22">
                  <c:v>568.49</c:v>
                </c:pt>
                <c:pt idx="23">
                  <c:v>575.69000000000005</c:v>
                </c:pt>
                <c:pt idx="24">
                  <c:v>632.41999999999996</c:v>
                </c:pt>
                <c:pt idx="25">
                  <c:v>640</c:v>
                </c:pt>
                <c:pt idx="26">
                  <c:v>673.69</c:v>
                </c:pt>
                <c:pt idx="27">
                  <c:v>882.96</c:v>
                </c:pt>
                <c:pt idx="28">
                  <c:v>823.26</c:v>
                </c:pt>
                <c:pt idx="29">
                  <c:v>699.92</c:v>
                </c:pt>
                <c:pt idx="30">
                  <c:v>730.55</c:v>
                </c:pt>
                <c:pt idx="31">
                  <c:v>800</c:v>
                </c:pt>
                <c:pt idx="32">
                  <c:v>768.79</c:v>
                </c:pt>
                <c:pt idx="33">
                  <c:v>777.87</c:v>
                </c:pt>
                <c:pt idx="34">
                  <c:v>741.84</c:v>
                </c:pt>
                <c:pt idx="35">
                  <c:v>787.22</c:v>
                </c:pt>
                <c:pt idx="36">
                  <c:v>841.6</c:v>
                </c:pt>
                <c:pt idx="37">
                  <c:v>923.5</c:v>
                </c:pt>
                <c:pt idx="38">
                  <c:v>911.95</c:v>
                </c:pt>
                <c:pt idx="39">
                  <c:v>906.98</c:v>
                </c:pt>
                <c:pt idx="40">
                  <c:v>839</c:v>
                </c:pt>
                <c:pt idx="41">
                  <c:v>849</c:v>
                </c:pt>
                <c:pt idx="42">
                  <c:v>782.5</c:v>
                </c:pt>
                <c:pt idx="43">
                  <c:v>730</c:v>
                </c:pt>
                <c:pt idx="44">
                  <c:v>629.70000000000005</c:v>
                </c:pt>
                <c:pt idx="45">
                  <c:v>711.26</c:v>
                </c:pt>
                <c:pt idx="46">
                  <c:v>805</c:v>
                </c:pt>
                <c:pt idx="47">
                  <c:v>763.96</c:v>
                </c:pt>
                <c:pt idx="48">
                  <c:v>723.77</c:v>
                </c:pt>
                <c:pt idx="49">
                  <c:v>690</c:v>
                </c:pt>
                <c:pt idx="50">
                  <c:v>605.39</c:v>
                </c:pt>
                <c:pt idx="51">
                  <c:v>659.43</c:v>
                </c:pt>
                <c:pt idx="52">
                  <c:v>640.20000000000005</c:v>
                </c:pt>
                <c:pt idx="53">
                  <c:v>580.89</c:v>
                </c:pt>
                <c:pt idx="54">
                  <c:v>595</c:v>
                </c:pt>
                <c:pt idx="55">
                  <c:v>469.5</c:v>
                </c:pt>
                <c:pt idx="56">
                  <c:v>440.01</c:v>
                </c:pt>
                <c:pt idx="57">
                  <c:v>389</c:v>
                </c:pt>
                <c:pt idx="58">
                  <c:v>374.7</c:v>
                </c:pt>
                <c:pt idx="59">
                  <c:v>438.2</c:v>
                </c:pt>
                <c:pt idx="60">
                  <c:v>433.6</c:v>
                </c:pt>
                <c:pt idx="61">
                  <c:v>477.3</c:v>
                </c:pt>
                <c:pt idx="62">
                  <c:v>545.25</c:v>
                </c:pt>
                <c:pt idx="63">
                  <c:v>547.39</c:v>
                </c:pt>
                <c:pt idx="64">
                  <c:v>505</c:v>
                </c:pt>
                <c:pt idx="65">
                  <c:v>510.26</c:v>
                </c:pt>
                <c:pt idx="66">
                  <c:v>501.25</c:v>
                </c:pt>
                <c:pt idx="67">
                  <c:v>504</c:v>
                </c:pt>
                <c:pt idx="68">
                  <c:v>481.03</c:v>
                </c:pt>
                <c:pt idx="69">
                  <c:v>509.5</c:v>
                </c:pt>
                <c:pt idx="70">
                  <c:v>511.2</c:v>
                </c:pt>
                <c:pt idx="71">
                  <c:v>545</c:v>
                </c:pt>
                <c:pt idx="72">
                  <c:v>554.20000000000005</c:v>
                </c:pt>
                <c:pt idx="73">
                  <c:v>562.09</c:v>
                </c:pt>
                <c:pt idx="74">
                  <c:v>590.16</c:v>
                </c:pt>
                <c:pt idx="75">
                  <c:v>698.97</c:v>
                </c:pt>
                <c:pt idx="76">
                  <c:v>742</c:v>
                </c:pt>
                <c:pt idx="77">
                  <c:v>716.94</c:v>
                </c:pt>
                <c:pt idx="78">
                  <c:v>772.28</c:v>
                </c:pt>
                <c:pt idx="79">
                  <c:v>732.7</c:v>
                </c:pt>
                <c:pt idx="80">
                  <c:v>730.12</c:v>
                </c:pt>
                <c:pt idx="81">
                  <c:v>703.98</c:v>
                </c:pt>
                <c:pt idx="82">
                  <c:v>727.6</c:v>
                </c:pt>
                <c:pt idx="83">
                  <c:v>710.81</c:v>
                </c:pt>
                <c:pt idx="84">
                  <c:v>737.61</c:v>
                </c:pt>
                <c:pt idx="85">
                  <c:v>795.64</c:v>
                </c:pt>
                <c:pt idx="86">
                  <c:v>790.17</c:v>
                </c:pt>
                <c:pt idx="87">
                  <c:v>855.19</c:v>
                </c:pt>
                <c:pt idx="88">
                  <c:v>755</c:v>
                </c:pt>
                <c:pt idx="89">
                  <c:v>701</c:v>
                </c:pt>
                <c:pt idx="90">
                  <c:v>789.79</c:v>
                </c:pt>
                <c:pt idx="91">
                  <c:v>776.5</c:v>
                </c:pt>
                <c:pt idx="92">
                  <c:v>777.21</c:v>
                </c:pt>
                <c:pt idx="93">
                  <c:v>793.77</c:v>
                </c:pt>
                <c:pt idx="94">
                  <c:v>790.51</c:v>
                </c:pt>
                <c:pt idx="95">
                  <c:v>827</c:v>
                </c:pt>
                <c:pt idx="96">
                  <c:v>820.83</c:v>
                </c:pt>
                <c:pt idx="97">
                  <c:v>780</c:v>
                </c:pt>
                <c:pt idx="98">
                  <c:v>790.35</c:v>
                </c:pt>
                <c:pt idx="99">
                  <c:v>827.78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11-624F-BC18-398DE8B90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23248"/>
        <c:axId val="2055682752"/>
      </c:lineChart>
      <c:catAx>
        <c:axId val="20558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Intervals (Approx. 3-4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82752"/>
        <c:crosses val="autoZero"/>
        <c:auto val="1"/>
        <c:lblAlgn val="ctr"/>
        <c:lblOffset val="100"/>
        <c:noMultiLvlLbl val="0"/>
      </c:catAx>
      <c:valAx>
        <c:axId val="20556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 Opening</a:t>
                </a:r>
                <a:r>
                  <a:rPr lang="en-US" baseline="0"/>
                  <a:t> Value ($ 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TESLA</a:t>
            </a:r>
            <a:r>
              <a:rPr lang="en-US" baseline="0"/>
              <a:t> OPENING STOCK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40E-C443-A381-BCB3F1D3C5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40E-C443-A381-BCB3F1D3C5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40E-C443-A381-BCB3F1D3C5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40E-C443-A381-BCB3F1D3C5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40E-C443-A381-BCB3F1D3C5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40E-C443-A381-BCB3F1D3C5D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40E-C443-A381-BCB3F1D3C5D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40E-C443-A381-BCB3F1D3C5D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40E-C443-A381-BCB3F1D3C5D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A40E-C443-A381-BCB3F1D3C5D2}"/>
              </c:ext>
            </c:extLst>
          </c:dPt>
          <c:dLbls>
            <c:dLbl>
              <c:idx val="1"/>
              <c:layout>
                <c:manualLayout>
                  <c:x val="4.5973737983648406E-2"/>
                  <c:y val="6.21771091809541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0E-C443-A381-BCB3F1D3C5D2}"/>
                </c:ext>
              </c:extLst>
            </c:dLbl>
            <c:dLbl>
              <c:idx val="5"/>
              <c:layout>
                <c:manualLayout>
                  <c:x val="-0.12952012248468942"/>
                  <c:y val="0.225080927384076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0E-C443-A381-BCB3F1D3C5D2}"/>
                </c:ext>
              </c:extLst>
            </c:dLbl>
            <c:dLbl>
              <c:idx val="6"/>
              <c:layout>
                <c:manualLayout>
                  <c:x val="-0.23858202099737533"/>
                  <c:y val="3.37219305920093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40E-C443-A381-BCB3F1D3C5D2}"/>
                </c:ext>
              </c:extLst>
            </c:dLbl>
            <c:dLbl>
              <c:idx val="8"/>
              <c:layout>
                <c:manualLayout>
                  <c:x val="0.11975561967149286"/>
                  <c:y val="-2.2223040824571435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40E-C443-A381-BCB3F1D3C5D2}"/>
                </c:ext>
              </c:extLst>
            </c:dLbl>
            <c:dLbl>
              <c:idx val="9"/>
              <c:layout>
                <c:manualLayout>
                  <c:x val="0.27223875818549192"/>
                  <c:y val="5.5893665165202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40E-C443-A381-BCB3F1D3C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Tesla!$I$91:$I$100</c:f>
              <c:strCache>
                <c:ptCount val="10"/>
                <c:pt idx="0">
                  <c:v>[374.7, 429.58]</c:v>
                </c:pt>
                <c:pt idx="1">
                  <c:v>(429.58, 484.46]</c:v>
                </c:pt>
                <c:pt idx="2">
                  <c:v>(484.46, 539.34]</c:v>
                </c:pt>
                <c:pt idx="3">
                  <c:v>(539.34, 594.22]</c:v>
                </c:pt>
                <c:pt idx="4">
                  <c:v>(594.22, 649.1]</c:v>
                </c:pt>
                <c:pt idx="5">
                  <c:v>(649.1, 703.98]</c:v>
                </c:pt>
                <c:pt idx="6">
                  <c:v>(703.98, 758.86]</c:v>
                </c:pt>
                <c:pt idx="7">
                  <c:v>(758.86, 813.74]</c:v>
                </c:pt>
                <c:pt idx="8">
                  <c:v>(813.74, 868.62]</c:v>
                </c:pt>
                <c:pt idx="9">
                  <c:v>(868.62, 923.5]</c:v>
                </c:pt>
              </c:strCache>
            </c:strRef>
          </c:cat>
          <c:val>
            <c:numRef>
              <c:f>Tesla!$K$91:$K$100</c:f>
              <c:numCache>
                <c:formatCode>General</c:formatCode>
                <c:ptCount val="10"/>
                <c:pt idx="0">
                  <c:v>7</c:v>
                </c:pt>
                <c:pt idx="1">
                  <c:v>12</c:v>
                </c:pt>
                <c:pt idx="2">
                  <c:v>12</c:v>
                </c:pt>
                <c:pt idx="3">
                  <c:v>14</c:v>
                </c:pt>
                <c:pt idx="4">
                  <c:v>6</c:v>
                </c:pt>
                <c:pt idx="5">
                  <c:v>7</c:v>
                </c:pt>
                <c:pt idx="6">
                  <c:v>13</c:v>
                </c:pt>
                <c:pt idx="7">
                  <c:v>17</c:v>
                </c:pt>
                <c:pt idx="8">
                  <c:v>8</c:v>
                </c:pt>
                <c:pt idx="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40E-C443-A381-BCB3F1D3C5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Tesla Predicted vs.</a:t>
            </a:r>
            <a:r>
              <a:rPr lang="en-US" baseline="0"/>
              <a:t> Actual Stock Value (no outliers)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Tesla!$U$3</c:f>
              <c:strCache>
                <c:ptCount val="1"/>
                <c:pt idx="0">
                  <c:v>Predicted Value (y)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952323914622893"/>
                  <c:y val="0.335803569224693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Tesla!$T$4:$T$103</c:f>
              <c:numCache>
                <c:formatCode>General</c:formatCode>
                <c:ptCount val="100"/>
                <c:pt idx="0">
                  <c:v>374.7</c:v>
                </c:pt>
                <c:pt idx="1">
                  <c:v>389</c:v>
                </c:pt>
                <c:pt idx="2">
                  <c:v>405</c:v>
                </c:pt>
                <c:pt idx="3">
                  <c:v>418.36</c:v>
                </c:pt>
                <c:pt idx="4">
                  <c:v>424.5</c:v>
                </c:pt>
                <c:pt idx="5">
                  <c:v>427.91</c:v>
                </c:pt>
                <c:pt idx="6">
                  <c:v>428.79</c:v>
                </c:pt>
                <c:pt idx="7">
                  <c:v>433.6</c:v>
                </c:pt>
                <c:pt idx="8">
                  <c:v>435</c:v>
                </c:pt>
                <c:pt idx="9">
                  <c:v>438.2</c:v>
                </c:pt>
                <c:pt idx="10">
                  <c:v>440.01</c:v>
                </c:pt>
                <c:pt idx="11">
                  <c:v>440.47</c:v>
                </c:pt>
                <c:pt idx="12">
                  <c:v>440.5</c:v>
                </c:pt>
                <c:pt idx="13">
                  <c:v>461.4</c:v>
                </c:pt>
                <c:pt idx="14">
                  <c:v>469.5</c:v>
                </c:pt>
                <c:pt idx="15">
                  <c:v>473.7</c:v>
                </c:pt>
                <c:pt idx="16">
                  <c:v>477.3</c:v>
                </c:pt>
                <c:pt idx="17">
                  <c:v>481.03</c:v>
                </c:pt>
                <c:pt idx="18">
                  <c:v>481.79</c:v>
                </c:pt>
                <c:pt idx="19">
                  <c:v>493.5</c:v>
                </c:pt>
                <c:pt idx="20">
                  <c:v>493.75</c:v>
                </c:pt>
                <c:pt idx="21">
                  <c:v>497.1</c:v>
                </c:pt>
                <c:pt idx="22">
                  <c:v>501.25</c:v>
                </c:pt>
                <c:pt idx="23">
                  <c:v>504</c:v>
                </c:pt>
                <c:pt idx="24">
                  <c:v>505</c:v>
                </c:pt>
                <c:pt idx="25">
                  <c:v>507.61</c:v>
                </c:pt>
                <c:pt idx="26">
                  <c:v>509.5</c:v>
                </c:pt>
                <c:pt idx="27">
                  <c:v>510.26</c:v>
                </c:pt>
                <c:pt idx="28">
                  <c:v>511.2</c:v>
                </c:pt>
                <c:pt idx="29">
                  <c:v>529.76</c:v>
                </c:pt>
                <c:pt idx="30">
                  <c:v>530.25</c:v>
                </c:pt>
                <c:pt idx="31">
                  <c:v>541.99</c:v>
                </c:pt>
                <c:pt idx="32">
                  <c:v>544.26</c:v>
                </c:pt>
                <c:pt idx="33">
                  <c:v>545</c:v>
                </c:pt>
                <c:pt idx="34">
                  <c:v>545.25</c:v>
                </c:pt>
                <c:pt idx="35">
                  <c:v>547.39</c:v>
                </c:pt>
                <c:pt idx="36">
                  <c:v>554.20000000000005</c:v>
                </c:pt>
                <c:pt idx="37">
                  <c:v>562.09</c:v>
                </c:pt>
                <c:pt idx="38">
                  <c:v>564.25</c:v>
                </c:pt>
                <c:pt idx="39">
                  <c:v>568.49</c:v>
                </c:pt>
                <c:pt idx="40">
                  <c:v>570.63</c:v>
                </c:pt>
                <c:pt idx="41">
                  <c:v>571.89</c:v>
                </c:pt>
                <c:pt idx="42">
                  <c:v>575.69000000000005</c:v>
                </c:pt>
                <c:pt idx="43">
                  <c:v>580.89</c:v>
                </c:pt>
                <c:pt idx="44">
                  <c:v>590.16</c:v>
                </c:pt>
                <c:pt idx="45">
                  <c:v>595</c:v>
                </c:pt>
                <c:pt idx="46">
                  <c:v>605.39</c:v>
                </c:pt>
                <c:pt idx="47">
                  <c:v>629.70000000000005</c:v>
                </c:pt>
                <c:pt idx="48">
                  <c:v>632.41999999999996</c:v>
                </c:pt>
                <c:pt idx="49">
                  <c:v>640</c:v>
                </c:pt>
                <c:pt idx="50">
                  <c:v>640.20000000000005</c:v>
                </c:pt>
                <c:pt idx="51">
                  <c:v>659.43</c:v>
                </c:pt>
                <c:pt idx="52">
                  <c:v>673.69</c:v>
                </c:pt>
                <c:pt idx="53">
                  <c:v>690</c:v>
                </c:pt>
                <c:pt idx="54">
                  <c:v>698.97</c:v>
                </c:pt>
                <c:pt idx="55">
                  <c:v>699.92</c:v>
                </c:pt>
                <c:pt idx="56">
                  <c:v>701</c:v>
                </c:pt>
                <c:pt idx="57">
                  <c:v>703.98</c:v>
                </c:pt>
                <c:pt idx="58">
                  <c:v>710.81</c:v>
                </c:pt>
                <c:pt idx="59">
                  <c:v>711.26</c:v>
                </c:pt>
                <c:pt idx="60">
                  <c:v>716.94</c:v>
                </c:pt>
                <c:pt idx="61">
                  <c:v>723.77</c:v>
                </c:pt>
                <c:pt idx="62">
                  <c:v>727.6</c:v>
                </c:pt>
                <c:pt idx="63">
                  <c:v>730</c:v>
                </c:pt>
                <c:pt idx="64">
                  <c:v>730.12</c:v>
                </c:pt>
                <c:pt idx="65">
                  <c:v>730.55</c:v>
                </c:pt>
                <c:pt idx="66">
                  <c:v>732.7</c:v>
                </c:pt>
                <c:pt idx="67">
                  <c:v>737.61</c:v>
                </c:pt>
                <c:pt idx="68">
                  <c:v>741.84</c:v>
                </c:pt>
                <c:pt idx="69">
                  <c:v>742</c:v>
                </c:pt>
                <c:pt idx="70">
                  <c:v>755</c:v>
                </c:pt>
                <c:pt idx="71">
                  <c:v>763.96</c:v>
                </c:pt>
                <c:pt idx="72">
                  <c:v>768.79</c:v>
                </c:pt>
                <c:pt idx="73">
                  <c:v>772.28</c:v>
                </c:pt>
                <c:pt idx="74">
                  <c:v>776.5</c:v>
                </c:pt>
                <c:pt idx="75">
                  <c:v>777.21</c:v>
                </c:pt>
                <c:pt idx="76">
                  <c:v>777.87</c:v>
                </c:pt>
                <c:pt idx="77">
                  <c:v>780</c:v>
                </c:pt>
                <c:pt idx="78">
                  <c:v>782.5</c:v>
                </c:pt>
                <c:pt idx="79">
                  <c:v>787.22</c:v>
                </c:pt>
                <c:pt idx="80">
                  <c:v>789.79</c:v>
                </c:pt>
                <c:pt idx="81">
                  <c:v>790.17</c:v>
                </c:pt>
                <c:pt idx="82">
                  <c:v>790.35</c:v>
                </c:pt>
                <c:pt idx="83">
                  <c:v>790.51</c:v>
                </c:pt>
                <c:pt idx="84">
                  <c:v>793.77</c:v>
                </c:pt>
                <c:pt idx="85">
                  <c:v>795.64</c:v>
                </c:pt>
                <c:pt idx="86">
                  <c:v>800</c:v>
                </c:pt>
                <c:pt idx="87">
                  <c:v>805</c:v>
                </c:pt>
                <c:pt idx="88">
                  <c:v>820.83</c:v>
                </c:pt>
                <c:pt idx="89">
                  <c:v>823.26</c:v>
                </c:pt>
                <c:pt idx="90">
                  <c:v>827</c:v>
                </c:pt>
                <c:pt idx="91">
                  <c:v>827.78</c:v>
                </c:pt>
                <c:pt idx="92">
                  <c:v>839</c:v>
                </c:pt>
                <c:pt idx="93">
                  <c:v>841.6</c:v>
                </c:pt>
                <c:pt idx="94">
                  <c:v>849</c:v>
                </c:pt>
                <c:pt idx="95">
                  <c:v>855.19</c:v>
                </c:pt>
                <c:pt idx="96">
                  <c:v>882.96</c:v>
                </c:pt>
                <c:pt idx="97">
                  <c:v>906.98</c:v>
                </c:pt>
                <c:pt idx="98">
                  <c:v>911.95</c:v>
                </c:pt>
                <c:pt idx="99">
                  <c:v>923.5</c:v>
                </c:pt>
              </c:numCache>
            </c:numRef>
          </c:xVal>
          <c:yVal>
            <c:numRef>
              <c:f>Tesla!$U$4:$U$103</c:f>
              <c:numCache>
                <c:formatCode>General</c:formatCode>
                <c:ptCount val="100"/>
                <c:pt idx="0">
                  <c:v>658.8645903990398</c:v>
                </c:pt>
                <c:pt idx="1">
                  <c:v>656.65302682268214</c:v>
                </c:pt>
                <c:pt idx="2">
                  <c:v>539.44015727572742</c:v>
                </c:pt>
                <c:pt idx="3">
                  <c:v>530.59390297029688</c:v>
                </c:pt>
                <c:pt idx="4">
                  <c:v>541.65172085208508</c:v>
                </c:pt>
                <c:pt idx="5">
                  <c:v>532.80546654665454</c:v>
                </c:pt>
                <c:pt idx="6">
                  <c:v>537.22859369936975</c:v>
                </c:pt>
                <c:pt idx="7">
                  <c:v>663.28771755175501</c:v>
                </c:pt>
                <c:pt idx="8">
                  <c:v>535.01703012301209</c:v>
                </c:pt>
                <c:pt idx="9">
                  <c:v>661.07615397539735</c:v>
                </c:pt>
                <c:pt idx="10">
                  <c:v>654.44146324632447</c:v>
                </c:pt>
                <c:pt idx="11">
                  <c:v>546.07484800480029</c:v>
                </c:pt>
                <c:pt idx="12">
                  <c:v>543.86328442844263</c:v>
                </c:pt>
                <c:pt idx="13">
                  <c:v>548.28641158115795</c:v>
                </c:pt>
                <c:pt idx="14">
                  <c:v>652.22989966996681</c:v>
                </c:pt>
                <c:pt idx="15">
                  <c:v>550.49797515751561</c:v>
                </c:pt>
                <c:pt idx="16">
                  <c:v>665.49928112811267</c:v>
                </c:pt>
                <c:pt idx="17">
                  <c:v>680.98022616261608</c:v>
                </c:pt>
                <c:pt idx="18">
                  <c:v>554.92110231023082</c:v>
                </c:pt>
                <c:pt idx="19">
                  <c:v>557.13266588658848</c:v>
                </c:pt>
                <c:pt idx="20">
                  <c:v>563.76735661566136</c:v>
                </c:pt>
                <c:pt idx="21">
                  <c:v>552.70953873387316</c:v>
                </c:pt>
                <c:pt idx="22">
                  <c:v>676.55709900990087</c:v>
                </c:pt>
                <c:pt idx="23">
                  <c:v>678.76866258625842</c:v>
                </c:pt>
                <c:pt idx="24">
                  <c:v>672.13397185718554</c:v>
                </c:pt>
                <c:pt idx="25">
                  <c:v>565.97892019201902</c:v>
                </c:pt>
                <c:pt idx="26">
                  <c:v>683.19178973897374</c:v>
                </c:pt>
                <c:pt idx="27">
                  <c:v>674.3455354335432</c:v>
                </c:pt>
                <c:pt idx="28">
                  <c:v>685.4033533153314</c:v>
                </c:pt>
                <c:pt idx="29">
                  <c:v>561.55579303930381</c:v>
                </c:pt>
                <c:pt idx="30">
                  <c:v>568.19048376837668</c:v>
                </c:pt>
                <c:pt idx="31">
                  <c:v>577.03673807380721</c:v>
                </c:pt>
                <c:pt idx="32">
                  <c:v>559.34422946294615</c:v>
                </c:pt>
                <c:pt idx="33">
                  <c:v>687.61491689168906</c:v>
                </c:pt>
                <c:pt idx="34">
                  <c:v>667.71084470447022</c:v>
                </c:pt>
                <c:pt idx="35">
                  <c:v>669.92240828082788</c:v>
                </c:pt>
                <c:pt idx="36">
                  <c:v>689.82648046804661</c:v>
                </c:pt>
                <c:pt idx="37">
                  <c:v>692.03804404440427</c:v>
                </c:pt>
                <c:pt idx="38">
                  <c:v>572.61361092109189</c:v>
                </c:pt>
                <c:pt idx="39">
                  <c:v>579.24830165016488</c:v>
                </c:pt>
                <c:pt idx="40">
                  <c:v>574.82517449744955</c:v>
                </c:pt>
                <c:pt idx="41">
                  <c:v>570.40204734473434</c:v>
                </c:pt>
                <c:pt idx="42">
                  <c:v>581.45986522652242</c:v>
                </c:pt>
                <c:pt idx="43">
                  <c:v>647.8067725172516</c:v>
                </c:pt>
                <c:pt idx="44">
                  <c:v>694.24960762076194</c:v>
                </c:pt>
                <c:pt idx="45">
                  <c:v>650.01833609360915</c:v>
                </c:pt>
                <c:pt idx="46">
                  <c:v>641.17208178817862</c:v>
                </c:pt>
                <c:pt idx="47">
                  <c:v>627.90270033003287</c:v>
                </c:pt>
                <c:pt idx="48">
                  <c:v>583.67142880288009</c:v>
                </c:pt>
                <c:pt idx="49">
                  <c:v>585.88299237923775</c:v>
                </c:pt>
                <c:pt idx="50">
                  <c:v>645.59520894089394</c:v>
                </c:pt>
                <c:pt idx="51">
                  <c:v>643.38364536453628</c:v>
                </c:pt>
                <c:pt idx="52">
                  <c:v>588.09455595559541</c:v>
                </c:pt>
                <c:pt idx="53">
                  <c:v>638.96051821182095</c:v>
                </c:pt>
                <c:pt idx="54">
                  <c:v>696.46117119711948</c:v>
                </c:pt>
                <c:pt idx="55">
                  <c:v>594.72924668466828</c:v>
                </c:pt>
                <c:pt idx="56">
                  <c:v>727.42306126612641</c:v>
                </c:pt>
                <c:pt idx="57">
                  <c:v>709.73055265526534</c:v>
                </c:pt>
                <c:pt idx="58">
                  <c:v>714.15367980798067</c:v>
                </c:pt>
                <c:pt idx="59">
                  <c:v>630.11426390639042</c:v>
                </c:pt>
                <c:pt idx="60">
                  <c:v>700.88429834983481</c:v>
                </c:pt>
                <c:pt idx="61">
                  <c:v>636.74895463546341</c:v>
                </c:pt>
                <c:pt idx="62">
                  <c:v>711.942116231623</c:v>
                </c:pt>
                <c:pt idx="63">
                  <c:v>625.69113675367521</c:v>
                </c:pt>
                <c:pt idx="64">
                  <c:v>707.51898907890768</c:v>
                </c:pt>
                <c:pt idx="65">
                  <c:v>596.94081026102594</c:v>
                </c:pt>
                <c:pt idx="66">
                  <c:v>705.30742550255013</c:v>
                </c:pt>
                <c:pt idx="67">
                  <c:v>716.36524338433833</c:v>
                </c:pt>
                <c:pt idx="68">
                  <c:v>605.78706456645648</c:v>
                </c:pt>
                <c:pt idx="69">
                  <c:v>698.67273477347715</c:v>
                </c:pt>
                <c:pt idx="70">
                  <c:v>725.21149768976875</c:v>
                </c:pt>
                <c:pt idx="71">
                  <c:v>634.53739105910574</c:v>
                </c:pt>
                <c:pt idx="72">
                  <c:v>601.36393741374116</c:v>
                </c:pt>
                <c:pt idx="73">
                  <c:v>703.09586192619247</c:v>
                </c:pt>
                <c:pt idx="74">
                  <c:v>731.84618841884173</c:v>
                </c:pt>
                <c:pt idx="75">
                  <c:v>734.0577519951994</c:v>
                </c:pt>
                <c:pt idx="76">
                  <c:v>603.57550099009882</c:v>
                </c:pt>
                <c:pt idx="77">
                  <c:v>745.11556987698759</c:v>
                </c:pt>
                <c:pt idx="78">
                  <c:v>623.47957317731755</c:v>
                </c:pt>
                <c:pt idx="79">
                  <c:v>607.99862814281414</c:v>
                </c:pt>
                <c:pt idx="80">
                  <c:v>729.63462484248407</c:v>
                </c:pt>
                <c:pt idx="81">
                  <c:v>720.78837053705354</c:v>
                </c:pt>
                <c:pt idx="82">
                  <c:v>747.32713345334514</c:v>
                </c:pt>
                <c:pt idx="83">
                  <c:v>738.48087914791461</c:v>
                </c:pt>
                <c:pt idx="84">
                  <c:v>736.26931557155694</c:v>
                </c:pt>
                <c:pt idx="85">
                  <c:v>718.57680696069588</c:v>
                </c:pt>
                <c:pt idx="86">
                  <c:v>599.15237383738361</c:v>
                </c:pt>
                <c:pt idx="87">
                  <c:v>632.32582748274808</c:v>
                </c:pt>
                <c:pt idx="88">
                  <c:v>742.90400630062993</c:v>
                </c:pt>
                <c:pt idx="89">
                  <c:v>592.51768310831062</c:v>
                </c:pt>
                <c:pt idx="90">
                  <c:v>740.69244272427227</c:v>
                </c:pt>
                <c:pt idx="91">
                  <c:v>749.5386970297028</c:v>
                </c:pt>
                <c:pt idx="92">
                  <c:v>619.05644602460234</c:v>
                </c:pt>
                <c:pt idx="93">
                  <c:v>610.21019171917169</c:v>
                </c:pt>
                <c:pt idx="94">
                  <c:v>621.26800960095989</c:v>
                </c:pt>
                <c:pt idx="95">
                  <c:v>722.9999341134112</c:v>
                </c:pt>
                <c:pt idx="96">
                  <c:v>590.30611953195307</c:v>
                </c:pt>
                <c:pt idx="97">
                  <c:v>616.84488244824468</c:v>
                </c:pt>
                <c:pt idx="98">
                  <c:v>614.63331887188701</c:v>
                </c:pt>
                <c:pt idx="99">
                  <c:v>612.42175529552935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44-244B-837E-AC2489248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0863"/>
        <c:axId val="170048351"/>
      </c:scatterChart>
      <c:valAx>
        <c:axId val="146610863"/>
        <c:scaling>
          <c:orientation val="minMax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 Stock Opening Value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048351"/>
        <c:crosses val="autoZero"/>
        <c:crossBetween val="midCat"/>
      </c:valAx>
      <c:valAx>
        <c:axId val="170048351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</a:t>
                </a:r>
                <a:r>
                  <a:rPr lang="en-US" baseline="0"/>
                  <a:t> Stock Value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108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Stock Opening Value vs.</a:t>
            </a:r>
            <a:r>
              <a:rPr lang="en-US" baseline="0"/>
              <a:t> Time Intervals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Walmart!$C$4</c:f>
              <c:strCache>
                <c:ptCount val="1"/>
                <c:pt idx="0">
                  <c:v>119.94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8.4966783961624034E-2"/>
                  <c:y val="0.18767817140404297"/>
                </c:manualLayout>
              </c:layout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Walmart!$A$4:$A$101</c:f>
              <c:numCache>
                <c:formatCode>General</c:formatCode>
                <c:ptCount val="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</c:numCache>
            </c:numRef>
          </c:cat>
          <c:val>
            <c:numRef>
              <c:f>Walmart!$C$4:$C$101</c:f>
              <c:numCache>
                <c:formatCode>General</c:formatCode>
                <c:ptCount val="98"/>
                <c:pt idx="0">
                  <c:v>119.94</c:v>
                </c:pt>
                <c:pt idx="1">
                  <c:v>119.8</c:v>
                </c:pt>
                <c:pt idx="2">
                  <c:v>119.5</c:v>
                </c:pt>
                <c:pt idx="3">
                  <c:v>118.86</c:v>
                </c:pt>
                <c:pt idx="4">
                  <c:v>118.27</c:v>
                </c:pt>
                <c:pt idx="5">
                  <c:v>117.4</c:v>
                </c:pt>
                <c:pt idx="6">
                  <c:v>117.26</c:v>
                </c:pt>
                <c:pt idx="7">
                  <c:v>116.3</c:v>
                </c:pt>
                <c:pt idx="8">
                  <c:v>116.15</c:v>
                </c:pt>
                <c:pt idx="9">
                  <c:v>117.24</c:v>
                </c:pt>
                <c:pt idx="10">
                  <c:v>116.38</c:v>
                </c:pt>
                <c:pt idx="11">
                  <c:v>115.47</c:v>
                </c:pt>
                <c:pt idx="12">
                  <c:v>114.63</c:v>
                </c:pt>
                <c:pt idx="13">
                  <c:v>115.5</c:v>
                </c:pt>
                <c:pt idx="14">
                  <c:v>116.05</c:v>
                </c:pt>
                <c:pt idx="15">
                  <c:v>114.59</c:v>
                </c:pt>
                <c:pt idx="16">
                  <c:v>115.22</c:v>
                </c:pt>
                <c:pt idx="17">
                  <c:v>116.21</c:v>
                </c:pt>
                <c:pt idx="18">
                  <c:v>116</c:v>
                </c:pt>
                <c:pt idx="19">
                  <c:v>113.19</c:v>
                </c:pt>
                <c:pt idx="20">
                  <c:v>115.98</c:v>
                </c:pt>
                <c:pt idx="21">
                  <c:v>116.56</c:v>
                </c:pt>
                <c:pt idx="22">
                  <c:v>115.61</c:v>
                </c:pt>
                <c:pt idx="23">
                  <c:v>115.8</c:v>
                </c:pt>
                <c:pt idx="24">
                  <c:v>114.9</c:v>
                </c:pt>
                <c:pt idx="25">
                  <c:v>115.24</c:v>
                </c:pt>
                <c:pt idx="26">
                  <c:v>115.6</c:v>
                </c:pt>
                <c:pt idx="27">
                  <c:v>116.83</c:v>
                </c:pt>
                <c:pt idx="28">
                  <c:v>116.11</c:v>
                </c:pt>
                <c:pt idx="29">
                  <c:v>115.75</c:v>
                </c:pt>
                <c:pt idx="30">
                  <c:v>115.43</c:v>
                </c:pt>
                <c:pt idx="31">
                  <c:v>115.5</c:v>
                </c:pt>
                <c:pt idx="32">
                  <c:v>115.85</c:v>
                </c:pt>
                <c:pt idx="33">
                  <c:v>117.67</c:v>
                </c:pt>
                <c:pt idx="34">
                  <c:v>118.47</c:v>
                </c:pt>
                <c:pt idx="35">
                  <c:v>119.5</c:v>
                </c:pt>
                <c:pt idx="36">
                  <c:v>117.21</c:v>
                </c:pt>
                <c:pt idx="37">
                  <c:v>117.44</c:v>
                </c:pt>
                <c:pt idx="38">
                  <c:v>117.46</c:v>
                </c:pt>
                <c:pt idx="39">
                  <c:v>116.35</c:v>
                </c:pt>
                <c:pt idx="40">
                  <c:v>114.7</c:v>
                </c:pt>
                <c:pt idx="41">
                  <c:v>112.56</c:v>
                </c:pt>
                <c:pt idx="42">
                  <c:v>107.69</c:v>
                </c:pt>
                <c:pt idx="43">
                  <c:v>107.6</c:v>
                </c:pt>
                <c:pt idx="44">
                  <c:v>116.08</c:v>
                </c:pt>
                <c:pt idx="45">
                  <c:v>114.24</c:v>
                </c:pt>
                <c:pt idx="46">
                  <c:v>114.4</c:v>
                </c:pt>
                <c:pt idx="47">
                  <c:v>113.87</c:v>
                </c:pt>
                <c:pt idx="48">
                  <c:v>113.82</c:v>
                </c:pt>
                <c:pt idx="49">
                  <c:v>118.1</c:v>
                </c:pt>
                <c:pt idx="50">
                  <c:v>117.51</c:v>
                </c:pt>
                <c:pt idx="51">
                  <c:v>106.02</c:v>
                </c:pt>
                <c:pt idx="52">
                  <c:v>108.24</c:v>
                </c:pt>
                <c:pt idx="53">
                  <c:v>105.2</c:v>
                </c:pt>
                <c:pt idx="54">
                  <c:v>112.77</c:v>
                </c:pt>
                <c:pt idx="55">
                  <c:v>115</c:v>
                </c:pt>
                <c:pt idx="56">
                  <c:v>124.46</c:v>
                </c:pt>
                <c:pt idx="57">
                  <c:v>119.5</c:v>
                </c:pt>
                <c:pt idx="58">
                  <c:v>114.17</c:v>
                </c:pt>
                <c:pt idx="59">
                  <c:v>115.87</c:v>
                </c:pt>
                <c:pt idx="60">
                  <c:v>112.97</c:v>
                </c:pt>
                <c:pt idx="61">
                  <c:v>109.4</c:v>
                </c:pt>
                <c:pt idx="62">
                  <c:v>110.11</c:v>
                </c:pt>
                <c:pt idx="63">
                  <c:v>111.86</c:v>
                </c:pt>
                <c:pt idx="64">
                  <c:v>114.31</c:v>
                </c:pt>
                <c:pt idx="65">
                  <c:v>112.15</c:v>
                </c:pt>
                <c:pt idx="66">
                  <c:v>113.18</c:v>
                </c:pt>
                <c:pt idx="67">
                  <c:v>117.21</c:v>
                </c:pt>
                <c:pt idx="68">
                  <c:v>119.06</c:v>
                </c:pt>
                <c:pt idx="69">
                  <c:v>123.98</c:v>
                </c:pt>
                <c:pt idx="70">
                  <c:v>123.69</c:v>
                </c:pt>
                <c:pt idx="71">
                  <c:v>118.22</c:v>
                </c:pt>
                <c:pt idx="72">
                  <c:v>121.27</c:v>
                </c:pt>
                <c:pt idx="73">
                  <c:v>127.1</c:v>
                </c:pt>
                <c:pt idx="74">
                  <c:v>129</c:v>
                </c:pt>
                <c:pt idx="75">
                  <c:v>129</c:v>
                </c:pt>
                <c:pt idx="76">
                  <c:v>131.47999999999999</c:v>
                </c:pt>
                <c:pt idx="77">
                  <c:v>132.38999999999999</c:v>
                </c:pt>
                <c:pt idx="78">
                  <c:v>130.07</c:v>
                </c:pt>
                <c:pt idx="79">
                  <c:v>130</c:v>
                </c:pt>
                <c:pt idx="80">
                  <c:v>129.85</c:v>
                </c:pt>
                <c:pt idx="81">
                  <c:v>129.35</c:v>
                </c:pt>
                <c:pt idx="82">
                  <c:v>130</c:v>
                </c:pt>
                <c:pt idx="83">
                  <c:v>128.28</c:v>
                </c:pt>
                <c:pt idx="84">
                  <c:v>125.57</c:v>
                </c:pt>
                <c:pt idx="85">
                  <c:v>123.08</c:v>
                </c:pt>
                <c:pt idx="86">
                  <c:v>121.48</c:v>
                </c:pt>
                <c:pt idx="87">
                  <c:v>123.84</c:v>
                </c:pt>
                <c:pt idx="88">
                  <c:v>123.8</c:v>
                </c:pt>
                <c:pt idx="89">
                  <c:v>125.21</c:v>
                </c:pt>
                <c:pt idx="90">
                  <c:v>123.46</c:v>
                </c:pt>
                <c:pt idx="91">
                  <c:v>122.75</c:v>
                </c:pt>
                <c:pt idx="92">
                  <c:v>123.04</c:v>
                </c:pt>
                <c:pt idx="93">
                  <c:v>124.48</c:v>
                </c:pt>
                <c:pt idx="94">
                  <c:v>123.5</c:v>
                </c:pt>
                <c:pt idx="95">
                  <c:v>124.85</c:v>
                </c:pt>
                <c:pt idx="96">
                  <c:v>123.47</c:v>
                </c:pt>
                <c:pt idx="97">
                  <c:v>127.5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24-EE41-A240-41A017877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823248"/>
        <c:axId val="2055682752"/>
      </c:lineChart>
      <c:catAx>
        <c:axId val="205582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Intervals (Approx. 3-4 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682752"/>
        <c:crosses val="autoZero"/>
        <c:auto val="1"/>
        <c:lblAlgn val="ctr"/>
        <c:lblOffset val="100"/>
        <c:noMultiLvlLbl val="0"/>
      </c:catAx>
      <c:valAx>
        <c:axId val="205568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Stock Opening</a:t>
                </a:r>
                <a:r>
                  <a:rPr lang="en-US" baseline="0"/>
                  <a:t> Value ($ USD)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8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WALMART</a:t>
            </a:r>
            <a:r>
              <a:rPr lang="en-US" baseline="0"/>
              <a:t> OPENING STOCK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4D-1746-9CDA-B6B74569C8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4D-1746-9CDA-B6B74569C8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64D-1746-9CDA-B6B74569C81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64D-1746-9CDA-B6B74569C81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64D-1746-9CDA-B6B74569C81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64D-1746-9CDA-B6B74569C81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64D-1746-9CDA-B6B74569C81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64D-1746-9CDA-B6B74569C81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64D-1746-9CDA-B6B74569C81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64D-1746-9CDA-B6B74569C816}"/>
              </c:ext>
            </c:extLst>
          </c:dPt>
          <c:dLbls>
            <c:dLbl>
              <c:idx val="1"/>
              <c:layout>
                <c:manualLayout>
                  <c:x val="4.5973737983648406E-2"/>
                  <c:y val="6.21771091809541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4D-1746-9CDA-B6B74569C816}"/>
                </c:ext>
              </c:extLst>
            </c:dLbl>
            <c:dLbl>
              <c:idx val="5"/>
              <c:layout>
                <c:manualLayout>
                  <c:x val="-0.12952012248468942"/>
                  <c:y val="0.2250809273840769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64D-1746-9CDA-B6B74569C816}"/>
                </c:ext>
              </c:extLst>
            </c:dLbl>
            <c:dLbl>
              <c:idx val="6"/>
              <c:layout>
                <c:manualLayout>
                  <c:x val="-0.23858202099737533"/>
                  <c:y val="3.37219305920093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64D-1746-9CDA-B6B74569C816}"/>
                </c:ext>
              </c:extLst>
            </c:dLbl>
            <c:dLbl>
              <c:idx val="8"/>
              <c:layout>
                <c:manualLayout>
                  <c:x val="0.11975561967149286"/>
                  <c:y val="-2.2223040824571435E-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64D-1746-9CDA-B6B74569C816}"/>
                </c:ext>
              </c:extLst>
            </c:dLbl>
            <c:dLbl>
              <c:idx val="9"/>
              <c:layout>
                <c:manualLayout>
                  <c:x val="0.27223875818549192"/>
                  <c:y val="5.5893665165202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64D-1746-9CDA-B6B74569C8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Walmart!$I$90:$I$99</c:f>
              <c:strCache>
                <c:ptCount val="10"/>
                <c:pt idx="0">
                  <c:v>[105.2, 107.919]</c:v>
                </c:pt>
                <c:pt idx="1">
                  <c:v>(107.919, 110.638]</c:v>
                </c:pt>
                <c:pt idx="2">
                  <c:v>(110.638, 113.357]</c:v>
                </c:pt>
                <c:pt idx="3">
                  <c:v>(113.357, 116.076]</c:v>
                </c:pt>
                <c:pt idx="4">
                  <c:v>(116.076, 118.795]</c:v>
                </c:pt>
                <c:pt idx="5">
                  <c:v>(118.795, 121.514]</c:v>
                </c:pt>
                <c:pt idx="6">
                  <c:v>(121.514, 124.233]</c:v>
                </c:pt>
                <c:pt idx="7">
                  <c:v>(124.233, 126.952]</c:v>
                </c:pt>
                <c:pt idx="8">
                  <c:v>(126.952, 129.671]</c:v>
                </c:pt>
                <c:pt idx="9">
                  <c:v>(129.671, 132.39]</c:v>
                </c:pt>
              </c:strCache>
            </c:strRef>
          </c:cat>
          <c:val>
            <c:numRef>
              <c:f>Walmart!$K$90:$K$99</c:f>
              <c:numCache>
                <c:formatCode>General</c:formatCode>
                <c:ptCount val="10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3">
                  <c:v>26</c:v>
                </c:pt>
                <c:pt idx="4">
                  <c:v>22</c:v>
                </c:pt>
                <c:pt idx="5">
                  <c:v>9</c:v>
                </c:pt>
                <c:pt idx="6">
                  <c:v>10</c:v>
                </c:pt>
                <c:pt idx="7">
                  <c:v>5</c:v>
                </c:pt>
                <c:pt idx="8">
                  <c:v>6</c:v>
                </c:pt>
                <c:pt idx="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64D-1746-9CDA-B6B74569C81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Walmart Predicted</a:t>
            </a:r>
            <a:r>
              <a:rPr lang="en-US" baseline="0"/>
              <a:t> vs. Actual Stock Value (no outliers)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Walmart!$U$3</c:f>
              <c:strCache>
                <c:ptCount val="1"/>
                <c:pt idx="0">
                  <c:v>Predicted Value (y)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031802274715661"/>
                  <c:y val="-6.55943007124109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Walmart!$T$4:$T$101</c:f>
              <c:numCache>
                <c:formatCode>General</c:formatCode>
                <c:ptCount val="98"/>
                <c:pt idx="0">
                  <c:v>105.2</c:v>
                </c:pt>
                <c:pt idx="1">
                  <c:v>106.02</c:v>
                </c:pt>
                <c:pt idx="2">
                  <c:v>107.6</c:v>
                </c:pt>
                <c:pt idx="3">
                  <c:v>107.69</c:v>
                </c:pt>
                <c:pt idx="4">
                  <c:v>108.24</c:v>
                </c:pt>
                <c:pt idx="5">
                  <c:v>109.4</c:v>
                </c:pt>
                <c:pt idx="6">
                  <c:v>110.11</c:v>
                </c:pt>
                <c:pt idx="7">
                  <c:v>111.86</c:v>
                </c:pt>
                <c:pt idx="8">
                  <c:v>112.15</c:v>
                </c:pt>
                <c:pt idx="9">
                  <c:v>112.56</c:v>
                </c:pt>
                <c:pt idx="10">
                  <c:v>112.77</c:v>
                </c:pt>
                <c:pt idx="11">
                  <c:v>112.97</c:v>
                </c:pt>
                <c:pt idx="12">
                  <c:v>113.18</c:v>
                </c:pt>
                <c:pt idx="13">
                  <c:v>113.19</c:v>
                </c:pt>
                <c:pt idx="14">
                  <c:v>113.82</c:v>
                </c:pt>
                <c:pt idx="15">
                  <c:v>113.87</c:v>
                </c:pt>
                <c:pt idx="16">
                  <c:v>114.17</c:v>
                </c:pt>
                <c:pt idx="17">
                  <c:v>114.24</c:v>
                </c:pt>
                <c:pt idx="18">
                  <c:v>114.31</c:v>
                </c:pt>
                <c:pt idx="19">
                  <c:v>114.4</c:v>
                </c:pt>
                <c:pt idx="20">
                  <c:v>114.59</c:v>
                </c:pt>
                <c:pt idx="21">
                  <c:v>114.63</c:v>
                </c:pt>
                <c:pt idx="22">
                  <c:v>114.7</c:v>
                </c:pt>
                <c:pt idx="23">
                  <c:v>114.9</c:v>
                </c:pt>
                <c:pt idx="24">
                  <c:v>115</c:v>
                </c:pt>
                <c:pt idx="25">
                  <c:v>115.22</c:v>
                </c:pt>
                <c:pt idx="26">
                  <c:v>115.24</c:v>
                </c:pt>
                <c:pt idx="27">
                  <c:v>115.43</c:v>
                </c:pt>
                <c:pt idx="28">
                  <c:v>115.47</c:v>
                </c:pt>
                <c:pt idx="29">
                  <c:v>115.5</c:v>
                </c:pt>
                <c:pt idx="30">
                  <c:v>115.5</c:v>
                </c:pt>
                <c:pt idx="31">
                  <c:v>115.6</c:v>
                </c:pt>
                <c:pt idx="32">
                  <c:v>115.61</c:v>
                </c:pt>
                <c:pt idx="33">
                  <c:v>115.75</c:v>
                </c:pt>
                <c:pt idx="34">
                  <c:v>115.8</c:v>
                </c:pt>
                <c:pt idx="35">
                  <c:v>115.85</c:v>
                </c:pt>
                <c:pt idx="36">
                  <c:v>115.87</c:v>
                </c:pt>
                <c:pt idx="37">
                  <c:v>115.98</c:v>
                </c:pt>
                <c:pt idx="38">
                  <c:v>116</c:v>
                </c:pt>
                <c:pt idx="39">
                  <c:v>116.05</c:v>
                </c:pt>
                <c:pt idx="40">
                  <c:v>116.08</c:v>
                </c:pt>
                <c:pt idx="41">
                  <c:v>116.11</c:v>
                </c:pt>
                <c:pt idx="42">
                  <c:v>116.15</c:v>
                </c:pt>
                <c:pt idx="43">
                  <c:v>116.21</c:v>
                </c:pt>
                <c:pt idx="44">
                  <c:v>116.3</c:v>
                </c:pt>
                <c:pt idx="45">
                  <c:v>116.35</c:v>
                </c:pt>
                <c:pt idx="46">
                  <c:v>116.38</c:v>
                </c:pt>
                <c:pt idx="47">
                  <c:v>116.56</c:v>
                </c:pt>
                <c:pt idx="48">
                  <c:v>116.83</c:v>
                </c:pt>
                <c:pt idx="49">
                  <c:v>117.21</c:v>
                </c:pt>
                <c:pt idx="50">
                  <c:v>117.21</c:v>
                </c:pt>
                <c:pt idx="51">
                  <c:v>117.24</c:v>
                </c:pt>
                <c:pt idx="52">
                  <c:v>117.26</c:v>
                </c:pt>
                <c:pt idx="53">
                  <c:v>117.4</c:v>
                </c:pt>
                <c:pt idx="54">
                  <c:v>117.44</c:v>
                </c:pt>
                <c:pt idx="55">
                  <c:v>117.46</c:v>
                </c:pt>
                <c:pt idx="56">
                  <c:v>117.51</c:v>
                </c:pt>
                <c:pt idx="57">
                  <c:v>117.67</c:v>
                </c:pt>
                <c:pt idx="58">
                  <c:v>118.1</c:v>
                </c:pt>
                <c:pt idx="59">
                  <c:v>118.22</c:v>
                </c:pt>
                <c:pt idx="60">
                  <c:v>118.27</c:v>
                </c:pt>
                <c:pt idx="61">
                  <c:v>118.47</c:v>
                </c:pt>
                <c:pt idx="62">
                  <c:v>118.86</c:v>
                </c:pt>
                <c:pt idx="63">
                  <c:v>119.06</c:v>
                </c:pt>
                <c:pt idx="64">
                  <c:v>119.5</c:v>
                </c:pt>
                <c:pt idx="65">
                  <c:v>119.5</c:v>
                </c:pt>
                <c:pt idx="66">
                  <c:v>119.5</c:v>
                </c:pt>
                <c:pt idx="67">
                  <c:v>119.8</c:v>
                </c:pt>
                <c:pt idx="68">
                  <c:v>119.94</c:v>
                </c:pt>
                <c:pt idx="69">
                  <c:v>121.27</c:v>
                </c:pt>
                <c:pt idx="70">
                  <c:v>121.48</c:v>
                </c:pt>
                <c:pt idx="71">
                  <c:v>122.75</c:v>
                </c:pt>
                <c:pt idx="72">
                  <c:v>123.04</c:v>
                </c:pt>
                <c:pt idx="73">
                  <c:v>123.08</c:v>
                </c:pt>
                <c:pt idx="74">
                  <c:v>123.46</c:v>
                </c:pt>
                <c:pt idx="75">
                  <c:v>123.47</c:v>
                </c:pt>
                <c:pt idx="76">
                  <c:v>123.5</c:v>
                </c:pt>
                <c:pt idx="77">
                  <c:v>123.69</c:v>
                </c:pt>
                <c:pt idx="78">
                  <c:v>123.8</c:v>
                </c:pt>
                <c:pt idx="79">
                  <c:v>123.84</c:v>
                </c:pt>
                <c:pt idx="80">
                  <c:v>123.98</c:v>
                </c:pt>
                <c:pt idx="81">
                  <c:v>124.46</c:v>
                </c:pt>
                <c:pt idx="82">
                  <c:v>124.48</c:v>
                </c:pt>
                <c:pt idx="83">
                  <c:v>124.85</c:v>
                </c:pt>
                <c:pt idx="84">
                  <c:v>125.21</c:v>
                </c:pt>
                <c:pt idx="85">
                  <c:v>125.57</c:v>
                </c:pt>
                <c:pt idx="86">
                  <c:v>127.1</c:v>
                </c:pt>
                <c:pt idx="87">
                  <c:v>127.5</c:v>
                </c:pt>
                <c:pt idx="88">
                  <c:v>128.28</c:v>
                </c:pt>
                <c:pt idx="89">
                  <c:v>129</c:v>
                </c:pt>
                <c:pt idx="90">
                  <c:v>129</c:v>
                </c:pt>
                <c:pt idx="91">
                  <c:v>129.35</c:v>
                </c:pt>
                <c:pt idx="92">
                  <c:v>129.85</c:v>
                </c:pt>
                <c:pt idx="93">
                  <c:v>130</c:v>
                </c:pt>
                <c:pt idx="94">
                  <c:v>130</c:v>
                </c:pt>
                <c:pt idx="95">
                  <c:v>130.07</c:v>
                </c:pt>
                <c:pt idx="96">
                  <c:v>131.47999999999999</c:v>
                </c:pt>
                <c:pt idx="97">
                  <c:v>132.38999999999999</c:v>
                </c:pt>
              </c:numCache>
            </c:numRef>
          </c:xVal>
          <c:yVal>
            <c:numRef>
              <c:f>Walmart!$U$4:$U$101</c:f>
              <c:numCache>
                <c:formatCode>General</c:formatCode>
                <c:ptCount val="98"/>
                <c:pt idx="0">
                  <c:v>118.9142009831111</c:v>
                </c:pt>
                <c:pt idx="1">
                  <c:v>118.69373977519776</c:v>
                </c:pt>
                <c:pt idx="2">
                  <c:v>117.81189494354439</c:v>
                </c:pt>
                <c:pt idx="3">
                  <c:v>117.70166433958771</c:v>
                </c:pt>
                <c:pt idx="4">
                  <c:v>118.80397037915442</c:v>
                </c:pt>
                <c:pt idx="5">
                  <c:v>119.79604581476447</c:v>
                </c:pt>
                <c:pt idx="6">
                  <c:v>119.90627641872115</c:v>
                </c:pt>
                <c:pt idx="7">
                  <c:v>120.01650702267781</c:v>
                </c:pt>
                <c:pt idx="8">
                  <c:v>120.23696823059116</c:v>
                </c:pt>
                <c:pt idx="9">
                  <c:v>117.59143373563104</c:v>
                </c:pt>
                <c:pt idx="10">
                  <c:v>119.02443158706777</c:v>
                </c:pt>
                <c:pt idx="11">
                  <c:v>119.6858152108078</c:v>
                </c:pt>
                <c:pt idx="12">
                  <c:v>120.34719883454783</c:v>
                </c:pt>
                <c:pt idx="13">
                  <c:v>115.16636044858426</c:v>
                </c:pt>
                <c:pt idx="14">
                  <c:v>118.36304796332774</c:v>
                </c:pt>
                <c:pt idx="15">
                  <c:v>118.25281735937106</c:v>
                </c:pt>
                <c:pt idx="16">
                  <c:v>119.46535400289446</c:v>
                </c:pt>
                <c:pt idx="17">
                  <c:v>118.03235615145772</c:v>
                </c:pt>
                <c:pt idx="18">
                  <c:v>120.12673762663449</c:v>
                </c:pt>
                <c:pt idx="19">
                  <c:v>118.1425867554144</c:v>
                </c:pt>
                <c:pt idx="20">
                  <c:v>114.72543803275758</c:v>
                </c:pt>
                <c:pt idx="21">
                  <c:v>114.39474622088757</c:v>
                </c:pt>
                <c:pt idx="22">
                  <c:v>117.48120313167436</c:v>
                </c:pt>
                <c:pt idx="23">
                  <c:v>115.71751346836763</c:v>
                </c:pt>
                <c:pt idx="24">
                  <c:v>119.13466219102445</c:v>
                </c:pt>
                <c:pt idx="25">
                  <c:v>114.83566863671425</c:v>
                </c:pt>
                <c:pt idx="26">
                  <c:v>115.82774407232429</c:v>
                </c:pt>
                <c:pt idx="27">
                  <c:v>116.37889709210765</c:v>
                </c:pt>
                <c:pt idx="28">
                  <c:v>114.28451561693089</c:v>
                </c:pt>
                <c:pt idx="29">
                  <c:v>114.50497682484423</c:v>
                </c:pt>
                <c:pt idx="30">
                  <c:v>116.48912769606433</c:v>
                </c:pt>
                <c:pt idx="31">
                  <c:v>115.93797467628096</c:v>
                </c:pt>
                <c:pt idx="32">
                  <c:v>115.49705226045428</c:v>
                </c:pt>
                <c:pt idx="33">
                  <c:v>116.26866648815098</c:v>
                </c:pt>
                <c:pt idx="34">
                  <c:v>115.60728286441095</c:v>
                </c:pt>
                <c:pt idx="35">
                  <c:v>116.599358300021</c:v>
                </c:pt>
                <c:pt idx="36">
                  <c:v>119.57558460685112</c:v>
                </c:pt>
                <c:pt idx="37">
                  <c:v>115.27659105254094</c:v>
                </c:pt>
                <c:pt idx="38">
                  <c:v>115.05612984462759</c:v>
                </c:pt>
                <c:pt idx="39">
                  <c:v>114.6152074288009</c:v>
                </c:pt>
                <c:pt idx="40">
                  <c:v>117.92212554750105</c:v>
                </c:pt>
                <c:pt idx="41">
                  <c:v>116.1584358841943</c:v>
                </c:pt>
                <c:pt idx="42">
                  <c:v>113.95382380506088</c:v>
                </c:pt>
                <c:pt idx="43">
                  <c:v>114.94589924067093</c:v>
                </c:pt>
                <c:pt idx="44">
                  <c:v>113.8435932011042</c:v>
                </c:pt>
                <c:pt idx="45">
                  <c:v>117.3709725277177</c:v>
                </c:pt>
                <c:pt idx="46">
                  <c:v>114.17428501297422</c:v>
                </c:pt>
                <c:pt idx="47">
                  <c:v>115.3868216564976</c:v>
                </c:pt>
                <c:pt idx="48">
                  <c:v>116.04820528023764</c:v>
                </c:pt>
                <c:pt idx="49">
                  <c:v>117.04028071584769</c:v>
                </c:pt>
                <c:pt idx="50">
                  <c:v>120.45742943850451</c:v>
                </c:pt>
                <c:pt idx="51">
                  <c:v>114.06405440901754</c:v>
                </c:pt>
                <c:pt idx="52">
                  <c:v>113.73336259714753</c:v>
                </c:pt>
                <c:pt idx="53">
                  <c:v>113.62313199319087</c:v>
                </c:pt>
                <c:pt idx="54">
                  <c:v>117.15051131980435</c:v>
                </c:pt>
                <c:pt idx="55">
                  <c:v>117.26074192376103</c:v>
                </c:pt>
                <c:pt idx="56">
                  <c:v>118.58350917124109</c:v>
                </c:pt>
                <c:pt idx="57">
                  <c:v>116.70958890397766</c:v>
                </c:pt>
                <c:pt idx="58">
                  <c:v>118.47327856728441</c:v>
                </c:pt>
                <c:pt idx="59">
                  <c:v>120.8983518543312</c:v>
                </c:pt>
                <c:pt idx="60">
                  <c:v>113.51290138923419</c:v>
                </c:pt>
                <c:pt idx="61">
                  <c:v>116.81981950793434</c:v>
                </c:pt>
                <c:pt idx="62">
                  <c:v>113.40267078527752</c:v>
                </c:pt>
                <c:pt idx="63">
                  <c:v>120.56766004246117</c:v>
                </c:pt>
                <c:pt idx="64">
                  <c:v>113.29244018132084</c:v>
                </c:pt>
                <c:pt idx="65">
                  <c:v>116.93005011189101</c:v>
                </c:pt>
                <c:pt idx="66">
                  <c:v>119.35512339893779</c:v>
                </c:pt>
                <c:pt idx="67">
                  <c:v>113.18220957736418</c:v>
                </c:pt>
                <c:pt idx="68">
                  <c:v>113.0719789734075</c:v>
                </c:pt>
                <c:pt idx="69">
                  <c:v>121.00858245828786</c:v>
                </c:pt>
                <c:pt idx="70">
                  <c:v>122.55181091368127</c:v>
                </c:pt>
                <c:pt idx="71">
                  <c:v>123.10296393346462</c:v>
                </c:pt>
                <c:pt idx="72">
                  <c:v>123.21319453742129</c:v>
                </c:pt>
                <c:pt idx="73">
                  <c:v>122.4415803097246</c:v>
                </c:pt>
                <c:pt idx="74">
                  <c:v>122.99273332950796</c:v>
                </c:pt>
                <c:pt idx="75">
                  <c:v>123.65411695324798</c:v>
                </c:pt>
                <c:pt idx="76">
                  <c:v>123.43365574533463</c:v>
                </c:pt>
                <c:pt idx="77">
                  <c:v>120.78812125037452</c:v>
                </c:pt>
                <c:pt idx="78">
                  <c:v>122.77227212159461</c:v>
                </c:pt>
                <c:pt idx="79">
                  <c:v>122.66204151763793</c:v>
                </c:pt>
                <c:pt idx="80">
                  <c:v>120.67789064641785</c:v>
                </c:pt>
                <c:pt idx="81">
                  <c:v>119.24489279498111</c:v>
                </c:pt>
                <c:pt idx="82">
                  <c:v>123.32342514137797</c:v>
                </c:pt>
                <c:pt idx="83">
                  <c:v>123.54388634929131</c:v>
                </c:pt>
                <c:pt idx="84">
                  <c:v>122.88250272555128</c:v>
                </c:pt>
                <c:pt idx="85">
                  <c:v>122.33134970576792</c:v>
                </c:pt>
                <c:pt idx="86">
                  <c:v>121.11881306224453</c:v>
                </c:pt>
                <c:pt idx="87">
                  <c:v>123.76434755720464</c:v>
                </c:pt>
                <c:pt idx="88">
                  <c:v>122.22111910181125</c:v>
                </c:pt>
                <c:pt idx="89">
                  <c:v>121.22904366620121</c:v>
                </c:pt>
                <c:pt idx="90">
                  <c:v>121.33927427015787</c:v>
                </c:pt>
                <c:pt idx="91">
                  <c:v>122.00065789389791</c:v>
                </c:pt>
                <c:pt idx="92">
                  <c:v>121.89042728994123</c:v>
                </c:pt>
                <c:pt idx="93">
                  <c:v>121.78019668598456</c:v>
                </c:pt>
                <c:pt idx="94">
                  <c:v>122.11088849785457</c:v>
                </c:pt>
                <c:pt idx="95">
                  <c:v>121.66996608202788</c:v>
                </c:pt>
                <c:pt idx="96">
                  <c:v>121.44950487411455</c:v>
                </c:pt>
                <c:pt idx="97">
                  <c:v>121.55973547807122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C8-6E4D-80E6-20562455D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346831"/>
        <c:axId val="108834095"/>
      </c:scatterChart>
      <c:valAx>
        <c:axId val="148346831"/>
        <c:scaling>
          <c:orientation val="minMax"/>
          <c:min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Actual</a:t>
                </a:r>
                <a:r>
                  <a:rPr lang="en-US" baseline="0"/>
                  <a:t> Opening Stock Value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34095"/>
        <c:crosses val="autoZero"/>
        <c:crossBetween val="midCat"/>
      </c:valAx>
      <c:valAx>
        <c:axId val="1088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 Stock Value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6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Air Canada Opening Stock Value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Air Canada Opening Stock Value ($)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83F5AD81-ACD2-FC45-9C5E-0A2F68693A8D}">
          <cx:tx>
            <cx:txData>
              <cx:f>_xlchart.v1.0</cx:f>
              <cx:v>Sorted Opening</cx:v>
            </cx:txData>
          </cx:tx>
          <cx:spPr>
            <a:gradFill flip="none" rotWithShape="1">
              <a:gsLst>
                <a:gs pos="0">
                  <a:srgbClr val="6181B6"/>
                </a:gs>
                <a:gs pos="10000">
                  <a:srgbClr val="7995C5"/>
                </a:gs>
                <a:gs pos="98998">
                  <a:srgbClr val="C5D4EC"/>
                </a:gs>
                <a:gs pos="92996">
                  <a:srgbClr val="BBCCE9"/>
                </a:gs>
                <a:gs pos="23000">
                  <a:schemeClr val="accent1">
                    <a:lumMod val="60000"/>
                    <a:lumOff val="40000"/>
                  </a:schemeClr>
                </a:gs>
                <a:gs pos="57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2700000" scaled="1"/>
              <a:tileRect/>
            </a:gradFill>
          </cx:spPr>
          <cx:dataLabels>
            <cx:dataLabelHidden idx="102"/>
          </cx:dataLabels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 hidden="1">
        <cx:catScaling gapWidth="1"/>
        <cx:title>
          <cx:tx>
            <cx:txData>
              <cx:v>Air Canada Opening Stock Value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Air Canada Opening Stock Value</a:t>
              </a:r>
            </a:p>
          </cx:txPr>
        </cx:title>
        <cx:tickLabels/>
      </cx:axis>
      <cx:axis id="1">
        <cx:valScaling/>
        <cx:title>
          <cx:tx>
            <cx:txData>
              <cx:v>Value of the Stock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the Stock ($)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Air Canada Opening Stock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Air Canada Opening Stock Value</a:t>
          </a:r>
        </a:p>
      </cx:txPr>
    </cx:title>
    <cx:plotArea>
      <cx:plotAreaRegion>
        <cx:series layoutId="clusteredColumn" uniqueId="{2C09B9C8-CBDF-C845-9E30-EEFA997C2390}">
          <cx:tx>
            <cx:txData>
              <cx:f>_xlchart.v1.2</cx:f>
              <cx:v>Sorted Opening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Value of Stock ($) Interval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Stock ($) Interval</a:t>
              </a:r>
            </a:p>
          </cx:txPr>
        </cx:title>
        <cx:minorGridlines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Google Opening Stock Value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Google Opening Stock Value ($)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83F5AD81-ACD2-FC45-9C5E-0A2F68693A8D}">
          <cx:tx>
            <cx:txData>
              <cx:f>_xlchart.v1.4</cx:f>
              <cx:v>Sorted Opening</cx:v>
            </cx:txData>
          </cx:tx>
          <cx:spPr>
            <a:gradFill flip="none" rotWithShape="1">
              <a:gsLst>
                <a:gs pos="0">
                  <a:srgbClr val="6181B6"/>
                </a:gs>
                <a:gs pos="10000">
                  <a:srgbClr val="7995C5"/>
                </a:gs>
                <a:gs pos="98998">
                  <a:srgbClr val="C5D4EC"/>
                </a:gs>
                <a:gs pos="92996">
                  <a:srgbClr val="BBCCE9"/>
                </a:gs>
                <a:gs pos="23000">
                  <a:schemeClr val="accent1">
                    <a:lumMod val="60000"/>
                    <a:lumOff val="40000"/>
                  </a:schemeClr>
                </a:gs>
                <a:gs pos="57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2700000" scaled="1"/>
              <a:tileRect/>
            </a:gradFill>
          </cx:spPr>
          <cx:dataLabels>
            <cx:dataLabelHidden idx="102"/>
          </cx:dataLabels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 hidden="1">
        <cx:catScaling gapWidth="1"/>
        <cx:title>
          <cx:tx>
            <cx:txData>
              <cx:v>Google Opening Stock Value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Google Opening Stock Value</a:t>
              </a:r>
            </a:p>
          </cx:txPr>
        </cx:title>
        <cx:tickLabels/>
      </cx:axis>
      <cx:axis id="1">
        <cx:valScaling min="800"/>
        <cx:title>
          <cx:tx>
            <cx:txData>
              <cx:v>Value of the Stock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the Stock ($)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Google Opening Stock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Google Opening Stock Value</a:t>
          </a:r>
        </a:p>
      </cx:txPr>
    </cx:title>
    <cx:plotArea>
      <cx:plotAreaRegion>
        <cx:series layoutId="clusteredColumn" uniqueId="{2C09B9C8-CBDF-C845-9E30-EEFA997C2390}">
          <cx:tx>
            <cx:txData>
              <cx:f>_xlchart.v1.6</cx:f>
              <cx:v>Sorted Opening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Value of Stock ($) Interval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Stock ($) Interval</a:t>
              </a:r>
            </a:p>
          </cx:txPr>
        </cx:title>
        <cx:minorGridlines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Johnson&amp;Johnson Opening Stock Value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Johnson&amp;Johnson Opening Stock Value ($)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83F5AD81-ACD2-FC45-9C5E-0A2F68693A8D}">
          <cx:tx>
            <cx:txData>
              <cx:f>_xlchart.v1.8</cx:f>
              <cx:v>Sorted Opening</cx:v>
            </cx:txData>
          </cx:tx>
          <cx:spPr>
            <a:gradFill flip="none" rotWithShape="1">
              <a:gsLst>
                <a:gs pos="0">
                  <a:srgbClr val="6181B6"/>
                </a:gs>
                <a:gs pos="10000">
                  <a:srgbClr val="7995C5"/>
                </a:gs>
                <a:gs pos="98998">
                  <a:srgbClr val="C5D4EC"/>
                </a:gs>
                <a:gs pos="92996">
                  <a:srgbClr val="BBCCE9"/>
                </a:gs>
                <a:gs pos="23000">
                  <a:schemeClr val="accent1">
                    <a:lumMod val="60000"/>
                    <a:lumOff val="40000"/>
                  </a:schemeClr>
                </a:gs>
                <a:gs pos="57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2700000" scaled="1"/>
              <a:tileRect/>
            </a:gradFill>
          </cx:spPr>
          <cx:dataLabels>
            <cx:dataLabelHidden idx="102"/>
          </cx:dataLabels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 hidden="1">
        <cx:catScaling gapWidth="1"/>
        <cx:title>
          <cx:tx>
            <cx:txData>
              <cx:v>Johnson&amp;Johnson Opening Stock Value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Johnson&amp;Johnson Opening Stock Value</a:t>
              </a:r>
            </a:p>
          </cx:txPr>
        </cx:title>
        <cx:tickLabels/>
      </cx:axis>
      <cx:axis id="1">
        <cx:valScaling min="110"/>
        <cx:title>
          <cx:tx>
            <cx:txData>
              <cx:v>Value of the Stock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the Stock ($)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Johnson&amp;Johnson Opening Stock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Johnson&amp;Johnson Opening Stock Value</a:t>
          </a:r>
        </a:p>
      </cx:txPr>
    </cx:title>
    <cx:plotArea>
      <cx:plotAreaRegion>
        <cx:series layoutId="clusteredColumn" uniqueId="{2C09B9C8-CBDF-C845-9E30-EEFA997C2390}">
          <cx:tx>
            <cx:txData>
              <cx:f>_xlchart.v1.10</cx:f>
              <cx:v>Sorted Opening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Value of Stock ($) Interval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Stock ($) Interval</a:t>
              </a:r>
            </a:p>
          </cx:txPr>
        </cx:title>
        <cx:minorGridlines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Tesla Opening Stock Value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Tesla Opening Stock Value ($)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83F5AD81-ACD2-FC45-9C5E-0A2F68693A8D}">
          <cx:tx>
            <cx:txData>
              <cx:f>_xlchart.v1.14</cx:f>
              <cx:v>Sorted Opening</cx:v>
            </cx:txData>
          </cx:tx>
          <cx:spPr>
            <a:gradFill flip="none" rotWithShape="1">
              <a:gsLst>
                <a:gs pos="0">
                  <a:srgbClr val="6181B6"/>
                </a:gs>
                <a:gs pos="10000">
                  <a:srgbClr val="7995C5"/>
                </a:gs>
                <a:gs pos="98998">
                  <a:srgbClr val="C5D4EC"/>
                </a:gs>
                <a:gs pos="92996">
                  <a:srgbClr val="BBCCE9"/>
                </a:gs>
                <a:gs pos="23000">
                  <a:schemeClr val="accent1">
                    <a:lumMod val="60000"/>
                    <a:lumOff val="40000"/>
                  </a:schemeClr>
                </a:gs>
                <a:gs pos="57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2700000" scaled="1"/>
              <a:tileRect/>
            </a:gradFill>
          </cx:spPr>
          <cx:dataLabels>
            <cx:dataLabelHidden idx="103"/>
          </cx:dataLabels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 hidden="1">
        <cx:catScaling gapWidth="1"/>
        <cx:title>
          <cx:tx>
            <cx:txData>
              <cx:v>Tesla Opening Stock Value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Tesla Opening Stock Value</a:t>
              </a:r>
            </a:p>
          </cx:txPr>
        </cx:title>
        <cx:tickLabels/>
      </cx:axis>
      <cx:axis id="1">
        <cx:valScaling/>
        <cx:title>
          <cx:tx>
            <cx:txData>
              <cx:v>Value of the Stock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the Stock ($)</a:t>
              </a:r>
            </a:p>
          </cx:txPr>
        </cx:title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Tesla Opening Stock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Tesla Opening Stock Value</a:t>
          </a:r>
        </a:p>
      </cx:txPr>
    </cx:title>
    <cx:plotArea>
      <cx:plotAreaRegion>
        <cx:series layoutId="clusteredColumn" uniqueId="{2C09B9C8-CBDF-C845-9E30-EEFA997C2390}">
          <cx:tx>
            <cx:txData>
              <cx:f>_xlchart.v1.12</cx:f>
              <cx:v>Sorted Opening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Value of Stock ($) Interval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Stock ($) Interval</a:t>
              </a:r>
            </a:p>
          </cx:txPr>
        </cx:title>
        <cx:minorGridlines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Walmart Opening Stock Value ($)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Walmart Opening Stock Value ($)</a:t>
          </a:r>
        </a:p>
      </cx:txPr>
    </cx:title>
    <cx:plotArea>
      <cx:plotAreaRegion>
        <cx:plotSurface>
          <cx:spPr>
            <a:ln>
              <a:solidFill>
                <a:schemeClr val="accent1">
                  <a:alpha val="0"/>
                </a:schemeClr>
              </a:solidFill>
            </a:ln>
          </cx:spPr>
        </cx:plotSurface>
        <cx:series layoutId="boxWhisker" uniqueId="{83F5AD81-ACD2-FC45-9C5E-0A2F68693A8D}">
          <cx:tx>
            <cx:txData>
              <cx:f>_xlchart.v1.16</cx:f>
              <cx:v>Sorted Opening</cx:v>
            </cx:txData>
          </cx:tx>
          <cx:spPr>
            <a:gradFill flip="none" rotWithShape="1">
              <a:gsLst>
                <a:gs pos="0">
                  <a:srgbClr val="6181B6"/>
                </a:gs>
                <a:gs pos="10000">
                  <a:srgbClr val="7995C5"/>
                </a:gs>
                <a:gs pos="98998">
                  <a:srgbClr val="C5D4EC"/>
                </a:gs>
                <a:gs pos="92996">
                  <a:srgbClr val="BBCCE9"/>
                </a:gs>
                <a:gs pos="23000">
                  <a:schemeClr val="accent1">
                    <a:lumMod val="60000"/>
                    <a:lumOff val="40000"/>
                  </a:schemeClr>
                </a:gs>
                <a:gs pos="57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2700000" scaled="1"/>
              <a:tileRect/>
            </a:gradFill>
          </cx:spPr>
          <cx:dataLabels>
            <cx:dataLabelHidden idx="101"/>
          </cx:dataLabels>
          <cx:dataId val="0"/>
          <cx:layoutPr>
            <cx:visibility meanLine="0" meanMarker="1" nonoutliers="0" outliers="1"/>
            <cx:statistics quartileMethod="inclusive"/>
          </cx:layoutPr>
        </cx:series>
      </cx:plotAreaRegion>
      <cx:axis id="0" hidden="1">
        <cx:catScaling gapWidth="1"/>
        <cx:title>
          <cx:tx>
            <cx:txData>
              <cx:v>Walmart Opening Stock Value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Walmart Opening Stock Value</a:t>
              </a:r>
            </a:p>
          </cx:txPr>
        </cx:title>
        <cx:tickLabels/>
      </cx:axis>
      <cx:axis id="1">
        <cx:valScaling min="80"/>
        <cx:title>
          <cx:tx>
            <cx:txData>
              <cx:v>Value of the Stock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the Stock ($)</a:t>
              </a:r>
            </a:p>
          </cx:txPr>
        </cx:title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Walmart Opening Stock Value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Walmart Opening Stock Value</a:t>
          </a:r>
        </a:p>
      </cx:txPr>
    </cx:title>
    <cx:plotArea>
      <cx:plotAreaRegion>
        <cx:series layoutId="clusteredColumn" uniqueId="{2C09B9C8-CBDF-C845-9E30-EEFA997C2390}">
          <cx:tx>
            <cx:txData>
              <cx:f>_xlchart.v1.18</cx:f>
              <cx:v>Sorted Opening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tle>
          <cx:tx>
            <cx:txData>
              <cx:v>Value of Stock ($) Interval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Value of Stock ($) Interval</a:t>
              </a:r>
            </a:p>
          </cx:txPr>
        </cx:title>
        <cx:minorGridlines/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7" Type="http://schemas.openxmlformats.org/officeDocument/2006/relationships/image" Target="../media/image1.png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2" Type="http://schemas.microsoft.com/office/2014/relationships/chartEx" Target="../charts/chartEx3.xml"/><Relationship Id="rId1" Type="http://schemas.openxmlformats.org/officeDocument/2006/relationships/chart" Target="../charts/chart5.xml"/><Relationship Id="rId6" Type="http://schemas.openxmlformats.org/officeDocument/2006/relationships/image" Target="../media/image2.png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6.xml"/><Relationship Id="rId2" Type="http://schemas.microsoft.com/office/2014/relationships/chartEx" Target="../charts/chartEx5.xml"/><Relationship Id="rId1" Type="http://schemas.openxmlformats.org/officeDocument/2006/relationships/chart" Target="../charts/chart8.xml"/><Relationship Id="rId6" Type="http://schemas.openxmlformats.org/officeDocument/2006/relationships/image" Target="../media/image3.png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8.xml"/><Relationship Id="rId2" Type="http://schemas.microsoft.com/office/2014/relationships/chartEx" Target="../charts/chartEx7.xml"/><Relationship Id="rId1" Type="http://schemas.openxmlformats.org/officeDocument/2006/relationships/chart" Target="../charts/chart11.xml"/><Relationship Id="rId6" Type="http://schemas.openxmlformats.org/officeDocument/2006/relationships/image" Target="../media/image4.png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0.xml"/><Relationship Id="rId2" Type="http://schemas.microsoft.com/office/2014/relationships/chartEx" Target="../charts/chartEx9.xml"/><Relationship Id="rId1" Type="http://schemas.openxmlformats.org/officeDocument/2006/relationships/chart" Target="../charts/chart14.xml"/><Relationship Id="rId6" Type="http://schemas.openxmlformats.org/officeDocument/2006/relationships/image" Target="../media/image5.png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34192</xdr:colOff>
      <xdr:row>1</xdr:row>
      <xdr:rowOff>165100</xdr:rowOff>
    </xdr:from>
    <xdr:to>
      <xdr:col>15</xdr:col>
      <xdr:colOff>584200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FCD15-4C49-BB41-868E-2F1708929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114300</xdr:colOff>
      <xdr:row>35</xdr:row>
      <xdr:rowOff>127000</xdr:rowOff>
    </xdr:from>
    <xdr:to>
      <xdr:col>15</xdr:col>
      <xdr:colOff>127000</xdr:colOff>
      <xdr:row>56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7F2F00D-C5D3-6F4C-A68E-285EDEA7265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37500" y="6807200"/>
              <a:ext cx="5943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203200</xdr:colOff>
      <xdr:row>67</xdr:row>
      <xdr:rowOff>152400</xdr:rowOff>
    </xdr:from>
    <xdr:to>
      <xdr:col>15</xdr:col>
      <xdr:colOff>254000</xdr:colOff>
      <xdr:row>85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45C96EBF-81B4-564E-A2AF-32BE0C4979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6400" y="12928600"/>
              <a:ext cx="598170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141817</xdr:colOff>
      <xdr:row>102</xdr:row>
      <xdr:rowOff>33867</xdr:rowOff>
    </xdr:from>
    <xdr:to>
      <xdr:col>14</xdr:col>
      <xdr:colOff>132645</xdr:colOff>
      <xdr:row>119</xdr:row>
      <xdr:rowOff>107245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17187BD-A9AA-6A4B-9CEC-008EB64023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654050</xdr:colOff>
      <xdr:row>19</xdr:row>
      <xdr:rowOff>25400</xdr:rowOff>
    </xdr:from>
    <xdr:to>
      <xdr:col>29</xdr:col>
      <xdr:colOff>635000</xdr:colOff>
      <xdr:row>35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625EBA2-1FDD-614F-8E37-5C83A23D5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630767</xdr:colOff>
      <xdr:row>57</xdr:row>
      <xdr:rowOff>105832</xdr:rowOff>
    </xdr:from>
    <xdr:to>
      <xdr:col>29</xdr:col>
      <xdr:colOff>215900</xdr:colOff>
      <xdr:row>71</xdr:row>
      <xdr:rowOff>122766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52B9F2-A9CD-3949-9498-F8682569CE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25</xdr:col>
      <xdr:colOff>12700</xdr:colOff>
      <xdr:row>74</xdr:row>
      <xdr:rowOff>12700</xdr:rowOff>
    </xdr:from>
    <xdr:to>
      <xdr:col>34</xdr:col>
      <xdr:colOff>127000</xdr:colOff>
      <xdr:row>114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4E4872-FACF-934D-BEC0-1ED6D0EF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00" y="14122400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68058</xdr:colOff>
      <xdr:row>2</xdr:row>
      <xdr:rowOff>141111</xdr:rowOff>
    </xdr:from>
    <xdr:to>
      <xdr:col>15</xdr:col>
      <xdr:colOff>451555</xdr:colOff>
      <xdr:row>23</xdr:row>
      <xdr:rowOff>50203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A174A-F655-8F47-8760-7A74EE13B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774700</xdr:colOff>
      <xdr:row>35</xdr:row>
      <xdr:rowOff>88900</xdr:rowOff>
    </xdr:from>
    <xdr:to>
      <xdr:col>14</xdr:col>
      <xdr:colOff>482600</xdr:colOff>
      <xdr:row>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1D94476-33C1-DD4F-B482-0EFFD5D493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0" y="6769100"/>
              <a:ext cx="64008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952500</xdr:colOff>
      <xdr:row>67</xdr:row>
      <xdr:rowOff>38100</xdr:rowOff>
    </xdr:from>
    <xdr:to>
      <xdr:col>15</xdr:col>
      <xdr:colOff>25400</xdr:colOff>
      <xdr:row>85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FD1EF375-BBB3-8D41-90DC-1EFF30D2D1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7800" y="12814300"/>
              <a:ext cx="643890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31046</xdr:colOff>
      <xdr:row>102</xdr:row>
      <xdr:rowOff>42333</xdr:rowOff>
    </xdr:from>
    <xdr:to>
      <xdr:col>14</xdr:col>
      <xdr:colOff>290690</xdr:colOff>
      <xdr:row>121</xdr:row>
      <xdr:rowOff>172156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CE43A78-6B0B-8449-9FCF-EFB5543EFE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51740</xdr:colOff>
      <xdr:row>23</xdr:row>
      <xdr:rowOff>77140</xdr:rowOff>
    </xdr:from>
    <xdr:to>
      <xdr:col>29</xdr:col>
      <xdr:colOff>333962</xdr:colOff>
      <xdr:row>39</xdr:row>
      <xdr:rowOff>165099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9D0194F-47F7-344F-BA58-6C487CDBF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47038</xdr:colOff>
      <xdr:row>40</xdr:row>
      <xdr:rowOff>159926</xdr:rowOff>
    </xdr:from>
    <xdr:to>
      <xdr:col>34</xdr:col>
      <xdr:colOff>142994</xdr:colOff>
      <xdr:row>82</xdr:row>
      <xdr:rowOff>30104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E6A12B8-E3F1-9B4F-924A-0A79ADC6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86816" y="7704667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34192</xdr:colOff>
      <xdr:row>3</xdr:row>
      <xdr:rowOff>50800</xdr:rowOff>
    </xdr:from>
    <xdr:to>
      <xdr:col>15</xdr:col>
      <xdr:colOff>647700</xdr:colOff>
      <xdr:row>24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7524A-E6D0-BF41-B191-336B8FDF7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774700</xdr:colOff>
      <xdr:row>35</xdr:row>
      <xdr:rowOff>88900</xdr:rowOff>
    </xdr:from>
    <xdr:to>
      <xdr:col>14</xdr:col>
      <xdr:colOff>482600</xdr:colOff>
      <xdr:row>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B7FFB7BD-FC06-BA46-BCF6-D93BCF0D15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0" y="6769100"/>
              <a:ext cx="5943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952500</xdr:colOff>
      <xdr:row>67</xdr:row>
      <xdr:rowOff>38100</xdr:rowOff>
    </xdr:from>
    <xdr:to>
      <xdr:col>15</xdr:col>
      <xdr:colOff>25400</xdr:colOff>
      <xdr:row>85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9AADC65D-22F4-144F-8BC8-BE7F46AB84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7800" y="12814300"/>
              <a:ext cx="598170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</xdr:col>
      <xdr:colOff>141515</xdr:colOff>
      <xdr:row>102</xdr:row>
      <xdr:rowOff>8466</xdr:rowOff>
    </xdr:from>
    <xdr:to>
      <xdr:col>14</xdr:col>
      <xdr:colOff>348545</xdr:colOff>
      <xdr:row>120</xdr:row>
      <xdr:rowOff>72571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B8B14A-DCC7-0C4A-93E0-14777E2D6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50800</xdr:colOff>
      <xdr:row>24</xdr:row>
      <xdr:rowOff>152400</xdr:rowOff>
    </xdr:from>
    <xdr:to>
      <xdr:col>31</xdr:col>
      <xdr:colOff>127000</xdr:colOff>
      <xdr:row>47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CD7334-D820-2646-94FD-66A5DF4D5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12700</xdr:colOff>
      <xdr:row>53</xdr:row>
      <xdr:rowOff>25400</xdr:rowOff>
    </xdr:from>
    <xdr:to>
      <xdr:col>34</xdr:col>
      <xdr:colOff>127000</xdr:colOff>
      <xdr:row>93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BE242EF-9DDD-4642-8957-37A1F05C6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000" y="10134600"/>
          <a:ext cx="7772400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18028</xdr:colOff>
      <xdr:row>2</xdr:row>
      <xdr:rowOff>173181</xdr:rowOff>
    </xdr:from>
    <xdr:to>
      <xdr:col>15</xdr:col>
      <xdr:colOff>600363</xdr:colOff>
      <xdr:row>22</xdr:row>
      <xdr:rowOff>155864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1AE4-316C-3143-873C-08CF9CAE5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774700</xdr:colOff>
      <xdr:row>35</xdr:row>
      <xdr:rowOff>88900</xdr:rowOff>
    </xdr:from>
    <xdr:to>
      <xdr:col>14</xdr:col>
      <xdr:colOff>482600</xdr:colOff>
      <xdr:row>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6F43024-E57D-A148-98A6-32A570FEBC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0" y="6769100"/>
              <a:ext cx="5943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952500</xdr:colOff>
      <xdr:row>68</xdr:row>
      <xdr:rowOff>38100</xdr:rowOff>
    </xdr:from>
    <xdr:to>
      <xdr:col>15</xdr:col>
      <xdr:colOff>25400</xdr:colOff>
      <xdr:row>86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A301B81D-93ED-E24E-82C7-423C15C5C7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7800" y="13004800"/>
              <a:ext cx="598170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797600</xdr:colOff>
      <xdr:row>102</xdr:row>
      <xdr:rowOff>170103</xdr:rowOff>
    </xdr:from>
    <xdr:to>
      <xdr:col>13</xdr:col>
      <xdr:colOff>442064</xdr:colOff>
      <xdr:row>120</xdr:row>
      <xdr:rowOff>47209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B33AFA-806D-ED4E-80F0-0B70F3837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23</xdr:row>
      <xdr:rowOff>76200</xdr:rowOff>
    </xdr:from>
    <xdr:to>
      <xdr:col>30</xdr:col>
      <xdr:colOff>127000</xdr:colOff>
      <xdr:row>44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FC24C9D-9502-214B-9B4E-77A1720F7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647700</xdr:colOff>
      <xdr:row>49</xdr:row>
      <xdr:rowOff>25400</xdr:rowOff>
    </xdr:from>
    <xdr:to>
      <xdr:col>34</xdr:col>
      <xdr:colOff>88900</xdr:colOff>
      <xdr:row>89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3C6658-1735-6149-B2BD-30376160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21900" y="937260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152400</xdr:rowOff>
    </xdr:from>
    <xdr:to>
      <xdr:col>15</xdr:col>
      <xdr:colOff>609600</xdr:colOff>
      <xdr:row>23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75D48-6664-C449-8054-BF900EDB7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774700</xdr:colOff>
      <xdr:row>35</xdr:row>
      <xdr:rowOff>88900</xdr:rowOff>
    </xdr:from>
    <xdr:to>
      <xdr:col>14</xdr:col>
      <xdr:colOff>482600</xdr:colOff>
      <xdr:row>56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D09545A-D122-8442-A3EF-1CB0B8E084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00" y="6769100"/>
              <a:ext cx="61722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952500</xdr:colOff>
      <xdr:row>67</xdr:row>
      <xdr:rowOff>38100</xdr:rowOff>
    </xdr:from>
    <xdr:to>
      <xdr:col>15</xdr:col>
      <xdr:colOff>25400</xdr:colOff>
      <xdr:row>85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A03FB67-A785-3F42-9041-3DC586ED5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7800" y="12814300"/>
              <a:ext cx="6210300" cy="3416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903817</xdr:colOff>
      <xdr:row>101</xdr:row>
      <xdr:rowOff>186267</xdr:rowOff>
    </xdr:from>
    <xdr:to>
      <xdr:col>13</xdr:col>
      <xdr:colOff>361245</xdr:colOff>
      <xdr:row>118</xdr:row>
      <xdr:rowOff>69145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1119B7-9505-4E4B-AC2E-69CB317EE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</xdr:colOff>
      <xdr:row>25</xdr:row>
      <xdr:rowOff>76200</xdr:rowOff>
    </xdr:from>
    <xdr:to>
      <xdr:col>30</xdr:col>
      <xdr:colOff>304800</xdr:colOff>
      <xdr:row>42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324F07-6CB0-CF44-83B8-0EF00C5B8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25</xdr:col>
      <xdr:colOff>0</xdr:colOff>
      <xdr:row>44</xdr:row>
      <xdr:rowOff>12700</xdr:rowOff>
    </xdr:from>
    <xdr:to>
      <xdr:col>34</xdr:col>
      <xdr:colOff>114300</xdr:colOff>
      <xdr:row>84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08AC14-4BFE-7E44-BCDA-64FFADC6A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075900" y="8407400"/>
          <a:ext cx="7772400" cy="7772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a.finance.yahoo.com/quote/AC/history?p=AC" TargetMode="External"/><Relationship Id="rId1" Type="http://schemas.openxmlformats.org/officeDocument/2006/relationships/hyperlink" Target="https://ca.finance.yahoo.com/quote/AC/history?p=AC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ca.finance.yahoo.com/quote/GOOG/history?p=GOOG" TargetMode="External"/><Relationship Id="rId1" Type="http://schemas.openxmlformats.org/officeDocument/2006/relationships/hyperlink" Target="https://ca.finance.yahoo.com/quote/GOOG/history?p=GOO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ca.finance.yahoo.com/quote/JNJ/history?p=JNJ" TargetMode="External"/><Relationship Id="rId1" Type="http://schemas.openxmlformats.org/officeDocument/2006/relationships/hyperlink" Target="https://ca.finance.yahoo.com/quote/JNJ/history?p=JNJ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ca.finance.yahoo.com/quote/TSLA/history?p=TSLA" TargetMode="External"/><Relationship Id="rId1" Type="http://schemas.openxmlformats.org/officeDocument/2006/relationships/hyperlink" Target="https://ca.finance.yahoo.com/quote/TSLA/history?p=TSL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ca.finance.yahoo.com/quote/GOOG/history?p=GOOG" TargetMode="External"/><Relationship Id="rId1" Type="http://schemas.openxmlformats.org/officeDocument/2006/relationships/hyperlink" Target="https://ca.finance.yahoo.com/quote/WMT/history?p=WM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F3D74-D9F3-BF4C-94E5-9C248B44B06D}">
  <sheetPr>
    <pageSetUpPr fitToPage="1"/>
  </sheetPr>
  <dimension ref="A1:AV104"/>
  <sheetViews>
    <sheetView tabSelected="1" topLeftCell="M30" zoomScaleNormal="100" workbookViewId="0">
      <selection activeCell="AF62" sqref="AF62"/>
    </sheetView>
  </sheetViews>
  <sheetFormatPr baseColWidth="10" defaultColWidth="8.83203125" defaultRowHeight="15" x14ac:dyDescent="0.2"/>
  <cols>
    <col min="1" max="4" width="12.83203125" style="3" customWidth="1" collapsed="1"/>
    <col min="5" max="7" width="12.83203125" style="3" customWidth="1"/>
    <col min="8" max="12" width="12.83203125" style="2" customWidth="1"/>
    <col min="13" max="17" width="8.83203125" style="2"/>
    <col min="18" max="20" width="12.83203125" style="3" customWidth="1" collapsed="1"/>
    <col min="21" max="21" width="15.83203125" style="3" customWidth="1" collapsed="1"/>
    <col min="22" max="24" width="12.83203125" style="3" customWidth="1"/>
    <col min="25" max="25" width="8.83203125" style="3"/>
    <col min="26" max="28" width="15.83203125" style="3" customWidth="1"/>
    <col min="29" max="46" width="8.83203125" style="3"/>
    <col min="47" max="48" width="8.83203125" style="2"/>
    <col min="49" max="16384" width="8.83203125" style="1"/>
  </cols>
  <sheetData>
    <row r="1" spans="1:29" x14ac:dyDescent="0.2">
      <c r="A1" s="39" t="s">
        <v>188</v>
      </c>
      <c r="B1" s="39"/>
      <c r="C1" s="39"/>
      <c r="D1" s="39"/>
      <c r="E1" s="39"/>
      <c r="F1" s="39"/>
      <c r="G1" s="40"/>
      <c r="R1" s="43" t="s">
        <v>225</v>
      </c>
      <c r="S1" s="47"/>
      <c r="T1" s="47"/>
      <c r="U1" s="47"/>
      <c r="V1" s="47"/>
      <c r="W1" s="47"/>
      <c r="X1" s="48"/>
      <c r="Z1" s="39" t="s">
        <v>208</v>
      </c>
      <c r="AA1" s="39"/>
    </row>
    <row r="2" spans="1:29" ht="16" customHeight="1" x14ac:dyDescent="0.2">
      <c r="A2" s="41" t="s">
        <v>187</v>
      </c>
      <c r="B2" s="41"/>
      <c r="C2" s="41"/>
      <c r="D2" s="41"/>
      <c r="E2" s="41"/>
      <c r="F2" s="41"/>
      <c r="G2" s="42"/>
      <c r="R2" s="49" t="s">
        <v>187</v>
      </c>
      <c r="S2" s="50"/>
      <c r="T2" s="50"/>
      <c r="U2" s="50"/>
      <c r="V2" s="50"/>
      <c r="W2" s="50"/>
      <c r="X2" s="51"/>
      <c r="Z2" s="26" t="s">
        <v>215</v>
      </c>
      <c r="AA2" s="26">
        <f>SUM($T$4:$T$102)</f>
        <v>3808.7899999999995</v>
      </c>
    </row>
    <row r="3" spans="1:29" x14ac:dyDescent="0.2">
      <c r="A3" s="12" t="s">
        <v>146</v>
      </c>
      <c r="B3" s="23" t="s">
        <v>145</v>
      </c>
      <c r="C3" s="23" t="s">
        <v>144</v>
      </c>
      <c r="D3" s="23" t="s">
        <v>143</v>
      </c>
      <c r="E3" s="23" t="s">
        <v>142</v>
      </c>
      <c r="F3" s="22" t="s">
        <v>141</v>
      </c>
      <c r="G3" s="11" t="s">
        <v>140</v>
      </c>
      <c r="H3" s="10"/>
      <c r="R3" s="12" t="s">
        <v>146</v>
      </c>
      <c r="S3" s="23" t="s">
        <v>145</v>
      </c>
      <c r="T3" s="23" t="s">
        <v>203</v>
      </c>
      <c r="U3" s="23" t="s">
        <v>204</v>
      </c>
      <c r="V3" s="23" t="s">
        <v>205</v>
      </c>
      <c r="W3" s="22" t="s">
        <v>206</v>
      </c>
      <c r="X3" s="11" t="s">
        <v>207</v>
      </c>
      <c r="Z3" s="26" t="s">
        <v>216</v>
      </c>
      <c r="AA3" s="26">
        <f>SUM($U$4:$U$102)</f>
        <v>3808.79</v>
      </c>
      <c r="AB3" s="27"/>
      <c r="AC3" s="27"/>
    </row>
    <row r="4" spans="1:29" x14ac:dyDescent="0.2">
      <c r="A4" s="7">
        <v>1</v>
      </c>
      <c r="B4" s="5" t="s">
        <v>174</v>
      </c>
      <c r="C4" s="5">
        <v>38.590000000000003</v>
      </c>
      <c r="D4" s="6">
        <f t="shared" ref="D4:D35" si="0">TREND($C$4:$C$102,$A$4:$A$102,A4)</f>
        <v>44.666468686868683</v>
      </c>
      <c r="E4" s="7">
        <v>69</v>
      </c>
      <c r="F4" s="21">
        <v>25.99</v>
      </c>
      <c r="G4" s="4">
        <f t="shared" ref="G4:G35" si="1">POWER(F4-$K$62,2)</f>
        <v>155.81595841240679</v>
      </c>
      <c r="R4" s="7">
        <v>69</v>
      </c>
      <c r="S4" s="5" t="s">
        <v>50</v>
      </c>
      <c r="T4" s="5">
        <v>25.99</v>
      </c>
      <c r="U4" s="19">
        <f t="shared" ref="U4:U35" si="2">TREND($C$4:$C$102,$A$4:$A$102,R4)</f>
        <v>36.070932261389402</v>
      </c>
      <c r="V4" s="24">
        <f t="shared" ref="V4:V35" si="3">T4*U4</f>
        <v>937.48352947351054</v>
      </c>
      <c r="W4" s="25">
        <f t="shared" ref="W4:W35" si="4">POWER(T4,2)</f>
        <v>675.48009999999988</v>
      </c>
      <c r="X4" s="25">
        <f t="shared" ref="X4:X35" si="5">POWER(U4,2)</f>
        <v>1301.1121542057426</v>
      </c>
      <c r="Z4" s="26" t="s">
        <v>209</v>
      </c>
      <c r="AA4" s="26">
        <f>SUM($V$4:$V$102)</f>
        <v>147825.99252080722</v>
      </c>
      <c r="AB4" s="27"/>
      <c r="AC4" s="27"/>
    </row>
    <row r="5" spans="1:29" x14ac:dyDescent="0.2">
      <c r="A5" s="7">
        <v>2</v>
      </c>
      <c r="B5" s="5" t="s">
        <v>160</v>
      </c>
      <c r="C5" s="5">
        <v>38.85</v>
      </c>
      <c r="D5" s="6">
        <f t="shared" si="0"/>
        <v>44.540063739435169</v>
      </c>
      <c r="E5" s="7">
        <v>61</v>
      </c>
      <c r="F5" s="21">
        <v>27.06</v>
      </c>
      <c r="G5" s="4">
        <f t="shared" si="1"/>
        <v>130.2480382103866</v>
      </c>
      <c r="R5" s="7">
        <v>61</v>
      </c>
      <c r="S5" s="5" t="s">
        <v>67</v>
      </c>
      <c r="T5" s="5">
        <v>27.06</v>
      </c>
      <c r="U5" s="19">
        <f t="shared" si="2"/>
        <v>37.082171840857555</v>
      </c>
      <c r="V5" s="24">
        <f t="shared" si="3"/>
        <v>1003.4435700136054</v>
      </c>
      <c r="W5" s="25">
        <f t="shared" si="4"/>
        <v>732.2435999999999</v>
      </c>
      <c r="X5" s="25">
        <f t="shared" si="5"/>
        <v>1375.0874684348889</v>
      </c>
      <c r="Z5" s="26" t="s">
        <v>210</v>
      </c>
      <c r="AA5" s="26">
        <f>SUM($W$4:$W$102)</f>
        <v>150368.63170000003</v>
      </c>
      <c r="AB5" s="27"/>
      <c r="AC5" s="27"/>
    </row>
    <row r="6" spans="1:29" x14ac:dyDescent="0.2">
      <c r="A6" s="7">
        <v>3</v>
      </c>
      <c r="B6" s="5" t="s">
        <v>139</v>
      </c>
      <c r="C6" s="5">
        <v>39.200000000000003</v>
      </c>
      <c r="D6" s="6">
        <f t="shared" si="0"/>
        <v>44.413658792001648</v>
      </c>
      <c r="E6" s="7">
        <v>62</v>
      </c>
      <c r="F6" s="21">
        <v>27.1</v>
      </c>
      <c r="G6" s="4">
        <f t="shared" si="1"/>
        <v>129.33662810937642</v>
      </c>
      <c r="R6" s="7">
        <v>62</v>
      </c>
      <c r="S6" s="5" t="s">
        <v>64</v>
      </c>
      <c r="T6" s="5">
        <v>27.1</v>
      </c>
      <c r="U6" s="19">
        <f t="shared" si="2"/>
        <v>36.955766893424034</v>
      </c>
      <c r="V6" s="24">
        <f t="shared" si="3"/>
        <v>1001.5012828117914</v>
      </c>
      <c r="W6" s="25">
        <f t="shared" si="4"/>
        <v>734.41000000000008</v>
      </c>
      <c r="X6" s="25">
        <f t="shared" si="5"/>
        <v>1365.7287066810959</v>
      </c>
      <c r="Z6" s="26" t="s">
        <v>211</v>
      </c>
      <c r="AA6" s="26">
        <f>SUM($X$4:$X$102)</f>
        <v>147825.99252080719</v>
      </c>
      <c r="AB6" s="27"/>
      <c r="AC6" s="27"/>
    </row>
    <row r="7" spans="1:29" x14ac:dyDescent="0.2">
      <c r="A7" s="7">
        <v>4</v>
      </c>
      <c r="B7" s="5" t="s">
        <v>138</v>
      </c>
      <c r="C7" s="5">
        <v>39.61</v>
      </c>
      <c r="D7" s="6">
        <f t="shared" si="0"/>
        <v>44.287253844568127</v>
      </c>
      <c r="E7" s="7">
        <v>70</v>
      </c>
      <c r="F7" s="21">
        <v>27.32</v>
      </c>
      <c r="G7" s="4">
        <f t="shared" si="1"/>
        <v>124.3810725538209</v>
      </c>
      <c r="R7" s="7">
        <v>70</v>
      </c>
      <c r="S7" s="5" t="s">
        <v>49</v>
      </c>
      <c r="T7" s="5">
        <v>27.32</v>
      </c>
      <c r="U7" s="19">
        <f t="shared" si="2"/>
        <v>35.944527313955888</v>
      </c>
      <c r="V7" s="24">
        <f t="shared" si="3"/>
        <v>982.00448621727492</v>
      </c>
      <c r="W7" s="25">
        <f t="shared" si="4"/>
        <v>746.38239999999996</v>
      </c>
      <c r="X7" s="25">
        <f t="shared" si="5"/>
        <v>1292.009043823721</v>
      </c>
      <c r="Z7" s="26" t="s">
        <v>212</v>
      </c>
      <c r="AA7" s="26">
        <f>COUNT($V$4:$V$102)</f>
        <v>99</v>
      </c>
      <c r="AB7" s="27"/>
      <c r="AC7" s="27"/>
    </row>
    <row r="8" spans="1:29" x14ac:dyDescent="0.2">
      <c r="A8" s="7">
        <v>5</v>
      </c>
      <c r="B8" s="5" t="s">
        <v>137</v>
      </c>
      <c r="C8" s="5">
        <v>39.36</v>
      </c>
      <c r="D8" s="6">
        <f t="shared" si="0"/>
        <v>44.160848897134606</v>
      </c>
      <c r="E8" s="7">
        <v>71</v>
      </c>
      <c r="F8" s="21">
        <v>27.8</v>
      </c>
      <c r="G8" s="4">
        <f t="shared" si="1"/>
        <v>113.90495134169969</v>
      </c>
      <c r="R8" s="7">
        <v>71</v>
      </c>
      <c r="S8" s="5" t="s">
        <v>48</v>
      </c>
      <c r="T8" s="5">
        <v>27.8</v>
      </c>
      <c r="U8" s="19">
        <f t="shared" si="2"/>
        <v>35.818122366522367</v>
      </c>
      <c r="V8" s="24">
        <f t="shared" si="3"/>
        <v>995.74380178932188</v>
      </c>
      <c r="W8" s="25">
        <f t="shared" si="4"/>
        <v>772.84</v>
      </c>
      <c r="X8" s="25">
        <f t="shared" si="5"/>
        <v>1282.9378898631699</v>
      </c>
      <c r="AB8" s="27"/>
      <c r="AC8" s="27"/>
    </row>
    <row r="9" spans="1:29" x14ac:dyDescent="0.2">
      <c r="A9" s="7">
        <v>6</v>
      </c>
      <c r="B9" s="5" t="s">
        <v>136</v>
      </c>
      <c r="C9" s="5">
        <v>39.17</v>
      </c>
      <c r="D9" s="6">
        <f t="shared" si="0"/>
        <v>44.034443949701092</v>
      </c>
      <c r="E9" s="7">
        <v>64</v>
      </c>
      <c r="F9" s="21">
        <v>28.16</v>
      </c>
      <c r="G9" s="4">
        <f t="shared" si="1"/>
        <v>106.35026043260879</v>
      </c>
      <c r="R9" s="7">
        <v>64</v>
      </c>
      <c r="S9" s="5" t="s">
        <v>58</v>
      </c>
      <c r="T9" s="5">
        <v>28.16</v>
      </c>
      <c r="U9" s="19">
        <f t="shared" si="2"/>
        <v>36.702956998556999</v>
      </c>
      <c r="V9" s="24">
        <f t="shared" si="3"/>
        <v>1033.5552690793652</v>
      </c>
      <c r="W9" s="25">
        <f t="shared" si="4"/>
        <v>792.98559999999998</v>
      </c>
      <c r="X9" s="25">
        <f t="shared" si="5"/>
        <v>1347.1070524379243</v>
      </c>
    </row>
    <row r="10" spans="1:29" x14ac:dyDescent="0.2">
      <c r="A10" s="7">
        <v>7</v>
      </c>
      <c r="B10" s="5" t="s">
        <v>135</v>
      </c>
      <c r="C10" s="5">
        <v>39.299999999999997</v>
      </c>
      <c r="D10" s="6">
        <f t="shared" si="0"/>
        <v>43.908039002267572</v>
      </c>
      <c r="E10" s="7">
        <v>63</v>
      </c>
      <c r="F10" s="21">
        <v>28.25</v>
      </c>
      <c r="G10" s="4">
        <f t="shared" si="1"/>
        <v>104.50208770533607</v>
      </c>
      <c r="R10" s="7">
        <v>63</v>
      </c>
      <c r="S10" s="5" t="s">
        <v>61</v>
      </c>
      <c r="T10" s="5">
        <v>28.25</v>
      </c>
      <c r="U10" s="19">
        <f t="shared" si="2"/>
        <v>36.82936194599052</v>
      </c>
      <c r="V10" s="24">
        <f t="shared" si="3"/>
        <v>1040.4294749742321</v>
      </c>
      <c r="W10" s="25">
        <f t="shared" si="4"/>
        <v>798.0625</v>
      </c>
      <c r="X10" s="25">
        <f t="shared" si="5"/>
        <v>1356.4019013487746</v>
      </c>
      <c r="Z10" s="45" t="s">
        <v>218</v>
      </c>
      <c r="AA10" s="45"/>
      <c r="AB10" s="45"/>
    </row>
    <row r="11" spans="1:29" x14ac:dyDescent="0.2">
      <c r="A11" s="7">
        <v>8</v>
      </c>
      <c r="B11" s="5" t="s">
        <v>134</v>
      </c>
      <c r="C11" s="5">
        <v>38.49</v>
      </c>
      <c r="D11" s="6">
        <f t="shared" si="0"/>
        <v>43.781634054834051</v>
      </c>
      <c r="E11" s="7">
        <v>66</v>
      </c>
      <c r="F11" s="21">
        <v>28.95</v>
      </c>
      <c r="G11" s="4">
        <f t="shared" si="1"/>
        <v>90.680410937659317</v>
      </c>
      <c r="R11" s="7">
        <v>66</v>
      </c>
      <c r="S11" s="5" t="s">
        <v>54</v>
      </c>
      <c r="T11" s="5">
        <v>28.95</v>
      </c>
      <c r="U11" s="19">
        <f t="shared" si="2"/>
        <v>36.450147103689957</v>
      </c>
      <c r="V11" s="24">
        <f t="shared" si="3"/>
        <v>1055.2317586518243</v>
      </c>
      <c r="W11" s="25">
        <f t="shared" si="4"/>
        <v>838.10249999999996</v>
      </c>
      <c r="X11" s="25">
        <f t="shared" si="5"/>
        <v>1328.6132238806374</v>
      </c>
      <c r="Z11" s="46" t="s">
        <v>221</v>
      </c>
      <c r="AA11" s="46"/>
      <c r="AB11" s="26">
        <f>(AA7*AA4-AA2*AA3)/(SQRT((AA7*AA5-POWER(AA2,2))*(AA7*AA6-POWER(AA3,2))))</f>
        <v>0.58043151749509292</v>
      </c>
    </row>
    <row r="12" spans="1:29" x14ac:dyDescent="0.2">
      <c r="A12" s="7">
        <v>9</v>
      </c>
      <c r="B12" s="5" t="s">
        <v>133</v>
      </c>
      <c r="C12" s="5">
        <v>39.54</v>
      </c>
      <c r="D12" s="6">
        <f t="shared" si="0"/>
        <v>43.655229107400537</v>
      </c>
      <c r="E12" s="7">
        <v>65</v>
      </c>
      <c r="F12" s="21">
        <v>29.3</v>
      </c>
      <c r="G12" s="4">
        <f t="shared" si="1"/>
        <v>84.137072553820914</v>
      </c>
      <c r="R12" s="7">
        <v>65</v>
      </c>
      <c r="S12" s="5" t="s">
        <v>56</v>
      </c>
      <c r="T12" s="5">
        <v>29.3</v>
      </c>
      <c r="U12" s="19">
        <f t="shared" si="2"/>
        <v>36.576552051123478</v>
      </c>
      <c r="V12" s="24">
        <f t="shared" si="3"/>
        <v>1071.692975097918</v>
      </c>
      <c r="W12" s="25">
        <f t="shared" si="4"/>
        <v>858.49</v>
      </c>
      <c r="X12" s="25">
        <f t="shared" si="5"/>
        <v>1337.8441599485452</v>
      </c>
      <c r="Z12" s="46" t="s">
        <v>220</v>
      </c>
      <c r="AA12" s="46"/>
      <c r="AB12" s="26">
        <f>POWER(AB11,2)</f>
        <v>0.33690074650165636</v>
      </c>
    </row>
    <row r="13" spans="1:29" x14ac:dyDescent="0.2">
      <c r="A13" s="7">
        <v>10</v>
      </c>
      <c r="B13" s="5" t="s">
        <v>132</v>
      </c>
      <c r="C13" s="5">
        <v>38.89</v>
      </c>
      <c r="D13" s="6">
        <f t="shared" si="0"/>
        <v>43.528824159967016</v>
      </c>
      <c r="E13" s="7">
        <v>68</v>
      </c>
      <c r="F13" s="21">
        <v>30.01</v>
      </c>
      <c r="G13" s="4">
        <f t="shared" si="1"/>
        <v>71.616043260891615</v>
      </c>
      <c r="R13" s="7">
        <v>68</v>
      </c>
      <c r="S13" s="5" t="s">
        <v>51</v>
      </c>
      <c r="T13" s="5">
        <v>30.01</v>
      </c>
      <c r="U13" s="19">
        <f t="shared" si="2"/>
        <v>36.197337208822923</v>
      </c>
      <c r="V13" s="24">
        <f t="shared" si="3"/>
        <v>1086.2820896367759</v>
      </c>
      <c r="W13" s="25">
        <f t="shared" si="4"/>
        <v>900.60010000000011</v>
      </c>
      <c r="X13" s="25">
        <f t="shared" si="5"/>
        <v>1310.2472210092365</v>
      </c>
      <c r="Z13" s="46" t="s">
        <v>213</v>
      </c>
      <c r="AA13" s="46"/>
      <c r="AB13" s="26">
        <f>(AA7*AA4-AA2*AA3)/(AA7*AA5-POWER(AA2,2))</f>
        <v>0.33690074650164653</v>
      </c>
    </row>
    <row r="14" spans="1:29" x14ac:dyDescent="0.2">
      <c r="A14" s="7">
        <v>11</v>
      </c>
      <c r="B14" s="5" t="s">
        <v>131</v>
      </c>
      <c r="C14" s="5">
        <v>39.83</v>
      </c>
      <c r="D14" s="6">
        <f t="shared" si="0"/>
        <v>43.402419212533495</v>
      </c>
      <c r="E14" s="7">
        <v>67</v>
      </c>
      <c r="F14" s="21">
        <v>30.16</v>
      </c>
      <c r="G14" s="4">
        <f t="shared" si="1"/>
        <v>69.099755382103766</v>
      </c>
      <c r="R14" s="7">
        <v>67</v>
      </c>
      <c r="S14" s="5" t="s">
        <v>52</v>
      </c>
      <c r="T14" s="5">
        <v>30.16</v>
      </c>
      <c r="U14" s="19">
        <f t="shared" si="2"/>
        <v>36.323742156256444</v>
      </c>
      <c r="V14" s="24">
        <f t="shared" si="3"/>
        <v>1095.5240634326944</v>
      </c>
      <c r="W14" s="25">
        <f t="shared" si="4"/>
        <v>909.62559999999996</v>
      </c>
      <c r="X14" s="25">
        <f t="shared" si="5"/>
        <v>1319.4142442342015</v>
      </c>
      <c r="Z14" s="46" t="s">
        <v>217</v>
      </c>
      <c r="AA14" s="46"/>
      <c r="AB14" s="26">
        <f>(AA3-AB13*AA2)/(AA7)</f>
        <v>25.511169754868625</v>
      </c>
    </row>
    <row r="15" spans="1:29" x14ac:dyDescent="0.2">
      <c r="A15" s="7">
        <v>12</v>
      </c>
      <c r="B15" s="5" t="s">
        <v>130</v>
      </c>
      <c r="C15" s="5">
        <v>39.520000000000003</v>
      </c>
      <c r="D15" s="6">
        <f t="shared" si="0"/>
        <v>43.276014265099981</v>
      </c>
      <c r="E15" s="7">
        <v>59</v>
      </c>
      <c r="F15" s="21">
        <v>30.4</v>
      </c>
      <c r="G15" s="4">
        <f t="shared" si="1"/>
        <v>65.167294776043192</v>
      </c>
      <c r="R15" s="7">
        <v>59</v>
      </c>
      <c r="S15" s="5" t="s">
        <v>70</v>
      </c>
      <c r="T15" s="5">
        <v>30.4</v>
      </c>
      <c r="U15" s="19">
        <f t="shared" si="2"/>
        <v>37.334981735724597</v>
      </c>
      <c r="V15" s="24">
        <f t="shared" si="3"/>
        <v>1134.9834447660278</v>
      </c>
      <c r="W15" s="25">
        <f t="shared" si="4"/>
        <v>924.16</v>
      </c>
      <c r="X15" s="25">
        <f t="shared" si="5"/>
        <v>1393.9008612068892</v>
      </c>
    </row>
    <row r="16" spans="1:29" x14ac:dyDescent="0.2">
      <c r="A16" s="7">
        <v>13</v>
      </c>
      <c r="B16" s="5" t="s">
        <v>129</v>
      </c>
      <c r="C16" s="5">
        <v>39.25</v>
      </c>
      <c r="D16" s="6">
        <f t="shared" si="0"/>
        <v>43.14960931766646</v>
      </c>
      <c r="E16" s="7">
        <v>98</v>
      </c>
      <c r="F16" s="21">
        <v>31.19</v>
      </c>
      <c r="G16" s="4">
        <f t="shared" si="1"/>
        <v>53.036645281093662</v>
      </c>
      <c r="R16" s="7">
        <v>98</v>
      </c>
      <c r="S16" s="5" t="s">
        <v>4</v>
      </c>
      <c r="T16" s="5">
        <v>31.19</v>
      </c>
      <c r="U16" s="19">
        <f t="shared" si="2"/>
        <v>32.405188785817359</v>
      </c>
      <c r="V16" s="24">
        <f t="shared" si="3"/>
        <v>1010.7178382296435</v>
      </c>
      <c r="W16" s="25">
        <f t="shared" si="4"/>
        <v>972.81610000000012</v>
      </c>
      <c r="X16" s="25">
        <f t="shared" si="5"/>
        <v>1050.0962602444631</v>
      </c>
      <c r="Z16" s="39" t="s">
        <v>214</v>
      </c>
      <c r="AA16" s="39"/>
    </row>
    <row r="17" spans="1:27" x14ac:dyDescent="0.2">
      <c r="A17" s="7">
        <v>14</v>
      </c>
      <c r="B17" s="5" t="s">
        <v>128</v>
      </c>
      <c r="C17" s="5">
        <v>43.16</v>
      </c>
      <c r="D17" s="6">
        <f t="shared" si="0"/>
        <v>43.023204370232939</v>
      </c>
      <c r="E17" s="7">
        <v>57</v>
      </c>
      <c r="F17" s="21">
        <v>31.98</v>
      </c>
      <c r="G17" s="4">
        <f t="shared" si="1"/>
        <v>42.154195786144186</v>
      </c>
      <c r="R17" s="7">
        <v>57</v>
      </c>
      <c r="S17" s="5" t="s">
        <v>72</v>
      </c>
      <c r="T17" s="5">
        <v>31.98</v>
      </c>
      <c r="U17" s="19">
        <f t="shared" si="2"/>
        <v>37.587791630591632</v>
      </c>
      <c r="V17" s="24">
        <f t="shared" si="3"/>
        <v>1202.0575763463205</v>
      </c>
      <c r="W17" s="25">
        <f t="shared" si="4"/>
        <v>1022.7204</v>
      </c>
      <c r="X17" s="25">
        <f t="shared" si="5"/>
        <v>1412.8420796647742</v>
      </c>
      <c r="Z17" s="46" t="s">
        <v>219</v>
      </c>
      <c r="AA17" s="46"/>
    </row>
    <row r="18" spans="1:27" x14ac:dyDescent="0.2">
      <c r="A18" s="7">
        <v>15</v>
      </c>
      <c r="B18" s="5" t="s">
        <v>127</v>
      </c>
      <c r="C18" s="5">
        <v>48.3</v>
      </c>
      <c r="D18" s="6">
        <f t="shared" si="0"/>
        <v>42.896799422799418</v>
      </c>
      <c r="E18" s="7">
        <v>60</v>
      </c>
      <c r="F18" s="21">
        <v>32.590000000000003</v>
      </c>
      <c r="G18" s="4">
        <f t="shared" si="1"/>
        <v>34.605291745740118</v>
      </c>
      <c r="R18" s="7">
        <v>60</v>
      </c>
      <c r="S18" s="5" t="s">
        <v>69</v>
      </c>
      <c r="T18" s="5">
        <v>32.590000000000003</v>
      </c>
      <c r="U18" s="19">
        <f t="shared" si="2"/>
        <v>37.208576788291076</v>
      </c>
      <c r="V18" s="24">
        <f t="shared" si="3"/>
        <v>1212.6275175304063</v>
      </c>
      <c r="W18" s="25">
        <f t="shared" si="4"/>
        <v>1062.1081000000001</v>
      </c>
      <c r="X18" s="25">
        <f t="shared" si="5"/>
        <v>1384.4781866101534</v>
      </c>
    </row>
    <row r="19" spans="1:27" x14ac:dyDescent="0.2">
      <c r="A19" s="7">
        <v>16</v>
      </c>
      <c r="B19" s="5" t="s">
        <v>126</v>
      </c>
      <c r="C19" s="5">
        <v>48.16</v>
      </c>
      <c r="D19" s="6">
        <f t="shared" si="0"/>
        <v>42.770394475365904</v>
      </c>
      <c r="E19" s="7">
        <v>97</v>
      </c>
      <c r="F19" s="21">
        <v>33.47</v>
      </c>
      <c r="G19" s="4">
        <f t="shared" si="1"/>
        <v>25.026269523517961</v>
      </c>
      <c r="R19" s="7">
        <v>97</v>
      </c>
      <c r="S19" s="5" t="s">
        <v>6</v>
      </c>
      <c r="T19" s="5">
        <v>33.47</v>
      </c>
      <c r="U19" s="19">
        <f t="shared" si="2"/>
        <v>32.53159373325088</v>
      </c>
      <c r="V19" s="24">
        <f t="shared" si="3"/>
        <v>1088.832442251907</v>
      </c>
      <c r="W19" s="25">
        <f t="shared" si="4"/>
        <v>1120.2409</v>
      </c>
      <c r="X19" s="25">
        <f t="shared" si="5"/>
        <v>1058.304590825288</v>
      </c>
    </row>
    <row r="20" spans="1:27" x14ac:dyDescent="0.2">
      <c r="A20" s="7">
        <v>17</v>
      </c>
      <c r="B20" s="5" t="s">
        <v>125</v>
      </c>
      <c r="C20" s="5">
        <v>51.2</v>
      </c>
      <c r="D20" s="6">
        <f t="shared" si="0"/>
        <v>42.643989527932384</v>
      </c>
      <c r="E20" s="7">
        <v>77</v>
      </c>
      <c r="F20" s="21">
        <v>33.799999999999997</v>
      </c>
      <c r="G20" s="4">
        <f t="shared" si="1"/>
        <v>21.833436190184646</v>
      </c>
      <c r="R20" s="7">
        <v>77</v>
      </c>
      <c r="S20" s="5" t="s">
        <v>42</v>
      </c>
      <c r="T20" s="5">
        <v>33.799999999999997</v>
      </c>
      <c r="U20" s="19">
        <f t="shared" si="2"/>
        <v>35.059692681921256</v>
      </c>
      <c r="V20" s="24">
        <f t="shared" si="3"/>
        <v>1185.0176126489384</v>
      </c>
      <c r="W20" s="25">
        <f t="shared" si="4"/>
        <v>1142.4399999999998</v>
      </c>
      <c r="X20" s="25">
        <f t="shared" si="5"/>
        <v>1229.1820509507629</v>
      </c>
    </row>
    <row r="21" spans="1:27" x14ac:dyDescent="0.2">
      <c r="A21" s="7">
        <v>18</v>
      </c>
      <c r="B21" s="5" t="s">
        <v>124</v>
      </c>
      <c r="C21" s="5">
        <v>50.71</v>
      </c>
      <c r="D21" s="6">
        <f t="shared" si="0"/>
        <v>42.517584580498863</v>
      </c>
      <c r="E21" s="7">
        <v>79</v>
      </c>
      <c r="F21" s="21">
        <v>33.9</v>
      </c>
      <c r="G21" s="4">
        <f t="shared" si="1"/>
        <v>20.908910937659382</v>
      </c>
      <c r="R21" s="7">
        <v>79</v>
      </c>
      <c r="S21" s="5" t="s">
        <v>40</v>
      </c>
      <c r="T21" s="5">
        <v>33.9</v>
      </c>
      <c r="U21" s="19">
        <f t="shared" si="2"/>
        <v>34.806882787054221</v>
      </c>
      <c r="V21" s="24">
        <f t="shared" si="3"/>
        <v>1179.953326481138</v>
      </c>
      <c r="W21" s="25">
        <f t="shared" si="4"/>
        <v>1149.2099999999998</v>
      </c>
      <c r="X21" s="25">
        <f t="shared" si="5"/>
        <v>1211.5190893517315</v>
      </c>
    </row>
    <row r="22" spans="1:27" x14ac:dyDescent="0.2">
      <c r="A22" s="7">
        <v>19</v>
      </c>
      <c r="B22" s="5" t="s">
        <v>123</v>
      </c>
      <c r="C22" s="5">
        <v>64.900000000000006</v>
      </c>
      <c r="D22" s="6">
        <f t="shared" si="0"/>
        <v>42.391179633065349</v>
      </c>
      <c r="E22" s="7">
        <v>96</v>
      </c>
      <c r="F22" s="21">
        <v>34.08</v>
      </c>
      <c r="G22" s="4">
        <f t="shared" si="1"/>
        <v>19.29516548311393</v>
      </c>
      <c r="R22" s="7">
        <v>96</v>
      </c>
      <c r="S22" s="5" t="s">
        <v>8</v>
      </c>
      <c r="T22" s="5">
        <v>34.08</v>
      </c>
      <c r="U22" s="19">
        <f t="shared" si="2"/>
        <v>32.6579986806844</v>
      </c>
      <c r="V22" s="24">
        <f t="shared" si="3"/>
        <v>1112.9845950377244</v>
      </c>
      <c r="W22" s="25">
        <f t="shared" si="4"/>
        <v>1161.4463999999998</v>
      </c>
      <c r="X22" s="25">
        <f t="shared" si="5"/>
        <v>1066.5448778275841</v>
      </c>
    </row>
    <row r="23" spans="1:27" x14ac:dyDescent="0.2">
      <c r="A23" s="7">
        <v>20</v>
      </c>
      <c r="B23" s="5" t="s">
        <v>122</v>
      </c>
      <c r="C23" s="5">
        <v>57.48</v>
      </c>
      <c r="D23" s="6">
        <f t="shared" si="0"/>
        <v>42.264774685631828</v>
      </c>
      <c r="E23" s="7">
        <v>99</v>
      </c>
      <c r="F23" s="21">
        <v>34.15</v>
      </c>
      <c r="G23" s="4">
        <f t="shared" si="1"/>
        <v>18.685097806346253</v>
      </c>
      <c r="R23" s="7">
        <v>99</v>
      </c>
      <c r="S23" s="5" t="s">
        <v>2</v>
      </c>
      <c r="T23" s="5">
        <v>34.15</v>
      </c>
      <c r="U23" s="19">
        <f t="shared" si="2"/>
        <v>32.278783838383845</v>
      </c>
      <c r="V23" s="24">
        <f t="shared" si="3"/>
        <v>1102.3204680808083</v>
      </c>
      <c r="W23" s="25">
        <f t="shared" si="4"/>
        <v>1166.2224999999999</v>
      </c>
      <c r="X23" s="25">
        <f t="shared" si="5"/>
        <v>1041.9198860851102</v>
      </c>
    </row>
    <row r="24" spans="1:27" x14ac:dyDescent="0.2">
      <c r="A24" s="7">
        <v>21</v>
      </c>
      <c r="B24" s="5" t="s">
        <v>121</v>
      </c>
      <c r="C24" s="5">
        <v>47.34</v>
      </c>
      <c r="D24" s="6">
        <f t="shared" si="0"/>
        <v>42.138369738198307</v>
      </c>
      <c r="E24" s="7">
        <v>82</v>
      </c>
      <c r="F24" s="21">
        <v>34.49</v>
      </c>
      <c r="G24" s="4">
        <f t="shared" si="1"/>
        <v>15.86131194776037</v>
      </c>
      <c r="R24" s="7">
        <v>82</v>
      </c>
      <c r="S24" s="5" t="s">
        <v>37</v>
      </c>
      <c r="T24" s="5">
        <v>34.49</v>
      </c>
      <c r="U24" s="19">
        <f t="shared" si="2"/>
        <v>34.427667944753658</v>
      </c>
      <c r="V24" s="24">
        <f t="shared" si="3"/>
        <v>1187.4102674145538</v>
      </c>
      <c r="W24" s="25">
        <f t="shared" si="4"/>
        <v>1189.5601000000001</v>
      </c>
      <c r="X24" s="25">
        <f t="shared" si="5"/>
        <v>1185.2643201142187</v>
      </c>
    </row>
    <row r="25" spans="1:27" x14ac:dyDescent="0.2">
      <c r="A25" s="7">
        <v>22</v>
      </c>
      <c r="B25" s="5" t="s">
        <v>120</v>
      </c>
      <c r="C25" s="5">
        <v>42.5</v>
      </c>
      <c r="D25" s="6">
        <f t="shared" si="0"/>
        <v>42.011964790764793</v>
      </c>
      <c r="E25" s="7">
        <v>78</v>
      </c>
      <c r="F25" s="21">
        <v>34.51</v>
      </c>
      <c r="G25" s="4">
        <f t="shared" si="1"/>
        <v>15.702406897255351</v>
      </c>
      <c r="R25" s="7">
        <v>78</v>
      </c>
      <c r="S25" s="5" t="s">
        <v>41</v>
      </c>
      <c r="T25" s="5">
        <v>34.51</v>
      </c>
      <c r="U25" s="19">
        <f t="shared" si="2"/>
        <v>34.933287734487735</v>
      </c>
      <c r="V25" s="24">
        <f t="shared" si="3"/>
        <v>1205.5477597171716</v>
      </c>
      <c r="W25" s="25">
        <f t="shared" si="4"/>
        <v>1190.9400999999998</v>
      </c>
      <c r="X25" s="25">
        <f t="shared" si="5"/>
        <v>1220.3345919405112</v>
      </c>
    </row>
    <row r="26" spans="1:27" x14ac:dyDescent="0.2">
      <c r="A26" s="7">
        <v>23</v>
      </c>
      <c r="B26" s="5" t="s">
        <v>119</v>
      </c>
      <c r="C26" s="5">
        <v>43.35</v>
      </c>
      <c r="D26" s="6">
        <f t="shared" si="0"/>
        <v>41.885559843331272</v>
      </c>
      <c r="E26" s="7">
        <v>56</v>
      </c>
      <c r="F26" s="21">
        <v>34.590000000000003</v>
      </c>
      <c r="G26" s="4">
        <f t="shared" si="1"/>
        <v>15.074786695235108</v>
      </c>
      <c r="I26" s="39" t="s">
        <v>116</v>
      </c>
      <c r="J26" s="39"/>
      <c r="K26" s="39"/>
      <c r="L26" s="2" t="s">
        <v>30</v>
      </c>
      <c r="R26" s="7">
        <v>56</v>
      </c>
      <c r="S26" s="5" t="s">
        <v>73</v>
      </c>
      <c r="T26" s="5">
        <v>34.590000000000003</v>
      </c>
      <c r="U26" s="19">
        <f t="shared" si="2"/>
        <v>37.714196578025152</v>
      </c>
      <c r="V26" s="24">
        <f t="shared" si="3"/>
        <v>1304.5340596338901</v>
      </c>
      <c r="W26" s="25">
        <f t="shared" si="4"/>
        <v>1196.4681000000003</v>
      </c>
      <c r="X26" s="25">
        <f t="shared" si="5"/>
        <v>1422.3606235259242</v>
      </c>
    </row>
    <row r="27" spans="1:27" x14ac:dyDescent="0.2">
      <c r="A27" s="7">
        <v>24</v>
      </c>
      <c r="B27" s="5" t="s">
        <v>118</v>
      </c>
      <c r="C27" s="5">
        <v>43.69</v>
      </c>
      <c r="D27" s="6">
        <f t="shared" si="0"/>
        <v>41.759154895897751</v>
      </c>
      <c r="E27" s="7">
        <v>81</v>
      </c>
      <c r="F27" s="21">
        <v>34.94</v>
      </c>
      <c r="G27" s="4">
        <f t="shared" si="1"/>
        <v>12.479448311396771</v>
      </c>
      <c r="I27" s="39" t="s">
        <v>114</v>
      </c>
      <c r="J27" s="39"/>
      <c r="K27" s="5">
        <f>K31-K29</f>
        <v>7.3299999999999983</v>
      </c>
      <c r="L27" s="2" t="s">
        <v>113</v>
      </c>
      <c r="R27" s="7">
        <v>81</v>
      </c>
      <c r="S27" s="5" t="s">
        <v>38</v>
      </c>
      <c r="T27" s="5">
        <v>34.94</v>
      </c>
      <c r="U27" s="19">
        <f t="shared" si="2"/>
        <v>34.554072892187179</v>
      </c>
      <c r="V27" s="24">
        <f t="shared" si="3"/>
        <v>1207.31930685302</v>
      </c>
      <c r="W27" s="25">
        <f t="shared" si="4"/>
        <v>1220.8035999999997</v>
      </c>
      <c r="X27" s="25">
        <f t="shared" si="5"/>
        <v>1193.9839534385849</v>
      </c>
    </row>
    <row r="28" spans="1:27" x14ac:dyDescent="0.2">
      <c r="A28" s="7">
        <v>25</v>
      </c>
      <c r="B28" s="5" t="s">
        <v>117</v>
      </c>
      <c r="C28" s="5">
        <v>42.11</v>
      </c>
      <c r="D28" s="6">
        <f t="shared" si="0"/>
        <v>41.63274994846423</v>
      </c>
      <c r="E28" s="7">
        <v>58</v>
      </c>
      <c r="F28" s="21">
        <v>34.96</v>
      </c>
      <c r="G28" s="4">
        <f t="shared" si="1"/>
        <v>12.338543260891699</v>
      </c>
      <c r="I28" s="39" t="s">
        <v>111</v>
      </c>
      <c r="J28" s="39"/>
      <c r="K28" s="5">
        <f>MIN(F4:F102)</f>
        <v>25.99</v>
      </c>
      <c r="L28" s="2" t="s">
        <v>110</v>
      </c>
      <c r="R28" s="7">
        <v>58</v>
      </c>
      <c r="S28" s="5" t="s">
        <v>71</v>
      </c>
      <c r="T28" s="5">
        <v>34.96</v>
      </c>
      <c r="U28" s="19">
        <f t="shared" si="2"/>
        <v>37.461386683158111</v>
      </c>
      <c r="V28" s="24">
        <f t="shared" si="3"/>
        <v>1309.6500784432076</v>
      </c>
      <c r="W28" s="25">
        <f t="shared" si="4"/>
        <v>1222.2016000000001</v>
      </c>
      <c r="X28" s="25">
        <f t="shared" si="5"/>
        <v>1403.3554922250958</v>
      </c>
    </row>
    <row r="29" spans="1:27" x14ac:dyDescent="0.2">
      <c r="A29" s="7">
        <v>26</v>
      </c>
      <c r="B29" s="5" t="s">
        <v>115</v>
      </c>
      <c r="C29" s="5">
        <v>42.3</v>
      </c>
      <c r="D29" s="6">
        <f t="shared" si="0"/>
        <v>41.506345001030716</v>
      </c>
      <c r="E29" s="7">
        <v>76</v>
      </c>
      <c r="F29" s="21">
        <v>35</v>
      </c>
      <c r="G29" s="4">
        <f t="shared" si="1"/>
        <v>12.059133159881604</v>
      </c>
      <c r="I29" s="39" t="s">
        <v>108</v>
      </c>
      <c r="J29" s="39"/>
      <c r="K29" s="5">
        <f>_xlfn.QUARTILE.INC($F$4:$F$102,1)</f>
        <v>34.980000000000004</v>
      </c>
      <c r="L29" s="2" t="s">
        <v>159</v>
      </c>
      <c r="R29" s="7">
        <v>76</v>
      </c>
      <c r="S29" s="5" t="s">
        <v>43</v>
      </c>
      <c r="T29" s="5">
        <v>35</v>
      </c>
      <c r="U29" s="19">
        <f t="shared" si="2"/>
        <v>35.186097629354776</v>
      </c>
      <c r="V29" s="24">
        <f t="shared" si="3"/>
        <v>1231.5134170274173</v>
      </c>
      <c r="W29" s="25">
        <f t="shared" si="4"/>
        <v>1225</v>
      </c>
      <c r="X29" s="25">
        <f t="shared" si="5"/>
        <v>1238.0614663824858</v>
      </c>
    </row>
    <row r="30" spans="1:27" x14ac:dyDescent="0.2">
      <c r="A30" s="7">
        <v>27</v>
      </c>
      <c r="B30" s="5" t="s">
        <v>112</v>
      </c>
      <c r="C30" s="5">
        <v>42.32</v>
      </c>
      <c r="D30" s="6">
        <f t="shared" si="0"/>
        <v>41.379940053597196</v>
      </c>
      <c r="E30" s="7">
        <v>93</v>
      </c>
      <c r="F30" s="21">
        <v>35</v>
      </c>
      <c r="G30" s="4">
        <f t="shared" si="1"/>
        <v>12.059133159881604</v>
      </c>
      <c r="I30" s="39" t="s">
        <v>63</v>
      </c>
      <c r="J30" s="39"/>
      <c r="K30" s="5">
        <f>_xlfn.QUARTILE.INC($F$4:$F$102,2)</f>
        <v>38.83</v>
      </c>
      <c r="L30" s="2" t="s">
        <v>105</v>
      </c>
      <c r="R30" s="7">
        <v>93</v>
      </c>
      <c r="S30" s="5" t="s">
        <v>14</v>
      </c>
      <c r="T30" s="5">
        <v>35</v>
      </c>
      <c r="U30" s="19">
        <f t="shared" si="2"/>
        <v>33.037213522984956</v>
      </c>
      <c r="V30" s="24">
        <f t="shared" si="3"/>
        <v>1156.3024733044736</v>
      </c>
      <c r="W30" s="25">
        <f t="shared" si="4"/>
        <v>1225</v>
      </c>
      <c r="X30" s="25">
        <f t="shared" si="5"/>
        <v>1091.4574773633001</v>
      </c>
    </row>
    <row r="31" spans="1:27" x14ac:dyDescent="0.2">
      <c r="A31" s="7">
        <v>28</v>
      </c>
      <c r="B31" s="5" t="s">
        <v>109</v>
      </c>
      <c r="C31" s="5">
        <v>42.49</v>
      </c>
      <c r="D31" s="6">
        <f t="shared" si="0"/>
        <v>41.253535106163675</v>
      </c>
      <c r="E31" s="7">
        <v>95</v>
      </c>
      <c r="F31" s="21">
        <v>35.22</v>
      </c>
      <c r="G31" s="4">
        <f t="shared" si="1"/>
        <v>10.579577604326058</v>
      </c>
      <c r="I31" s="39" t="s">
        <v>103</v>
      </c>
      <c r="J31" s="39"/>
      <c r="K31" s="5">
        <f>_xlfn.QUARTILE.INC($F$4:$F$102,3)</f>
        <v>42.31</v>
      </c>
      <c r="L31" s="2" t="s">
        <v>102</v>
      </c>
      <c r="R31" s="7">
        <v>95</v>
      </c>
      <c r="S31" s="5" t="s">
        <v>10</v>
      </c>
      <c r="T31" s="5">
        <v>35.22</v>
      </c>
      <c r="U31" s="19">
        <f t="shared" si="2"/>
        <v>32.784403628117914</v>
      </c>
      <c r="V31" s="24">
        <f t="shared" si="3"/>
        <v>1154.6666957823129</v>
      </c>
      <c r="W31" s="25">
        <f t="shared" si="4"/>
        <v>1240.4484</v>
      </c>
      <c r="X31" s="25">
        <f t="shared" si="5"/>
        <v>1074.817121251351</v>
      </c>
    </row>
    <row r="32" spans="1:27" x14ac:dyDescent="0.2">
      <c r="A32" s="7">
        <v>29</v>
      </c>
      <c r="B32" s="5" t="s">
        <v>106</v>
      </c>
      <c r="C32" s="5">
        <v>42.16</v>
      </c>
      <c r="D32" s="6">
        <f t="shared" si="0"/>
        <v>41.127130158730161</v>
      </c>
      <c r="E32" s="7">
        <v>55</v>
      </c>
      <c r="F32" s="21">
        <v>35.31</v>
      </c>
      <c r="G32" s="4">
        <f t="shared" si="1"/>
        <v>10.002204877053311</v>
      </c>
      <c r="I32" s="39" t="s">
        <v>100</v>
      </c>
      <c r="J32" s="39"/>
      <c r="K32" s="5">
        <f>MAX(F4:F102)</f>
        <v>64.900000000000006</v>
      </c>
      <c r="R32" s="7">
        <v>55</v>
      </c>
      <c r="S32" s="5" t="s">
        <v>74</v>
      </c>
      <c r="T32" s="5">
        <v>35.31</v>
      </c>
      <c r="U32" s="19">
        <f t="shared" si="2"/>
        <v>37.840601525458666</v>
      </c>
      <c r="V32" s="24">
        <f t="shared" si="3"/>
        <v>1336.1516398639455</v>
      </c>
      <c r="W32" s="25">
        <f t="shared" si="4"/>
        <v>1246.7961000000003</v>
      </c>
      <c r="X32" s="25">
        <f t="shared" si="5"/>
        <v>1431.9111238085447</v>
      </c>
    </row>
    <row r="33" spans="1:27" x14ac:dyDescent="0.2">
      <c r="A33" s="7">
        <v>30</v>
      </c>
      <c r="B33" s="5" t="s">
        <v>104</v>
      </c>
      <c r="C33" s="5">
        <v>43.94</v>
      </c>
      <c r="D33" s="6">
        <f t="shared" si="0"/>
        <v>41.00072521129664</v>
      </c>
      <c r="E33" s="7">
        <v>80</v>
      </c>
      <c r="F33" s="21">
        <v>35.42</v>
      </c>
      <c r="G33" s="4">
        <f t="shared" si="1"/>
        <v>9.3185270992755385</v>
      </c>
      <c r="I33" s="39" t="s">
        <v>98</v>
      </c>
      <c r="J33" s="39"/>
      <c r="K33" s="5">
        <f>K29-(1.5*K27)</f>
        <v>23.985000000000007</v>
      </c>
      <c r="R33" s="7">
        <v>80</v>
      </c>
      <c r="S33" s="5" t="s">
        <v>39</v>
      </c>
      <c r="T33" s="5">
        <v>35.42</v>
      </c>
      <c r="U33" s="19">
        <f t="shared" si="2"/>
        <v>34.6804778396207</v>
      </c>
      <c r="V33" s="24">
        <f t="shared" si="3"/>
        <v>1228.3825250793652</v>
      </c>
      <c r="W33" s="25">
        <f t="shared" si="4"/>
        <v>1254.5764000000001</v>
      </c>
      <c r="X33" s="25">
        <f t="shared" si="5"/>
        <v>1202.7355431844223</v>
      </c>
    </row>
    <row r="34" spans="1:27" x14ac:dyDescent="0.2">
      <c r="A34" s="7">
        <v>31</v>
      </c>
      <c r="B34" s="5" t="s">
        <v>101</v>
      </c>
      <c r="C34" s="5">
        <v>43.7</v>
      </c>
      <c r="D34" s="6">
        <f t="shared" si="0"/>
        <v>40.874320263863119</v>
      </c>
      <c r="E34" s="7">
        <v>54</v>
      </c>
      <c r="F34" s="21">
        <v>35.51</v>
      </c>
      <c r="G34" s="4">
        <f t="shared" si="1"/>
        <v>8.7771543720028333</v>
      </c>
      <c r="I34" s="39" t="s">
        <v>96</v>
      </c>
      <c r="J34" s="39"/>
      <c r="K34" s="5">
        <f>K31+(1.5*K27)</f>
        <v>53.305</v>
      </c>
      <c r="R34" s="7">
        <v>54</v>
      </c>
      <c r="S34" s="5" t="s">
        <v>75</v>
      </c>
      <c r="T34" s="5">
        <v>35.51</v>
      </c>
      <c r="U34" s="19">
        <f t="shared" si="2"/>
        <v>37.967006472892187</v>
      </c>
      <c r="V34" s="24">
        <f t="shared" si="3"/>
        <v>1348.2083998524015</v>
      </c>
      <c r="W34" s="25">
        <f t="shared" si="4"/>
        <v>1260.9600999999998</v>
      </c>
      <c r="X34" s="25">
        <f t="shared" si="5"/>
        <v>1441.4935805126372</v>
      </c>
    </row>
    <row r="35" spans="1:27" x14ac:dyDescent="0.2">
      <c r="A35" s="7">
        <v>32</v>
      </c>
      <c r="B35" s="5" t="s">
        <v>99</v>
      </c>
      <c r="C35" s="5">
        <v>41.7</v>
      </c>
      <c r="D35" s="6">
        <f t="shared" si="0"/>
        <v>40.747915316429598</v>
      </c>
      <c r="E35" s="7">
        <v>75</v>
      </c>
      <c r="F35" s="21">
        <v>35.729999999999997</v>
      </c>
      <c r="G35" s="4">
        <f t="shared" si="1"/>
        <v>7.5219988164472857</v>
      </c>
      <c r="R35" s="7">
        <v>75</v>
      </c>
      <c r="S35" s="5" t="s">
        <v>44</v>
      </c>
      <c r="T35" s="5">
        <v>35.729999999999997</v>
      </c>
      <c r="U35" s="19">
        <f t="shared" si="2"/>
        <v>35.31250257678829</v>
      </c>
      <c r="V35" s="24">
        <f t="shared" si="3"/>
        <v>1261.7157170686455</v>
      </c>
      <c r="W35" s="25">
        <f t="shared" si="4"/>
        <v>1276.6328999999998</v>
      </c>
      <c r="X35" s="25">
        <f t="shared" si="5"/>
        <v>1246.9728382356795</v>
      </c>
    </row>
    <row r="36" spans="1:27" x14ac:dyDescent="0.2">
      <c r="A36" s="7">
        <v>33</v>
      </c>
      <c r="B36" s="5" t="s">
        <v>97</v>
      </c>
      <c r="C36" s="5">
        <v>41.86</v>
      </c>
      <c r="D36" s="6">
        <f t="shared" ref="D36:D67" si="6">TREND($C$4:$C$102,$A$4:$A$102,A36)</f>
        <v>40.621510368996084</v>
      </c>
      <c r="E36" s="7">
        <v>90</v>
      </c>
      <c r="F36" s="21">
        <v>35.74</v>
      </c>
      <c r="G36" s="4">
        <f t="shared" ref="G36:G67" si="7">POWER(F36-$K$62,2)</f>
        <v>7.4672462911947326</v>
      </c>
      <c r="R36" s="7">
        <v>90</v>
      </c>
      <c r="S36" s="5" t="s">
        <v>20</v>
      </c>
      <c r="T36" s="5">
        <v>35.74</v>
      </c>
      <c r="U36" s="19">
        <f t="shared" ref="U36:U67" si="8">TREND($C$4:$C$102,$A$4:$A$102,R36)</f>
        <v>33.416428365285512</v>
      </c>
      <c r="V36" s="24">
        <f t="shared" ref="V36:V67" si="9">T36*U36</f>
        <v>1194.3031497753043</v>
      </c>
      <c r="W36" s="25">
        <f t="shared" ref="W36:W67" si="10">POWER(T36,2)</f>
        <v>1277.3476000000001</v>
      </c>
      <c r="X36" s="25">
        <f t="shared" ref="X36:X67" si="11">POWER(U36,2)</f>
        <v>1116.657684692258</v>
      </c>
    </row>
    <row r="37" spans="1:27" x14ac:dyDescent="0.2">
      <c r="A37" s="7">
        <v>34</v>
      </c>
      <c r="B37" s="5" t="s">
        <v>95</v>
      </c>
      <c r="C37" s="5">
        <v>42.32</v>
      </c>
      <c r="D37" s="6">
        <f t="shared" si="6"/>
        <v>40.495105421562563</v>
      </c>
      <c r="E37" s="7">
        <v>84</v>
      </c>
      <c r="F37" s="21">
        <v>35.94</v>
      </c>
      <c r="G37" s="4">
        <f t="shared" si="7"/>
        <v>6.4141957861442522</v>
      </c>
      <c r="R37" s="7">
        <v>84</v>
      </c>
      <c r="S37" s="5" t="s">
        <v>35</v>
      </c>
      <c r="T37" s="5">
        <v>35.94</v>
      </c>
      <c r="U37" s="19">
        <f t="shared" si="8"/>
        <v>34.174858049886623</v>
      </c>
      <c r="V37" s="24">
        <f t="shared" si="9"/>
        <v>1228.2443983129251</v>
      </c>
      <c r="W37" s="25">
        <f t="shared" si="10"/>
        <v>1291.6835999999998</v>
      </c>
      <c r="X37" s="25">
        <f t="shared" si="11"/>
        <v>1167.9209227299004</v>
      </c>
    </row>
    <row r="38" spans="1:27" x14ac:dyDescent="0.2">
      <c r="A38" s="7">
        <v>35</v>
      </c>
      <c r="B38" s="5" t="s">
        <v>94</v>
      </c>
      <c r="C38" s="5">
        <v>43.02</v>
      </c>
      <c r="D38" s="6">
        <f t="shared" si="6"/>
        <v>40.368700474129042</v>
      </c>
      <c r="E38" s="7">
        <v>83</v>
      </c>
      <c r="F38" s="21">
        <v>35.950000000000003</v>
      </c>
      <c r="G38" s="4">
        <f t="shared" si="7"/>
        <v>6.3636432608917017</v>
      </c>
      <c r="R38" s="7">
        <v>83</v>
      </c>
      <c r="S38" s="5" t="s">
        <v>36</v>
      </c>
      <c r="T38" s="5">
        <v>35.950000000000003</v>
      </c>
      <c r="U38" s="19">
        <f t="shared" si="8"/>
        <v>34.301262997320144</v>
      </c>
      <c r="V38" s="24">
        <f t="shared" si="9"/>
        <v>1233.1304047536594</v>
      </c>
      <c r="W38" s="25">
        <f t="shared" si="10"/>
        <v>1292.4025000000001</v>
      </c>
      <c r="X38" s="25">
        <f t="shared" si="11"/>
        <v>1176.5766432113242</v>
      </c>
    </row>
    <row r="39" spans="1:27" x14ac:dyDescent="0.2">
      <c r="A39" s="7">
        <v>36</v>
      </c>
      <c r="B39" s="5" t="s">
        <v>93</v>
      </c>
      <c r="C39" s="5">
        <v>42.17</v>
      </c>
      <c r="D39" s="6">
        <f t="shared" si="6"/>
        <v>40.242295526695528</v>
      </c>
      <c r="E39" s="7">
        <v>73</v>
      </c>
      <c r="F39" s="21">
        <v>36.049999999999997</v>
      </c>
      <c r="G39" s="4">
        <f t="shared" si="7"/>
        <v>5.8691180083664785</v>
      </c>
      <c r="R39" s="7">
        <v>73</v>
      </c>
      <c r="S39" s="5" t="s">
        <v>46</v>
      </c>
      <c r="T39" s="5">
        <v>36.049999999999997</v>
      </c>
      <c r="U39" s="19">
        <f t="shared" si="8"/>
        <v>35.565312471655332</v>
      </c>
      <c r="V39" s="24">
        <f t="shared" si="9"/>
        <v>1282.1295146031746</v>
      </c>
      <c r="W39" s="25">
        <f t="shared" si="10"/>
        <v>1299.6024999999997</v>
      </c>
      <c r="X39" s="25">
        <f t="shared" si="11"/>
        <v>1264.8914512064823</v>
      </c>
    </row>
    <row r="40" spans="1:27" x14ac:dyDescent="0.2">
      <c r="A40" s="7">
        <v>37</v>
      </c>
      <c r="B40" s="5" t="s">
        <v>92</v>
      </c>
      <c r="C40" s="5">
        <v>43.66</v>
      </c>
      <c r="D40" s="6">
        <f t="shared" si="6"/>
        <v>40.115890579262008</v>
      </c>
      <c r="E40" s="7">
        <v>85</v>
      </c>
      <c r="F40" s="21">
        <v>36.049999999999997</v>
      </c>
      <c r="G40" s="4">
        <f t="shared" si="7"/>
        <v>5.8691180083664785</v>
      </c>
      <c r="R40" s="7">
        <v>85</v>
      </c>
      <c r="S40" s="5" t="s">
        <v>34</v>
      </c>
      <c r="T40" s="5">
        <v>36.049999999999997</v>
      </c>
      <c r="U40" s="19">
        <f t="shared" si="8"/>
        <v>34.048453102453102</v>
      </c>
      <c r="V40" s="24">
        <f t="shared" si="9"/>
        <v>1227.4467343434342</v>
      </c>
      <c r="W40" s="25">
        <f t="shared" si="10"/>
        <v>1299.6024999999997</v>
      </c>
      <c r="X40" s="25">
        <f t="shared" si="11"/>
        <v>1159.2971586699482</v>
      </c>
      <c r="Z40" s="39" t="s">
        <v>222</v>
      </c>
      <c r="AA40" s="39"/>
    </row>
    <row r="41" spans="1:27" x14ac:dyDescent="0.2">
      <c r="A41" s="7">
        <v>38</v>
      </c>
      <c r="B41" s="5" t="s">
        <v>91</v>
      </c>
      <c r="C41" s="5">
        <v>43.08</v>
      </c>
      <c r="D41" s="6">
        <f t="shared" si="6"/>
        <v>39.989485631828487</v>
      </c>
      <c r="E41" s="7">
        <v>74</v>
      </c>
      <c r="F41" s="21">
        <v>36.1</v>
      </c>
      <c r="G41" s="4">
        <f t="shared" si="7"/>
        <v>5.6293553821038325</v>
      </c>
      <c r="R41" s="7">
        <v>74</v>
      </c>
      <c r="S41" s="5" t="s">
        <v>45</v>
      </c>
      <c r="T41" s="5">
        <v>36.1</v>
      </c>
      <c r="U41" s="19">
        <f t="shared" si="8"/>
        <v>35.438907524221811</v>
      </c>
      <c r="V41" s="24">
        <f t="shared" si="9"/>
        <v>1279.3445616244073</v>
      </c>
      <c r="W41" s="25">
        <f t="shared" si="10"/>
        <v>1303.21</v>
      </c>
      <c r="X41" s="25">
        <f t="shared" si="11"/>
        <v>1255.9161665103452</v>
      </c>
      <c r="Z41" s="26" t="s">
        <v>215</v>
      </c>
      <c r="AA41" s="26">
        <f>SUM($T$4:$T$100)</f>
        <v>3686.4099999999994</v>
      </c>
    </row>
    <row r="42" spans="1:27" x14ac:dyDescent="0.2">
      <c r="A42" s="7">
        <v>39</v>
      </c>
      <c r="B42" s="5" t="s">
        <v>90</v>
      </c>
      <c r="C42" s="5">
        <v>44.2</v>
      </c>
      <c r="D42" s="6">
        <f t="shared" si="6"/>
        <v>39.863080684394973</v>
      </c>
      <c r="E42" s="7">
        <v>89</v>
      </c>
      <c r="F42" s="21">
        <v>36.69</v>
      </c>
      <c r="G42" s="4">
        <f t="shared" si="7"/>
        <v>3.1777563922048642</v>
      </c>
      <c r="R42" s="7">
        <v>89</v>
      </c>
      <c r="S42" s="5" t="s">
        <v>23</v>
      </c>
      <c r="T42" s="5">
        <v>36.69</v>
      </c>
      <c r="U42" s="19">
        <f t="shared" si="8"/>
        <v>33.542833312719026</v>
      </c>
      <c r="V42" s="24">
        <f t="shared" si="9"/>
        <v>1230.686554243661</v>
      </c>
      <c r="W42" s="25">
        <f t="shared" si="10"/>
        <v>1346.1560999999999</v>
      </c>
      <c r="X42" s="25">
        <f t="shared" si="11"/>
        <v>1125.1216666448531</v>
      </c>
      <c r="Z42" s="26" t="s">
        <v>216</v>
      </c>
      <c r="AA42" s="26">
        <f>SUM($U$4:$U$100)</f>
        <v>3724.1340456813027</v>
      </c>
    </row>
    <row r="43" spans="1:27" x14ac:dyDescent="0.2">
      <c r="A43" s="7">
        <v>40</v>
      </c>
      <c r="B43" s="5" t="s">
        <v>89</v>
      </c>
      <c r="C43" s="5">
        <v>44.6</v>
      </c>
      <c r="D43" s="6">
        <f t="shared" si="6"/>
        <v>39.736675736961452</v>
      </c>
      <c r="E43" s="7">
        <v>86</v>
      </c>
      <c r="F43" s="21">
        <v>36.79</v>
      </c>
      <c r="G43" s="4">
        <f t="shared" si="7"/>
        <v>2.8312311396796077</v>
      </c>
      <c r="R43" s="7">
        <v>86</v>
      </c>
      <c r="S43" s="5" t="s">
        <v>33</v>
      </c>
      <c r="T43" s="5">
        <v>36.79</v>
      </c>
      <c r="U43" s="19">
        <f t="shared" si="8"/>
        <v>33.922048155019581</v>
      </c>
      <c r="V43" s="24">
        <f t="shared" si="9"/>
        <v>1247.9921516231705</v>
      </c>
      <c r="W43" s="25">
        <f t="shared" si="10"/>
        <v>1353.5040999999999</v>
      </c>
      <c r="X43" s="25">
        <f t="shared" si="11"/>
        <v>1150.7053510314674</v>
      </c>
      <c r="Z43" s="26" t="s">
        <v>209</v>
      </c>
      <c r="AA43" s="26">
        <f>SUM($V$4:$V$100)</f>
        <v>142645.42571369116</v>
      </c>
    </row>
    <row r="44" spans="1:27" x14ac:dyDescent="0.2">
      <c r="A44" s="7">
        <v>41</v>
      </c>
      <c r="B44" s="5" t="s">
        <v>88</v>
      </c>
      <c r="C44" s="5">
        <v>42.47</v>
      </c>
      <c r="D44" s="6">
        <f t="shared" si="6"/>
        <v>39.610270789527931</v>
      </c>
      <c r="E44" s="7">
        <v>92</v>
      </c>
      <c r="F44" s="21">
        <v>36.909999999999997</v>
      </c>
      <c r="G44" s="4">
        <f t="shared" si="7"/>
        <v>2.4418008366493136</v>
      </c>
      <c r="R44" s="7">
        <v>92</v>
      </c>
      <c r="S44" s="5" t="s">
        <v>16</v>
      </c>
      <c r="T44" s="5">
        <v>36.909999999999997</v>
      </c>
      <c r="U44" s="19">
        <f t="shared" si="8"/>
        <v>33.16361847041847</v>
      </c>
      <c r="V44" s="24">
        <f t="shared" si="9"/>
        <v>1224.0691577431455</v>
      </c>
      <c r="W44" s="25">
        <f t="shared" si="10"/>
        <v>1362.3480999999997</v>
      </c>
      <c r="X44" s="25">
        <f t="shared" si="11"/>
        <v>1099.8255900514812</v>
      </c>
      <c r="Z44" s="26" t="s">
        <v>210</v>
      </c>
      <c r="AA44" s="26">
        <f>SUM($W$4:$W$100)</f>
        <v>142852.67130000002</v>
      </c>
    </row>
    <row r="45" spans="1:27" x14ac:dyDescent="0.2">
      <c r="A45" s="7">
        <v>42</v>
      </c>
      <c r="B45" s="5" t="s">
        <v>87</v>
      </c>
      <c r="C45" s="5">
        <v>39.83</v>
      </c>
      <c r="D45" s="6">
        <f t="shared" si="6"/>
        <v>39.483865842094417</v>
      </c>
      <c r="E45" s="7">
        <v>94</v>
      </c>
      <c r="F45" s="21">
        <v>37</v>
      </c>
      <c r="G45" s="4">
        <f t="shared" si="7"/>
        <v>2.1686281093765767</v>
      </c>
      <c r="R45" s="7">
        <v>94</v>
      </c>
      <c r="S45" s="5" t="s">
        <v>12</v>
      </c>
      <c r="T45" s="5">
        <v>37</v>
      </c>
      <c r="U45" s="19">
        <f t="shared" si="8"/>
        <v>32.910808575551435</v>
      </c>
      <c r="V45" s="24">
        <f t="shared" si="9"/>
        <v>1217.6999172954031</v>
      </c>
      <c r="W45" s="25">
        <f t="shared" si="10"/>
        <v>1369</v>
      </c>
      <c r="X45" s="25">
        <f t="shared" si="11"/>
        <v>1083.1213210965898</v>
      </c>
      <c r="Z45" s="26" t="s">
        <v>211</v>
      </c>
      <c r="AA45" s="26">
        <f>SUM($X$4:$X$100)</f>
        <v>144242.66923089715</v>
      </c>
    </row>
    <row r="46" spans="1:27" x14ac:dyDescent="0.2">
      <c r="A46" s="7">
        <v>43</v>
      </c>
      <c r="B46" s="5" t="s">
        <v>86</v>
      </c>
      <c r="C46" s="5">
        <v>38.42</v>
      </c>
      <c r="D46" s="6">
        <f t="shared" si="6"/>
        <v>39.357460894660896</v>
      </c>
      <c r="E46" s="7">
        <v>91</v>
      </c>
      <c r="F46" s="21">
        <v>37.25</v>
      </c>
      <c r="G46" s="4">
        <f t="shared" si="7"/>
        <v>1.4948149780634485</v>
      </c>
      <c r="R46" s="7">
        <v>91</v>
      </c>
      <c r="S46" s="5" t="s">
        <v>18</v>
      </c>
      <c r="T46" s="5">
        <v>37.25</v>
      </c>
      <c r="U46" s="19">
        <f t="shared" si="8"/>
        <v>33.290023417851991</v>
      </c>
      <c r="V46" s="24">
        <f t="shared" si="9"/>
        <v>1240.0533723149867</v>
      </c>
      <c r="W46" s="25">
        <f t="shared" si="10"/>
        <v>1387.5625</v>
      </c>
      <c r="X46" s="25">
        <f t="shared" si="11"/>
        <v>1108.225659161134</v>
      </c>
      <c r="Z46" s="26" t="s">
        <v>212</v>
      </c>
      <c r="AA46" s="26">
        <f>COUNT($V$4:$V$100)</f>
        <v>97</v>
      </c>
    </row>
    <row r="47" spans="1:27" x14ac:dyDescent="0.2">
      <c r="A47" s="7">
        <v>44</v>
      </c>
      <c r="B47" s="5" t="s">
        <v>85</v>
      </c>
      <c r="C47" s="5">
        <v>38.78</v>
      </c>
      <c r="D47" s="6">
        <f t="shared" si="6"/>
        <v>39.231055947227375</v>
      </c>
      <c r="E47" s="7">
        <v>50</v>
      </c>
      <c r="F47" s="21">
        <v>38</v>
      </c>
      <c r="G47" s="4">
        <f t="shared" si="7"/>
        <v>0.22337558412406341</v>
      </c>
      <c r="R47" s="7">
        <v>50</v>
      </c>
      <c r="S47" s="5" t="s">
        <v>79</v>
      </c>
      <c r="T47" s="5">
        <v>38</v>
      </c>
      <c r="U47" s="19">
        <f t="shared" si="8"/>
        <v>38.472626262626264</v>
      </c>
      <c r="V47" s="24">
        <f t="shared" si="9"/>
        <v>1461.9597979797979</v>
      </c>
      <c r="W47" s="25">
        <f t="shared" si="10"/>
        <v>1444</v>
      </c>
      <c r="X47" s="25">
        <f t="shared" si="11"/>
        <v>1480.14297154372</v>
      </c>
    </row>
    <row r="48" spans="1:27" x14ac:dyDescent="0.2">
      <c r="A48" s="7">
        <v>45</v>
      </c>
      <c r="B48" s="5" t="s">
        <v>84</v>
      </c>
      <c r="C48" s="5">
        <v>38.44</v>
      </c>
      <c r="D48" s="6">
        <f t="shared" si="6"/>
        <v>39.104650999793854</v>
      </c>
      <c r="E48" s="7">
        <v>43</v>
      </c>
      <c r="F48" s="21">
        <v>38.42</v>
      </c>
      <c r="G48" s="4">
        <f t="shared" si="7"/>
        <v>2.7695235180075668E-3</v>
      </c>
      <c r="R48" s="7">
        <v>43</v>
      </c>
      <c r="S48" s="5" t="s">
        <v>86</v>
      </c>
      <c r="T48" s="5">
        <v>38.42</v>
      </c>
      <c r="U48" s="19">
        <f t="shared" si="8"/>
        <v>39.357460894660896</v>
      </c>
      <c r="V48" s="24">
        <f t="shared" si="9"/>
        <v>1512.1136475728717</v>
      </c>
      <c r="W48" s="25">
        <f t="shared" si="10"/>
        <v>1476.0964000000001</v>
      </c>
      <c r="X48" s="25">
        <f t="shared" si="11"/>
        <v>1549.0097280747616</v>
      </c>
    </row>
    <row r="49" spans="1:28" x14ac:dyDescent="0.2">
      <c r="A49" s="7">
        <v>46</v>
      </c>
      <c r="B49" s="5" t="s">
        <v>83</v>
      </c>
      <c r="C49" s="5">
        <v>40.01</v>
      </c>
      <c r="D49" s="6">
        <f t="shared" si="6"/>
        <v>38.97824605236034</v>
      </c>
      <c r="E49" s="7">
        <v>45</v>
      </c>
      <c r="F49" s="21">
        <v>38.44</v>
      </c>
      <c r="G49" s="4">
        <f t="shared" si="7"/>
        <v>1.0644730129576252E-3</v>
      </c>
      <c r="R49" s="7">
        <v>45</v>
      </c>
      <c r="S49" s="5" t="s">
        <v>84</v>
      </c>
      <c r="T49" s="5">
        <v>38.44</v>
      </c>
      <c r="U49" s="19">
        <f t="shared" si="8"/>
        <v>39.104650999793854</v>
      </c>
      <c r="V49" s="24">
        <f t="shared" si="9"/>
        <v>1503.1827844320758</v>
      </c>
      <c r="W49" s="25">
        <f t="shared" si="10"/>
        <v>1477.6335999999999</v>
      </c>
      <c r="X49" s="25">
        <f t="shared" si="11"/>
        <v>1529.1737298156786</v>
      </c>
      <c r="Z49" s="45" t="s">
        <v>223</v>
      </c>
      <c r="AA49" s="45"/>
      <c r="AB49" s="45"/>
    </row>
    <row r="50" spans="1:28" x14ac:dyDescent="0.2">
      <c r="A50" s="7">
        <v>47</v>
      </c>
      <c r="B50" s="5" t="s">
        <v>82</v>
      </c>
      <c r="C50" s="5">
        <v>42.55</v>
      </c>
      <c r="D50" s="6">
        <f t="shared" si="6"/>
        <v>38.85184110492682</v>
      </c>
      <c r="E50" s="7">
        <v>8</v>
      </c>
      <c r="F50" s="21">
        <v>38.49</v>
      </c>
      <c r="G50" s="4">
        <f t="shared" si="7"/>
        <v>3.0184675033187273E-4</v>
      </c>
      <c r="R50" s="7">
        <v>8</v>
      </c>
      <c r="S50" s="5" t="s">
        <v>134</v>
      </c>
      <c r="T50" s="5">
        <v>38.49</v>
      </c>
      <c r="U50" s="19">
        <f t="shared" si="8"/>
        <v>43.781634054834051</v>
      </c>
      <c r="V50" s="24">
        <f t="shared" si="9"/>
        <v>1685.1550947705628</v>
      </c>
      <c r="W50" s="25">
        <f t="shared" si="10"/>
        <v>1481.4801000000002</v>
      </c>
      <c r="X50" s="25">
        <f t="shared" si="11"/>
        <v>1916.8314805114046</v>
      </c>
      <c r="Z50" s="46" t="s">
        <v>221</v>
      </c>
      <c r="AA50" s="46"/>
      <c r="AB50" s="26">
        <f>(AA46*AA43-AA41*AA42)/(SQRT((AA46*AA44-POWER(AA41,2))*(AA46*AA45-POWER(AA42,2))))</f>
        <v>0.59696692427042086</v>
      </c>
    </row>
    <row r="51" spans="1:28" x14ac:dyDescent="0.2">
      <c r="A51" s="7">
        <v>48</v>
      </c>
      <c r="B51" s="5" t="s">
        <v>81</v>
      </c>
      <c r="C51" s="5">
        <v>43.4</v>
      </c>
      <c r="D51" s="6">
        <f t="shared" si="6"/>
        <v>38.725436157493299</v>
      </c>
      <c r="E51" s="7">
        <v>1</v>
      </c>
      <c r="F51" s="21">
        <v>38.590000000000003</v>
      </c>
      <c r="G51" s="4">
        <f t="shared" si="7"/>
        <v>1.3776594225081257E-2</v>
      </c>
      <c r="R51" s="7">
        <v>1</v>
      </c>
      <c r="S51" s="5" t="s">
        <v>174</v>
      </c>
      <c r="T51" s="5">
        <v>38.590000000000003</v>
      </c>
      <c r="U51" s="19">
        <f t="shared" si="8"/>
        <v>44.666468686868683</v>
      </c>
      <c r="V51" s="24">
        <f t="shared" si="9"/>
        <v>1723.6790266262626</v>
      </c>
      <c r="W51" s="25">
        <f t="shared" si="10"/>
        <v>1489.1881000000003</v>
      </c>
      <c r="X51" s="25">
        <f t="shared" si="11"/>
        <v>1995.0934249550205</v>
      </c>
      <c r="Z51" s="46" t="s">
        <v>220</v>
      </c>
      <c r="AA51" s="46"/>
      <c r="AB51" s="26">
        <f>POWER(AB50,2)</f>
        <v>0.35636950867288641</v>
      </c>
    </row>
    <row r="52" spans="1:28" x14ac:dyDescent="0.2">
      <c r="A52" s="7">
        <v>49</v>
      </c>
      <c r="B52" s="5" t="s">
        <v>80</v>
      </c>
      <c r="C52" s="5">
        <v>41.7</v>
      </c>
      <c r="D52" s="6">
        <f t="shared" si="6"/>
        <v>38.599031210059778</v>
      </c>
      <c r="E52" s="7">
        <v>44</v>
      </c>
      <c r="F52" s="21">
        <v>38.78</v>
      </c>
      <c r="G52" s="4">
        <f t="shared" si="7"/>
        <v>9.4478614427103591E-2</v>
      </c>
      <c r="R52" s="7">
        <v>44</v>
      </c>
      <c r="S52" s="5" t="s">
        <v>85</v>
      </c>
      <c r="T52" s="5">
        <v>38.78</v>
      </c>
      <c r="U52" s="19">
        <f t="shared" si="8"/>
        <v>39.231055947227375</v>
      </c>
      <c r="V52" s="24">
        <f t="shared" si="9"/>
        <v>1521.3803496334776</v>
      </c>
      <c r="W52" s="25">
        <f t="shared" si="10"/>
        <v>1503.8884</v>
      </c>
      <c r="X52" s="25">
        <f t="shared" si="11"/>
        <v>1539.0757507344845</v>
      </c>
      <c r="Z52" s="46" t="s">
        <v>213</v>
      </c>
      <c r="AA52" s="46"/>
      <c r="AB52" s="26">
        <f>(AA46*AA43-AA41*AA42)/(AA46*AA44-POWER(AA41,2))</f>
        <v>0.40406280261017746</v>
      </c>
    </row>
    <row r="53" spans="1:28" x14ac:dyDescent="0.2">
      <c r="A53" s="7">
        <v>50</v>
      </c>
      <c r="B53" s="5" t="s">
        <v>79</v>
      </c>
      <c r="C53" s="5">
        <v>38</v>
      </c>
      <c r="D53" s="6">
        <f t="shared" si="6"/>
        <v>38.472626262626264</v>
      </c>
      <c r="E53" s="7">
        <v>88</v>
      </c>
      <c r="F53" s="21">
        <v>38.83</v>
      </c>
      <c r="G53" s="4">
        <f t="shared" si="7"/>
        <v>0.12771598816447602</v>
      </c>
      <c r="R53" s="7">
        <v>88</v>
      </c>
      <c r="S53" s="5" t="s">
        <v>29</v>
      </c>
      <c r="T53" s="5">
        <v>38.83</v>
      </c>
      <c r="U53" s="19">
        <f t="shared" si="8"/>
        <v>33.669238260152547</v>
      </c>
      <c r="V53" s="24">
        <f t="shared" si="9"/>
        <v>1307.3765216417232</v>
      </c>
      <c r="W53" s="25">
        <f t="shared" si="10"/>
        <v>1507.7688999999998</v>
      </c>
      <c r="X53" s="25">
        <f t="shared" si="11"/>
        <v>1133.6176050189201</v>
      </c>
      <c r="Z53" s="46" t="s">
        <v>217</v>
      </c>
      <c r="AA53" s="46"/>
      <c r="AB53" s="26">
        <f>(AA42-AB52*AA41)/(AA46)</f>
        <v>23.037040098052771</v>
      </c>
    </row>
    <row r="54" spans="1:28" x14ac:dyDescent="0.2">
      <c r="A54" s="7">
        <v>51</v>
      </c>
      <c r="B54" s="5" t="s">
        <v>78</v>
      </c>
      <c r="C54" s="5">
        <v>39.700000000000003</v>
      </c>
      <c r="D54" s="6">
        <f t="shared" si="6"/>
        <v>38.346221315192743</v>
      </c>
      <c r="E54" s="7">
        <v>2</v>
      </c>
      <c r="F54" s="21">
        <v>38.85</v>
      </c>
      <c r="G54" s="4">
        <f t="shared" si="7"/>
        <v>0.14241093765942803</v>
      </c>
      <c r="R54" s="7">
        <v>2</v>
      </c>
      <c r="S54" s="5" t="s">
        <v>160</v>
      </c>
      <c r="T54" s="5">
        <v>38.85</v>
      </c>
      <c r="U54" s="19">
        <f t="shared" si="8"/>
        <v>44.540063739435169</v>
      </c>
      <c r="V54" s="24">
        <f t="shared" si="9"/>
        <v>1730.3814762770564</v>
      </c>
      <c r="W54" s="25">
        <f t="shared" si="10"/>
        <v>1509.3225000000002</v>
      </c>
      <c r="X54" s="25">
        <f t="shared" si="11"/>
        <v>1983.8172779129475</v>
      </c>
    </row>
    <row r="55" spans="1:28" x14ac:dyDescent="0.2">
      <c r="A55" s="7">
        <v>52</v>
      </c>
      <c r="B55" s="5" t="s">
        <v>77</v>
      </c>
      <c r="C55" s="5">
        <v>40.21</v>
      </c>
      <c r="D55" s="6">
        <f t="shared" si="6"/>
        <v>38.219816367759222</v>
      </c>
      <c r="E55" s="7">
        <v>10</v>
      </c>
      <c r="F55" s="21">
        <v>38.89</v>
      </c>
      <c r="G55" s="4">
        <f t="shared" si="7"/>
        <v>0.1742008366493269</v>
      </c>
      <c r="R55" s="7">
        <v>10</v>
      </c>
      <c r="S55" s="5" t="s">
        <v>132</v>
      </c>
      <c r="T55" s="5">
        <v>38.89</v>
      </c>
      <c r="U55" s="19">
        <f t="shared" si="8"/>
        <v>43.528824159967016</v>
      </c>
      <c r="V55" s="24">
        <f t="shared" si="9"/>
        <v>1692.8359715811173</v>
      </c>
      <c r="W55" s="25">
        <f t="shared" si="10"/>
        <v>1512.4321</v>
      </c>
      <c r="X55" s="25">
        <f t="shared" si="11"/>
        <v>1894.7585327493282</v>
      </c>
      <c r="Z55" s="39" t="s">
        <v>224</v>
      </c>
      <c r="AA55" s="39"/>
    </row>
    <row r="56" spans="1:28" x14ac:dyDescent="0.2">
      <c r="A56" s="7">
        <v>53</v>
      </c>
      <c r="B56" s="5" t="s">
        <v>76</v>
      </c>
      <c r="C56" s="5">
        <v>43.02</v>
      </c>
      <c r="D56" s="6">
        <f t="shared" si="6"/>
        <v>38.093411420325708</v>
      </c>
      <c r="E56" s="7">
        <v>6</v>
      </c>
      <c r="F56" s="21">
        <v>39.17</v>
      </c>
      <c r="G56" s="4">
        <f t="shared" si="7"/>
        <v>0.48633012957862504</v>
      </c>
      <c r="R56" s="7">
        <v>6</v>
      </c>
      <c r="S56" s="5" t="s">
        <v>136</v>
      </c>
      <c r="T56" s="5">
        <v>39.17</v>
      </c>
      <c r="U56" s="19">
        <f t="shared" si="8"/>
        <v>44.034443949701092</v>
      </c>
      <c r="V56" s="24">
        <f t="shared" si="9"/>
        <v>1724.8291695097919</v>
      </c>
      <c r="W56" s="25">
        <f t="shared" si="10"/>
        <v>1534.2889000000002</v>
      </c>
      <c r="X56" s="25">
        <f t="shared" si="11"/>
        <v>1939.0322539593672</v>
      </c>
      <c r="Z56" s="46" t="s">
        <v>226</v>
      </c>
      <c r="AA56" s="46"/>
    </row>
    <row r="57" spans="1:28" x14ac:dyDescent="0.2">
      <c r="A57" s="7">
        <v>54</v>
      </c>
      <c r="B57" s="5" t="s">
        <v>75</v>
      </c>
      <c r="C57" s="5">
        <v>35.51</v>
      </c>
      <c r="D57" s="6">
        <f t="shared" si="6"/>
        <v>37.967006472892187</v>
      </c>
      <c r="E57" s="7">
        <v>3</v>
      </c>
      <c r="F57" s="21">
        <v>39.200000000000003</v>
      </c>
      <c r="G57" s="4">
        <f t="shared" si="7"/>
        <v>0.52907255382105134</v>
      </c>
      <c r="R57" s="7">
        <v>3</v>
      </c>
      <c r="S57" s="5" t="s">
        <v>139</v>
      </c>
      <c r="T57" s="5">
        <v>39.200000000000003</v>
      </c>
      <c r="U57" s="19">
        <f t="shared" si="8"/>
        <v>44.413658792001648</v>
      </c>
      <c r="V57" s="24">
        <f t="shared" si="9"/>
        <v>1741.0154246464647</v>
      </c>
      <c r="W57" s="25">
        <f t="shared" si="10"/>
        <v>1536.6400000000003</v>
      </c>
      <c r="X57" s="25">
        <f t="shared" si="11"/>
        <v>1972.5730872923452</v>
      </c>
    </row>
    <row r="58" spans="1:28" x14ac:dyDescent="0.2">
      <c r="A58" s="7">
        <v>55</v>
      </c>
      <c r="B58" s="5" t="s">
        <v>74</v>
      </c>
      <c r="C58" s="5">
        <v>35.31</v>
      </c>
      <c r="D58" s="6">
        <f t="shared" si="6"/>
        <v>37.840601525458666</v>
      </c>
      <c r="E58" s="7">
        <v>13</v>
      </c>
      <c r="F58" s="21">
        <v>39.25</v>
      </c>
      <c r="G58" s="4">
        <f t="shared" si="7"/>
        <v>0.60430992755842161</v>
      </c>
      <c r="R58" s="7">
        <v>13</v>
      </c>
      <c r="S58" s="5" t="s">
        <v>129</v>
      </c>
      <c r="T58" s="5">
        <v>39.25</v>
      </c>
      <c r="U58" s="19">
        <f t="shared" si="8"/>
        <v>43.14960931766646</v>
      </c>
      <c r="V58" s="24">
        <f t="shared" si="9"/>
        <v>1693.6221657184085</v>
      </c>
      <c r="W58" s="25">
        <f t="shared" si="10"/>
        <v>1540.5625</v>
      </c>
      <c r="X58" s="25">
        <f t="shared" si="11"/>
        <v>1861.8887842672482</v>
      </c>
    </row>
    <row r="59" spans="1:28" x14ac:dyDescent="0.2">
      <c r="A59" s="7">
        <v>56</v>
      </c>
      <c r="B59" s="5" t="s">
        <v>73</v>
      </c>
      <c r="C59" s="5">
        <v>34.590000000000003</v>
      </c>
      <c r="D59" s="6">
        <f t="shared" si="6"/>
        <v>37.714196578025152</v>
      </c>
      <c r="E59" s="7">
        <v>7</v>
      </c>
      <c r="F59" s="21">
        <v>39.299999999999997</v>
      </c>
      <c r="G59" s="4">
        <f t="shared" si="7"/>
        <v>0.68454730129579122</v>
      </c>
      <c r="R59" s="7">
        <v>7</v>
      </c>
      <c r="S59" s="5" t="s">
        <v>135</v>
      </c>
      <c r="T59" s="5">
        <v>39.299999999999997</v>
      </c>
      <c r="U59" s="19">
        <f t="shared" si="8"/>
        <v>43.908039002267572</v>
      </c>
      <c r="V59" s="24">
        <f t="shared" si="9"/>
        <v>1725.5859327891155</v>
      </c>
      <c r="W59" s="25">
        <f t="shared" si="10"/>
        <v>1544.4899999999998</v>
      </c>
      <c r="X59" s="25">
        <f t="shared" si="11"/>
        <v>1927.9158890246501</v>
      </c>
    </row>
    <row r="60" spans="1:28" x14ac:dyDescent="0.2">
      <c r="A60" s="7">
        <v>57</v>
      </c>
      <c r="B60" s="5" t="s">
        <v>72</v>
      </c>
      <c r="C60" s="5">
        <v>31.98</v>
      </c>
      <c r="D60" s="6">
        <f t="shared" si="6"/>
        <v>37.587791630591632</v>
      </c>
      <c r="E60" s="7">
        <v>5</v>
      </c>
      <c r="F60" s="21">
        <v>39.36</v>
      </c>
      <c r="G60" s="4">
        <f t="shared" si="7"/>
        <v>0.78743214978064413</v>
      </c>
      <c r="R60" s="7">
        <v>5</v>
      </c>
      <c r="S60" s="5" t="s">
        <v>137</v>
      </c>
      <c r="T60" s="5">
        <v>39.36</v>
      </c>
      <c r="U60" s="19">
        <f t="shared" si="8"/>
        <v>44.160848897134606</v>
      </c>
      <c r="V60" s="24">
        <f t="shared" si="9"/>
        <v>1738.1710125912182</v>
      </c>
      <c r="W60" s="25">
        <f t="shared" si="10"/>
        <v>1549.2095999999999</v>
      </c>
      <c r="X60" s="25">
        <f t="shared" si="11"/>
        <v>1950.1805753155547</v>
      </c>
    </row>
    <row r="61" spans="1:28" x14ac:dyDescent="0.2">
      <c r="A61" s="7">
        <v>58</v>
      </c>
      <c r="B61" s="5" t="s">
        <v>71</v>
      </c>
      <c r="C61" s="5">
        <v>34.96</v>
      </c>
      <c r="D61" s="6">
        <f t="shared" si="6"/>
        <v>37.461386683158111</v>
      </c>
      <c r="E61" s="7">
        <v>12</v>
      </c>
      <c r="F61" s="21">
        <v>39.520000000000003</v>
      </c>
      <c r="G61" s="4">
        <f t="shared" si="7"/>
        <v>1.0969917457402494</v>
      </c>
      <c r="I61" s="39" t="s">
        <v>68</v>
      </c>
      <c r="J61" s="39"/>
      <c r="K61" s="39"/>
      <c r="L61" s="2" t="s">
        <v>30</v>
      </c>
      <c r="R61" s="7">
        <v>12</v>
      </c>
      <c r="S61" s="5" t="s">
        <v>130</v>
      </c>
      <c r="T61" s="5">
        <v>39.520000000000003</v>
      </c>
      <c r="U61" s="19">
        <f t="shared" si="8"/>
        <v>43.276014265099981</v>
      </c>
      <c r="V61" s="24">
        <f t="shared" si="9"/>
        <v>1710.2680837567514</v>
      </c>
      <c r="W61" s="25">
        <f t="shared" si="10"/>
        <v>1561.8304000000003</v>
      </c>
      <c r="X61" s="25">
        <f t="shared" si="11"/>
        <v>1872.813410673137</v>
      </c>
    </row>
    <row r="62" spans="1:28" x14ac:dyDescent="0.2">
      <c r="A62" s="7">
        <v>59</v>
      </c>
      <c r="B62" s="5" t="s">
        <v>70</v>
      </c>
      <c r="C62" s="5">
        <v>30.4</v>
      </c>
      <c r="D62" s="6">
        <f t="shared" si="6"/>
        <v>37.334981735724597</v>
      </c>
      <c r="E62" s="7">
        <v>9</v>
      </c>
      <c r="F62" s="21">
        <v>39.54</v>
      </c>
      <c r="G62" s="4">
        <f t="shared" si="7"/>
        <v>1.1392866952351908</v>
      </c>
      <c r="I62" s="43" t="s">
        <v>66</v>
      </c>
      <c r="J62" s="44"/>
      <c r="K62" s="5">
        <f>SUM(F4:F102)/COUNT(F4:F102)</f>
        <v>38.472626262626257</v>
      </c>
      <c r="L62" s="2" t="s">
        <v>65</v>
      </c>
      <c r="R62" s="7">
        <v>9</v>
      </c>
      <c r="S62" s="5" t="s">
        <v>133</v>
      </c>
      <c r="T62" s="5">
        <v>39.54</v>
      </c>
      <c r="U62" s="19">
        <f t="shared" si="8"/>
        <v>43.655229107400537</v>
      </c>
      <c r="V62" s="24">
        <f t="shared" si="9"/>
        <v>1726.1277589066171</v>
      </c>
      <c r="W62" s="25">
        <f t="shared" si="10"/>
        <v>1563.4115999999999</v>
      </c>
      <c r="X62" s="25">
        <f t="shared" si="11"/>
        <v>1905.779028419631</v>
      </c>
    </row>
    <row r="63" spans="1:28" x14ac:dyDescent="0.2">
      <c r="A63" s="7">
        <v>60</v>
      </c>
      <c r="B63" s="5" t="s">
        <v>69</v>
      </c>
      <c r="C63" s="5">
        <v>32.590000000000003</v>
      </c>
      <c r="D63" s="6">
        <f t="shared" si="6"/>
        <v>37.208576788291076</v>
      </c>
      <c r="E63" s="7">
        <v>4</v>
      </c>
      <c r="F63" s="21">
        <v>39.61</v>
      </c>
      <c r="G63" s="4">
        <f t="shared" si="7"/>
        <v>1.2936190184675154</v>
      </c>
      <c r="I63" s="43" t="s">
        <v>63</v>
      </c>
      <c r="J63" s="44"/>
      <c r="K63" s="5">
        <f>MEDIAN(F4:F102)</f>
        <v>38.83</v>
      </c>
      <c r="L63" s="2" t="s">
        <v>62</v>
      </c>
      <c r="R63" s="7">
        <v>4</v>
      </c>
      <c r="S63" s="5" t="s">
        <v>138</v>
      </c>
      <c r="T63" s="5">
        <v>39.61</v>
      </c>
      <c r="U63" s="19">
        <f t="shared" si="8"/>
        <v>44.287253844568127</v>
      </c>
      <c r="V63" s="24">
        <f t="shared" si="9"/>
        <v>1754.2181247833435</v>
      </c>
      <c r="W63" s="25">
        <f t="shared" si="10"/>
        <v>1568.9521</v>
      </c>
      <c r="X63" s="25">
        <f t="shared" si="11"/>
        <v>1961.3608530932145</v>
      </c>
    </row>
    <row r="64" spans="1:28" x14ac:dyDescent="0.2">
      <c r="A64" s="7">
        <v>61</v>
      </c>
      <c r="B64" s="5" t="s">
        <v>67</v>
      </c>
      <c r="C64" s="5">
        <v>27.06</v>
      </c>
      <c r="D64" s="6">
        <f t="shared" si="6"/>
        <v>37.082171840857555</v>
      </c>
      <c r="E64" s="7">
        <v>51</v>
      </c>
      <c r="F64" s="21">
        <v>39.700000000000003</v>
      </c>
      <c r="G64" s="4">
        <f t="shared" si="7"/>
        <v>1.5064462911947976</v>
      </c>
      <c r="I64" s="39" t="s">
        <v>60</v>
      </c>
      <c r="J64" s="39"/>
      <c r="K64" s="5">
        <f>MODE(F4:F102)</f>
        <v>35</v>
      </c>
      <c r="L64" s="2" t="s">
        <v>59</v>
      </c>
      <c r="R64" s="7">
        <v>51</v>
      </c>
      <c r="S64" s="5" t="s">
        <v>78</v>
      </c>
      <c r="T64" s="5">
        <v>39.700000000000003</v>
      </c>
      <c r="U64" s="19">
        <f t="shared" si="8"/>
        <v>38.346221315192743</v>
      </c>
      <c r="V64" s="24">
        <f t="shared" si="9"/>
        <v>1522.344986213152</v>
      </c>
      <c r="W64" s="25">
        <f t="shared" si="10"/>
        <v>1576.0900000000001</v>
      </c>
      <c r="X64" s="25">
        <f t="shared" si="11"/>
        <v>1470.4326891537423</v>
      </c>
    </row>
    <row r="65" spans="1:36" x14ac:dyDescent="0.2">
      <c r="A65" s="7">
        <v>62</v>
      </c>
      <c r="B65" s="5" t="s">
        <v>64</v>
      </c>
      <c r="C65" s="5">
        <v>27.1</v>
      </c>
      <c r="D65" s="6">
        <f t="shared" si="6"/>
        <v>36.955766893424034</v>
      </c>
      <c r="E65" s="7">
        <v>87</v>
      </c>
      <c r="F65" s="21">
        <v>39.700000000000003</v>
      </c>
      <c r="G65" s="4">
        <f t="shared" si="7"/>
        <v>1.5064462911947976</v>
      </c>
      <c r="I65" s="39" t="s">
        <v>57</v>
      </c>
      <c r="J65" s="39"/>
      <c r="K65" s="5">
        <f>SUM(G4:G102)</f>
        <v>3834.4775171717188</v>
      </c>
      <c r="R65" s="7">
        <v>87</v>
      </c>
      <c r="S65" s="5" t="s">
        <v>32</v>
      </c>
      <c r="T65" s="5">
        <v>39.700000000000003</v>
      </c>
      <c r="U65" s="19">
        <f t="shared" si="8"/>
        <v>33.795643207586068</v>
      </c>
      <c r="V65" s="24">
        <f t="shared" si="9"/>
        <v>1341.6870353411671</v>
      </c>
      <c r="W65" s="25">
        <f t="shared" si="10"/>
        <v>1576.0900000000001</v>
      </c>
      <c r="X65" s="25">
        <f t="shared" si="11"/>
        <v>1142.1454998144584</v>
      </c>
    </row>
    <row r="66" spans="1:36" x14ac:dyDescent="0.2">
      <c r="A66" s="7">
        <v>63</v>
      </c>
      <c r="B66" s="5" t="s">
        <v>61</v>
      </c>
      <c r="C66" s="5">
        <v>28.25</v>
      </c>
      <c r="D66" s="6">
        <f t="shared" si="6"/>
        <v>36.82936194599052</v>
      </c>
      <c r="E66" s="7">
        <v>11</v>
      </c>
      <c r="F66" s="21">
        <v>39.83</v>
      </c>
      <c r="G66" s="4">
        <f t="shared" si="7"/>
        <v>1.8424634629119592</v>
      </c>
      <c r="I66" s="39" t="s">
        <v>55</v>
      </c>
      <c r="J66" s="39"/>
      <c r="K66" s="5">
        <f>SQRT(K65/(COUNT(G4:G102)-1))</f>
        <v>6.2551835787443562</v>
      </c>
      <c r="L66" s="2">
        <f>_xlfn.STDEV.S(F4:F102)</f>
        <v>6.2551835787444157</v>
      </c>
      <c r="R66" s="7">
        <v>11</v>
      </c>
      <c r="S66" s="5" t="s">
        <v>131</v>
      </c>
      <c r="T66" s="5">
        <v>39.83</v>
      </c>
      <c r="U66" s="19">
        <f t="shared" si="8"/>
        <v>43.402419212533495</v>
      </c>
      <c r="V66" s="24">
        <f t="shared" si="9"/>
        <v>1728.7183572352089</v>
      </c>
      <c r="W66" s="25">
        <f t="shared" si="10"/>
        <v>1586.4288999999999</v>
      </c>
      <c r="X66" s="25">
        <f t="shared" si="11"/>
        <v>1883.7699935004966</v>
      </c>
    </row>
    <row r="67" spans="1:36" x14ac:dyDescent="0.2">
      <c r="A67" s="7">
        <v>64</v>
      </c>
      <c r="B67" s="5" t="s">
        <v>58</v>
      </c>
      <c r="C67" s="5">
        <v>28.16</v>
      </c>
      <c r="D67" s="6">
        <f t="shared" si="6"/>
        <v>36.702956998556999</v>
      </c>
      <c r="E67" s="7">
        <v>42</v>
      </c>
      <c r="F67" s="21">
        <v>39.83</v>
      </c>
      <c r="G67" s="4">
        <f t="shared" si="7"/>
        <v>1.8424634629119592</v>
      </c>
      <c r="I67" s="39" t="s">
        <v>53</v>
      </c>
      <c r="J67" s="39"/>
      <c r="K67" s="5">
        <f>POWER(K66,2)</f>
        <v>39.12732160379305</v>
      </c>
      <c r="R67" s="7">
        <v>42</v>
      </c>
      <c r="S67" s="5" t="s">
        <v>87</v>
      </c>
      <c r="T67" s="5">
        <v>39.83</v>
      </c>
      <c r="U67" s="19">
        <f t="shared" si="8"/>
        <v>39.483865842094417</v>
      </c>
      <c r="V67" s="24">
        <f t="shared" si="9"/>
        <v>1572.6423764906206</v>
      </c>
      <c r="W67" s="25">
        <f t="shared" si="10"/>
        <v>1586.4288999999999</v>
      </c>
      <c r="X67" s="25">
        <f t="shared" si="11"/>
        <v>1558.9756618365102</v>
      </c>
    </row>
    <row r="68" spans="1:36" x14ac:dyDescent="0.2">
      <c r="A68" s="7">
        <v>65</v>
      </c>
      <c r="B68" s="5" t="s">
        <v>56</v>
      </c>
      <c r="C68" s="5">
        <v>29.3</v>
      </c>
      <c r="D68" s="6">
        <f t="shared" ref="D68:D102" si="12">TREND($C$4:$C$102,$A$4:$A$102,A68)</f>
        <v>36.576552051123478</v>
      </c>
      <c r="E68" s="7">
        <v>46</v>
      </c>
      <c r="F68" s="21">
        <v>40.01</v>
      </c>
      <c r="G68" s="4">
        <f t="shared" ref="G68:G99" si="13">POWER(F68-$K$62,2)</f>
        <v>2.3635180083665053</v>
      </c>
      <c r="R68" s="7">
        <v>46</v>
      </c>
      <c r="S68" s="5" t="s">
        <v>83</v>
      </c>
      <c r="T68" s="5">
        <v>40.01</v>
      </c>
      <c r="U68" s="19">
        <f t="shared" ref="U68:U102" si="14">TREND($C$4:$C$102,$A$4:$A$102,R68)</f>
        <v>38.97824605236034</v>
      </c>
      <c r="V68" s="24">
        <f t="shared" ref="V68:V99" si="15">T68*U68</f>
        <v>1559.5196245549371</v>
      </c>
      <c r="W68" s="25">
        <f t="shared" ref="W68:W102" si="16">POWER(T68,2)</f>
        <v>1600.8000999999999</v>
      </c>
      <c r="X68" s="25">
        <f t="shared" ref="X68:X102" si="17">POWER(U68,2)</f>
        <v>1519.3036653183444</v>
      </c>
    </row>
    <row r="69" spans="1:36" x14ac:dyDescent="0.2">
      <c r="A69" s="7">
        <v>66</v>
      </c>
      <c r="B69" s="5" t="s">
        <v>54</v>
      </c>
      <c r="C69" s="5">
        <v>28.95</v>
      </c>
      <c r="D69" s="6">
        <f t="shared" si="12"/>
        <v>36.450147103689957</v>
      </c>
      <c r="E69" s="7">
        <v>52</v>
      </c>
      <c r="F69" s="21">
        <v>40.21</v>
      </c>
      <c r="G69" s="4">
        <f t="shared" si="13"/>
        <v>3.0184675033160118</v>
      </c>
      <c r="R69" s="7">
        <v>52</v>
      </c>
      <c r="S69" s="5" t="s">
        <v>77</v>
      </c>
      <c r="T69" s="5">
        <v>40.21</v>
      </c>
      <c r="U69" s="19">
        <f t="shared" si="14"/>
        <v>38.219816367759222</v>
      </c>
      <c r="V69" s="24">
        <f t="shared" si="15"/>
        <v>1536.8188161475985</v>
      </c>
      <c r="W69" s="25">
        <f t="shared" si="16"/>
        <v>1616.8441</v>
      </c>
      <c r="X69" s="25">
        <f t="shared" si="17"/>
        <v>1460.7543631852357</v>
      </c>
    </row>
    <row r="70" spans="1:36" x14ac:dyDescent="0.2">
      <c r="A70" s="7">
        <v>67</v>
      </c>
      <c r="B70" s="5" t="s">
        <v>52</v>
      </c>
      <c r="C70" s="5">
        <v>30.16</v>
      </c>
      <c r="D70" s="6">
        <f t="shared" si="12"/>
        <v>36.323742156256444</v>
      </c>
      <c r="E70" s="7">
        <v>72</v>
      </c>
      <c r="F70" s="21">
        <v>40.9</v>
      </c>
      <c r="G70" s="4">
        <f t="shared" si="13"/>
        <v>5.8921432608917677</v>
      </c>
      <c r="R70" s="7">
        <v>72</v>
      </c>
      <c r="S70" s="5" t="s">
        <v>47</v>
      </c>
      <c r="T70" s="5">
        <v>40.9</v>
      </c>
      <c r="U70" s="19">
        <f t="shared" si="14"/>
        <v>35.691717419088846</v>
      </c>
      <c r="V70" s="24">
        <f t="shared" si="15"/>
        <v>1459.7912424407336</v>
      </c>
      <c r="W70" s="25">
        <f t="shared" si="16"/>
        <v>1672.81</v>
      </c>
      <c r="X70" s="25">
        <f t="shared" si="17"/>
        <v>1273.8986923240902</v>
      </c>
    </row>
    <row r="71" spans="1:36" x14ac:dyDescent="0.2">
      <c r="A71" s="7">
        <v>68</v>
      </c>
      <c r="B71" s="5" t="s">
        <v>51</v>
      </c>
      <c r="C71" s="5">
        <v>30.01</v>
      </c>
      <c r="D71" s="6">
        <f t="shared" si="12"/>
        <v>36.197337208822923</v>
      </c>
      <c r="E71" s="7">
        <v>32</v>
      </c>
      <c r="F71" s="21">
        <v>41.7</v>
      </c>
      <c r="G71" s="4">
        <f t="shared" si="13"/>
        <v>10.415941240689781</v>
      </c>
      <c r="R71" s="7">
        <v>32</v>
      </c>
      <c r="S71" s="5" t="s">
        <v>99</v>
      </c>
      <c r="T71" s="5">
        <v>41.7</v>
      </c>
      <c r="U71" s="19">
        <f t="shared" si="14"/>
        <v>40.747915316429598</v>
      </c>
      <c r="V71" s="24">
        <f t="shared" si="15"/>
        <v>1699.1880686951145</v>
      </c>
      <c r="W71" s="25">
        <f t="shared" si="16"/>
        <v>1738.8900000000003</v>
      </c>
      <c r="X71" s="25">
        <f t="shared" si="17"/>
        <v>1660.3926026349179</v>
      </c>
    </row>
    <row r="72" spans="1:36" x14ac:dyDescent="0.2">
      <c r="A72" s="7">
        <v>69</v>
      </c>
      <c r="B72" s="5" t="s">
        <v>50</v>
      </c>
      <c r="C72" s="5">
        <v>25.99</v>
      </c>
      <c r="D72" s="6">
        <f t="shared" si="12"/>
        <v>36.070932261389402</v>
      </c>
      <c r="E72" s="7">
        <v>49</v>
      </c>
      <c r="F72" s="21">
        <v>41.7</v>
      </c>
      <c r="G72" s="4">
        <f t="shared" si="13"/>
        <v>10.415941240689781</v>
      </c>
      <c r="R72" s="7">
        <v>49</v>
      </c>
      <c r="S72" s="5" t="s">
        <v>80</v>
      </c>
      <c r="T72" s="5">
        <v>41.7</v>
      </c>
      <c r="U72" s="19">
        <f t="shared" si="14"/>
        <v>38.599031210059778</v>
      </c>
      <c r="V72" s="24">
        <f t="shared" si="15"/>
        <v>1609.5796014594928</v>
      </c>
      <c r="W72" s="25">
        <f t="shared" si="16"/>
        <v>1738.8900000000003</v>
      </c>
      <c r="X72" s="25">
        <f t="shared" si="17"/>
        <v>1489.8852103551687</v>
      </c>
    </row>
    <row r="73" spans="1:36" x14ac:dyDescent="0.2">
      <c r="A73" s="7">
        <v>70</v>
      </c>
      <c r="B73" s="5" t="s">
        <v>49</v>
      </c>
      <c r="C73" s="5">
        <v>27.32</v>
      </c>
      <c r="D73" s="6">
        <f t="shared" si="12"/>
        <v>35.944527313955888</v>
      </c>
      <c r="E73" s="7">
        <v>33</v>
      </c>
      <c r="F73" s="21">
        <v>41.86</v>
      </c>
      <c r="G73" s="4">
        <f t="shared" si="13"/>
        <v>11.474300836649357</v>
      </c>
      <c r="R73" s="7">
        <v>33</v>
      </c>
      <c r="S73" s="5" t="s">
        <v>97</v>
      </c>
      <c r="T73" s="5">
        <v>41.86</v>
      </c>
      <c r="U73" s="19">
        <f t="shared" si="14"/>
        <v>40.621510368996084</v>
      </c>
      <c r="V73" s="24">
        <f t="shared" si="15"/>
        <v>1700.416424046176</v>
      </c>
      <c r="W73" s="25">
        <f t="shared" si="16"/>
        <v>1752.2595999999999</v>
      </c>
      <c r="X73" s="25">
        <f t="shared" si="17"/>
        <v>1650.1071046584564</v>
      </c>
    </row>
    <row r="74" spans="1:36" x14ac:dyDescent="0.2">
      <c r="A74" s="7">
        <v>71</v>
      </c>
      <c r="B74" s="5" t="s">
        <v>48</v>
      </c>
      <c r="C74" s="5">
        <v>27.8</v>
      </c>
      <c r="D74" s="6">
        <f t="shared" si="12"/>
        <v>35.818122366522367</v>
      </c>
      <c r="E74" s="7">
        <v>25</v>
      </c>
      <c r="F74" s="21">
        <v>42.11</v>
      </c>
      <c r="G74" s="4">
        <f t="shared" si="13"/>
        <v>13.230487705336229</v>
      </c>
      <c r="R74" s="7">
        <v>25</v>
      </c>
      <c r="S74" s="5" t="s">
        <v>117</v>
      </c>
      <c r="T74" s="5">
        <v>42.11</v>
      </c>
      <c r="U74" s="19">
        <f t="shared" si="14"/>
        <v>41.63274994846423</v>
      </c>
      <c r="V74" s="24">
        <f t="shared" si="15"/>
        <v>1753.1551003298287</v>
      </c>
      <c r="W74" s="25">
        <f t="shared" si="16"/>
        <v>1773.2520999999999</v>
      </c>
      <c r="X74" s="25">
        <f t="shared" si="17"/>
        <v>1733.2858682713484</v>
      </c>
    </row>
    <row r="75" spans="1:36" x14ac:dyDescent="0.2">
      <c r="A75" s="7">
        <v>72</v>
      </c>
      <c r="B75" s="5" t="s">
        <v>47</v>
      </c>
      <c r="C75" s="5">
        <v>40.9</v>
      </c>
      <c r="D75" s="6">
        <f t="shared" si="12"/>
        <v>35.691717419088846</v>
      </c>
      <c r="E75" s="7">
        <v>29</v>
      </c>
      <c r="F75" s="21">
        <v>42.16</v>
      </c>
      <c r="G75" s="4">
        <f t="shared" si="13"/>
        <v>13.596725079073583</v>
      </c>
      <c r="R75" s="7">
        <v>29</v>
      </c>
      <c r="S75" s="5" t="s">
        <v>106</v>
      </c>
      <c r="T75" s="5">
        <v>42.16</v>
      </c>
      <c r="U75" s="19">
        <f t="shared" si="14"/>
        <v>41.127130158730161</v>
      </c>
      <c r="V75" s="24">
        <f t="shared" si="15"/>
        <v>1733.9198074920635</v>
      </c>
      <c r="W75" s="25">
        <f t="shared" si="16"/>
        <v>1777.4655999999998</v>
      </c>
      <c r="X75" s="25">
        <f t="shared" si="17"/>
        <v>1691.4408350931319</v>
      </c>
    </row>
    <row r="76" spans="1:36" x14ac:dyDescent="0.2">
      <c r="A76" s="7">
        <v>73</v>
      </c>
      <c r="B76" s="5" t="s">
        <v>46</v>
      </c>
      <c r="C76" s="5">
        <v>36.049999999999997</v>
      </c>
      <c r="D76" s="6">
        <f t="shared" si="12"/>
        <v>35.565312471655332</v>
      </c>
      <c r="E76" s="7">
        <v>36</v>
      </c>
      <c r="F76" s="21">
        <v>42.17</v>
      </c>
      <c r="G76" s="4">
        <f t="shared" si="13"/>
        <v>13.670572553821096</v>
      </c>
      <c r="R76" s="7">
        <v>36</v>
      </c>
      <c r="S76" s="5" t="s">
        <v>93</v>
      </c>
      <c r="T76" s="5">
        <v>42.17</v>
      </c>
      <c r="U76" s="19">
        <f t="shared" si="14"/>
        <v>40.242295526695528</v>
      </c>
      <c r="V76" s="24">
        <f t="shared" si="15"/>
        <v>1697.0176023607505</v>
      </c>
      <c r="W76" s="25">
        <f t="shared" si="16"/>
        <v>1778.3089000000002</v>
      </c>
      <c r="X76" s="25">
        <f t="shared" si="17"/>
        <v>1619.442349257899</v>
      </c>
    </row>
    <row r="77" spans="1:36" x14ac:dyDescent="0.2">
      <c r="A77" s="7">
        <v>74</v>
      </c>
      <c r="B77" s="5" t="s">
        <v>45</v>
      </c>
      <c r="C77" s="5">
        <v>36.1</v>
      </c>
      <c r="D77" s="6">
        <f t="shared" si="12"/>
        <v>35.438907524221811</v>
      </c>
      <c r="E77" s="7">
        <v>26</v>
      </c>
      <c r="F77" s="21">
        <v>42.3</v>
      </c>
      <c r="G77" s="4">
        <f t="shared" si="13"/>
        <v>14.648789725538233</v>
      </c>
      <c r="R77" s="7">
        <v>26</v>
      </c>
      <c r="S77" s="5" t="s">
        <v>115</v>
      </c>
      <c r="T77" s="5">
        <v>42.3</v>
      </c>
      <c r="U77" s="19">
        <f t="shared" si="14"/>
        <v>41.506345001030716</v>
      </c>
      <c r="V77" s="24">
        <f t="shared" si="15"/>
        <v>1755.7183935435992</v>
      </c>
      <c r="W77" s="25">
        <f t="shared" si="16"/>
        <v>1789.2899999999997</v>
      </c>
      <c r="X77" s="25">
        <f t="shared" si="17"/>
        <v>1722.7766753445876</v>
      </c>
    </row>
    <row r="78" spans="1:36" x14ac:dyDescent="0.2">
      <c r="A78" s="7">
        <v>75</v>
      </c>
      <c r="B78" s="5" t="s">
        <v>44</v>
      </c>
      <c r="C78" s="5">
        <v>35.729999999999997</v>
      </c>
      <c r="D78" s="6">
        <f t="shared" si="12"/>
        <v>35.31250257678829</v>
      </c>
      <c r="E78" s="7">
        <v>27</v>
      </c>
      <c r="F78" s="21">
        <v>42.32</v>
      </c>
      <c r="G78" s="4">
        <f t="shared" si="13"/>
        <v>14.802284675033208</v>
      </c>
      <c r="R78" s="7">
        <v>27</v>
      </c>
      <c r="S78" s="5" t="s">
        <v>112</v>
      </c>
      <c r="T78" s="5">
        <v>42.32</v>
      </c>
      <c r="U78" s="19">
        <f t="shared" si="14"/>
        <v>41.379940053597196</v>
      </c>
      <c r="V78" s="24">
        <f t="shared" si="15"/>
        <v>1751.1990630682333</v>
      </c>
      <c r="W78" s="25">
        <f t="shared" si="16"/>
        <v>1790.9824000000001</v>
      </c>
      <c r="X78" s="25">
        <f t="shared" si="17"/>
        <v>1712.2994388392974</v>
      </c>
    </row>
    <row r="79" spans="1:36" x14ac:dyDescent="0.2">
      <c r="A79" s="7">
        <v>76</v>
      </c>
      <c r="B79" s="5" t="s">
        <v>43</v>
      </c>
      <c r="C79" s="5">
        <v>35</v>
      </c>
      <c r="D79" s="6">
        <f t="shared" si="12"/>
        <v>35.186097629354776</v>
      </c>
      <c r="E79" s="7">
        <v>34</v>
      </c>
      <c r="F79" s="21">
        <v>42.32</v>
      </c>
      <c r="G79" s="4">
        <f t="shared" si="13"/>
        <v>14.802284675033208</v>
      </c>
      <c r="R79" s="7">
        <v>34</v>
      </c>
      <c r="S79" s="5" t="s">
        <v>95</v>
      </c>
      <c r="T79" s="5">
        <v>42.32</v>
      </c>
      <c r="U79" s="19">
        <f t="shared" si="14"/>
        <v>40.495105421562563</v>
      </c>
      <c r="V79" s="24">
        <f t="shared" si="15"/>
        <v>1713.7528614405278</v>
      </c>
      <c r="W79" s="25">
        <f t="shared" si="16"/>
        <v>1790.9824000000001</v>
      </c>
      <c r="X79" s="25">
        <f t="shared" si="17"/>
        <v>1639.8535631034656</v>
      </c>
    </row>
    <row r="80" spans="1:36" x14ac:dyDescent="0.2">
      <c r="A80" s="7">
        <v>77</v>
      </c>
      <c r="B80" s="5" t="s">
        <v>42</v>
      </c>
      <c r="C80" s="5">
        <v>33.799999999999997</v>
      </c>
      <c r="D80" s="6">
        <f t="shared" si="12"/>
        <v>35.059692681921256</v>
      </c>
      <c r="E80" s="7">
        <v>41</v>
      </c>
      <c r="F80" s="21">
        <v>42.47</v>
      </c>
      <c r="G80" s="4">
        <f t="shared" si="13"/>
        <v>15.978996796245319</v>
      </c>
      <c r="R80" s="7">
        <v>41</v>
      </c>
      <c r="S80" s="5" t="s">
        <v>88</v>
      </c>
      <c r="T80" s="5">
        <v>42.47</v>
      </c>
      <c r="U80" s="19">
        <f t="shared" si="14"/>
        <v>39.610270789527931</v>
      </c>
      <c r="V80" s="24">
        <f t="shared" si="15"/>
        <v>1682.2482004312512</v>
      </c>
      <c r="W80" s="25">
        <f t="shared" si="16"/>
        <v>1803.7008999999998</v>
      </c>
      <c r="X80" s="25">
        <f t="shared" si="17"/>
        <v>1568.9735520197296</v>
      </c>
      <c r="AJ80" s="3" t="s">
        <v>227</v>
      </c>
    </row>
    <row r="81" spans="1:36" x14ac:dyDescent="0.2">
      <c r="A81" s="7">
        <v>78</v>
      </c>
      <c r="B81" s="5" t="s">
        <v>41</v>
      </c>
      <c r="C81" s="5">
        <v>34.51</v>
      </c>
      <c r="D81" s="6">
        <f t="shared" si="12"/>
        <v>34.933287734487735</v>
      </c>
      <c r="E81" s="7">
        <v>28</v>
      </c>
      <c r="F81" s="21">
        <v>42.49</v>
      </c>
      <c r="G81" s="4">
        <f t="shared" si="13"/>
        <v>16.139291745740294</v>
      </c>
      <c r="R81" s="7">
        <v>28</v>
      </c>
      <c r="S81" s="5" t="s">
        <v>109</v>
      </c>
      <c r="T81" s="5">
        <v>42.49</v>
      </c>
      <c r="U81" s="19">
        <f t="shared" si="14"/>
        <v>41.253535106163675</v>
      </c>
      <c r="V81" s="24">
        <f t="shared" si="15"/>
        <v>1752.8627066608947</v>
      </c>
      <c r="W81" s="25">
        <f t="shared" si="16"/>
        <v>1805.4001000000001</v>
      </c>
      <c r="X81" s="25">
        <f t="shared" si="17"/>
        <v>1701.8541587554787</v>
      </c>
      <c r="AJ81" s="3" t="s">
        <v>228</v>
      </c>
    </row>
    <row r="82" spans="1:36" x14ac:dyDescent="0.2">
      <c r="A82" s="7">
        <v>79</v>
      </c>
      <c r="B82" s="5" t="s">
        <v>40</v>
      </c>
      <c r="C82" s="5">
        <v>33.9</v>
      </c>
      <c r="D82" s="6">
        <f t="shared" si="12"/>
        <v>34.806882787054221</v>
      </c>
      <c r="E82" s="7">
        <v>22</v>
      </c>
      <c r="F82" s="21">
        <v>42.5</v>
      </c>
      <c r="G82" s="4">
        <f t="shared" si="13"/>
        <v>16.219739220487753</v>
      </c>
      <c r="R82" s="7">
        <v>22</v>
      </c>
      <c r="S82" s="5" t="s">
        <v>120</v>
      </c>
      <c r="T82" s="5">
        <v>42.5</v>
      </c>
      <c r="U82" s="19">
        <f t="shared" si="14"/>
        <v>42.011964790764793</v>
      </c>
      <c r="V82" s="24">
        <f t="shared" si="15"/>
        <v>1785.5085036075036</v>
      </c>
      <c r="W82" s="25">
        <f t="shared" si="16"/>
        <v>1806.25</v>
      </c>
      <c r="X82" s="25">
        <f t="shared" si="17"/>
        <v>1765.0051855804606</v>
      </c>
    </row>
    <row r="83" spans="1:36" x14ac:dyDescent="0.2">
      <c r="A83" s="7">
        <v>80</v>
      </c>
      <c r="B83" s="5" t="s">
        <v>39</v>
      </c>
      <c r="C83" s="5">
        <v>35.42</v>
      </c>
      <c r="D83" s="6">
        <f t="shared" si="12"/>
        <v>34.6804778396207</v>
      </c>
      <c r="E83" s="7">
        <v>47</v>
      </c>
      <c r="F83" s="21">
        <v>42.55</v>
      </c>
      <c r="G83" s="4">
        <f t="shared" si="13"/>
        <v>16.624976594225103</v>
      </c>
      <c r="R83" s="7">
        <v>47</v>
      </c>
      <c r="S83" s="5" t="s">
        <v>82</v>
      </c>
      <c r="T83" s="5">
        <v>42.55</v>
      </c>
      <c r="U83" s="19">
        <f t="shared" si="14"/>
        <v>38.85184110492682</v>
      </c>
      <c r="V83" s="24">
        <f t="shared" si="15"/>
        <v>1653.1458390146361</v>
      </c>
      <c r="W83" s="25">
        <f t="shared" si="16"/>
        <v>1810.5024999999998</v>
      </c>
      <c r="X83" s="25">
        <f t="shared" si="17"/>
        <v>1509.4655572424813</v>
      </c>
    </row>
    <row r="84" spans="1:36" x14ac:dyDescent="0.2">
      <c r="A84" s="7">
        <v>81</v>
      </c>
      <c r="B84" s="5" t="s">
        <v>38</v>
      </c>
      <c r="C84" s="5">
        <v>34.94</v>
      </c>
      <c r="D84" s="6">
        <f t="shared" si="12"/>
        <v>34.554072892187179</v>
      </c>
      <c r="E84" s="7">
        <v>35</v>
      </c>
      <c r="F84" s="21">
        <v>43.02</v>
      </c>
      <c r="G84" s="4">
        <f t="shared" si="13"/>
        <v>20.678607907356476</v>
      </c>
      <c r="R84" s="7">
        <v>35</v>
      </c>
      <c r="S84" s="5" t="s">
        <v>94</v>
      </c>
      <c r="T84" s="5">
        <v>43.02</v>
      </c>
      <c r="U84" s="19">
        <f t="shared" si="14"/>
        <v>40.368700474129042</v>
      </c>
      <c r="V84" s="24">
        <f t="shared" si="15"/>
        <v>1736.6614943970314</v>
      </c>
      <c r="W84" s="25">
        <f t="shared" si="16"/>
        <v>1850.7204000000004</v>
      </c>
      <c r="X84" s="25">
        <f t="shared" si="17"/>
        <v>1629.6319779699463</v>
      </c>
    </row>
    <row r="85" spans="1:36" x14ac:dyDescent="0.2">
      <c r="A85" s="7">
        <v>82</v>
      </c>
      <c r="B85" s="5" t="s">
        <v>37</v>
      </c>
      <c r="C85" s="5">
        <v>34.49</v>
      </c>
      <c r="D85" s="6">
        <f t="shared" si="12"/>
        <v>34.427667944753658</v>
      </c>
      <c r="E85" s="7">
        <v>53</v>
      </c>
      <c r="F85" s="21">
        <v>43.02</v>
      </c>
      <c r="G85" s="4">
        <f t="shared" si="13"/>
        <v>20.678607907356476</v>
      </c>
      <c r="R85" s="7">
        <v>53</v>
      </c>
      <c r="S85" s="5" t="s">
        <v>76</v>
      </c>
      <c r="T85" s="5">
        <v>43.02</v>
      </c>
      <c r="U85" s="19">
        <f t="shared" si="14"/>
        <v>38.093411420325708</v>
      </c>
      <c r="V85" s="24">
        <f t="shared" si="15"/>
        <v>1638.7785593024121</v>
      </c>
      <c r="W85" s="25">
        <f t="shared" si="16"/>
        <v>1850.7204000000004</v>
      </c>
      <c r="X85" s="25">
        <f t="shared" si="17"/>
        <v>1451.1079936382012</v>
      </c>
    </row>
    <row r="86" spans="1:36" x14ac:dyDescent="0.2">
      <c r="A86" s="7">
        <v>83</v>
      </c>
      <c r="B86" s="5" t="s">
        <v>36</v>
      </c>
      <c r="C86" s="5">
        <v>35.950000000000003</v>
      </c>
      <c r="D86" s="6">
        <f t="shared" si="12"/>
        <v>34.301262997320144</v>
      </c>
      <c r="E86" s="7">
        <v>38</v>
      </c>
      <c r="F86" s="21">
        <v>43.08</v>
      </c>
      <c r="G86" s="4">
        <f t="shared" si="13"/>
        <v>21.227892755841278</v>
      </c>
      <c r="R86" s="7">
        <v>38</v>
      </c>
      <c r="S86" s="5" t="s">
        <v>91</v>
      </c>
      <c r="T86" s="5">
        <v>43.08</v>
      </c>
      <c r="U86" s="19">
        <f t="shared" si="14"/>
        <v>39.989485631828487</v>
      </c>
      <c r="V86" s="24">
        <f t="shared" si="15"/>
        <v>1722.7470410191711</v>
      </c>
      <c r="W86" s="25">
        <f t="shared" si="16"/>
        <v>1855.8863999999999</v>
      </c>
      <c r="X86" s="25">
        <f t="shared" si="17"/>
        <v>1599.1589610982169</v>
      </c>
    </row>
    <row r="87" spans="1:36" x14ac:dyDescent="0.2">
      <c r="A87" s="7">
        <v>84</v>
      </c>
      <c r="B87" s="5" t="s">
        <v>35</v>
      </c>
      <c r="C87" s="5">
        <v>35.94</v>
      </c>
      <c r="D87" s="6">
        <f t="shared" si="12"/>
        <v>34.174858049886623</v>
      </c>
      <c r="E87" s="7">
        <v>14</v>
      </c>
      <c r="F87" s="21">
        <v>43.16</v>
      </c>
      <c r="G87" s="4">
        <f t="shared" si="13"/>
        <v>21.971472553821062</v>
      </c>
      <c r="R87" s="7">
        <v>14</v>
      </c>
      <c r="S87" s="5" t="s">
        <v>128</v>
      </c>
      <c r="T87" s="5">
        <v>43.16</v>
      </c>
      <c r="U87" s="19">
        <f t="shared" si="14"/>
        <v>43.023204370232939</v>
      </c>
      <c r="V87" s="24">
        <f t="shared" si="15"/>
        <v>1856.8815006192535</v>
      </c>
      <c r="W87" s="25">
        <f t="shared" si="16"/>
        <v>1862.7855999999997</v>
      </c>
      <c r="X87" s="25">
        <f t="shared" si="17"/>
        <v>1850.9961142828306</v>
      </c>
    </row>
    <row r="88" spans="1:36" x14ac:dyDescent="0.2">
      <c r="A88" s="7">
        <v>85</v>
      </c>
      <c r="B88" s="5" t="s">
        <v>34</v>
      </c>
      <c r="C88" s="5">
        <v>36.049999999999997</v>
      </c>
      <c r="D88" s="6">
        <f t="shared" si="12"/>
        <v>34.048453102453102</v>
      </c>
      <c r="E88" s="7">
        <v>23</v>
      </c>
      <c r="F88" s="21">
        <v>43.35</v>
      </c>
      <c r="G88" s="4">
        <f t="shared" si="13"/>
        <v>23.78877457402313</v>
      </c>
      <c r="I88" s="39" t="s">
        <v>31</v>
      </c>
      <c r="J88" s="39"/>
      <c r="K88" s="39"/>
      <c r="L88" s="39"/>
      <c r="M88" s="2" t="s">
        <v>30</v>
      </c>
      <c r="R88" s="7">
        <v>23</v>
      </c>
      <c r="S88" s="5" t="s">
        <v>119</v>
      </c>
      <c r="T88" s="5">
        <v>43.35</v>
      </c>
      <c r="U88" s="19">
        <f t="shared" si="14"/>
        <v>41.885559843331272</v>
      </c>
      <c r="V88" s="24">
        <f t="shared" si="15"/>
        <v>1815.7390192084108</v>
      </c>
      <c r="W88" s="25">
        <f t="shared" si="16"/>
        <v>1879.2225000000001</v>
      </c>
      <c r="X88" s="25">
        <f t="shared" si="17"/>
        <v>1754.4001233892852</v>
      </c>
    </row>
    <row r="89" spans="1:36" x14ac:dyDescent="0.2">
      <c r="A89" s="7">
        <v>86</v>
      </c>
      <c r="B89" s="5" t="s">
        <v>33</v>
      </c>
      <c r="C89" s="5">
        <v>36.79</v>
      </c>
      <c r="D89" s="6">
        <f t="shared" si="12"/>
        <v>33.922048155019581</v>
      </c>
      <c r="E89" s="7">
        <v>48</v>
      </c>
      <c r="F89" s="21">
        <v>43.4</v>
      </c>
      <c r="G89" s="4">
        <f t="shared" si="13"/>
        <v>24.279011947760477</v>
      </c>
      <c r="I89" s="9" t="s">
        <v>28</v>
      </c>
      <c r="J89" s="9" t="s">
        <v>27</v>
      </c>
      <c r="K89" s="9" t="s">
        <v>26</v>
      </c>
      <c r="L89" s="9" t="s">
        <v>25</v>
      </c>
      <c r="M89" s="2" t="s">
        <v>24</v>
      </c>
      <c r="R89" s="7">
        <v>48</v>
      </c>
      <c r="S89" s="5" t="s">
        <v>81</v>
      </c>
      <c r="T89" s="5">
        <v>43.4</v>
      </c>
      <c r="U89" s="19">
        <f t="shared" si="14"/>
        <v>38.725436157493299</v>
      </c>
      <c r="V89" s="24">
        <f t="shared" si="15"/>
        <v>1680.683929235209</v>
      </c>
      <c r="W89" s="25">
        <f t="shared" si="16"/>
        <v>1883.56</v>
      </c>
      <c r="X89" s="25">
        <f t="shared" si="17"/>
        <v>1499.6594055880894</v>
      </c>
    </row>
    <row r="90" spans="1:36" x14ac:dyDescent="0.2">
      <c r="A90" s="7">
        <v>87</v>
      </c>
      <c r="B90" s="5" t="s">
        <v>32</v>
      </c>
      <c r="C90" s="5">
        <v>39.700000000000003</v>
      </c>
      <c r="D90" s="6">
        <f t="shared" si="12"/>
        <v>33.795643207586068</v>
      </c>
      <c r="E90" s="7">
        <v>37</v>
      </c>
      <c r="F90" s="21">
        <v>43.66</v>
      </c>
      <c r="G90" s="4">
        <f t="shared" si="13"/>
        <v>26.908846291194802</v>
      </c>
      <c r="I90" s="8" t="s">
        <v>186</v>
      </c>
      <c r="J90" s="5">
        <f>29.881</f>
        <v>29.881</v>
      </c>
      <c r="K90" s="5">
        <f t="array" ref="K90:K99">FREQUENCY($F$4:$F$102,$J$90:$J$99)</f>
        <v>9</v>
      </c>
      <c r="L90" s="5">
        <f t="shared" ref="L90:L99" si="18">K90/$J$101 * 100</f>
        <v>9.0909090909090917</v>
      </c>
      <c r="M90" s="2" t="s">
        <v>21</v>
      </c>
      <c r="R90" s="7">
        <v>37</v>
      </c>
      <c r="S90" s="5" t="s">
        <v>92</v>
      </c>
      <c r="T90" s="5">
        <v>43.66</v>
      </c>
      <c r="U90" s="19">
        <f t="shared" si="14"/>
        <v>40.115890579262008</v>
      </c>
      <c r="V90" s="24">
        <f t="shared" si="15"/>
        <v>1751.459782690579</v>
      </c>
      <c r="W90" s="25">
        <f t="shared" si="16"/>
        <v>1906.1955999999998</v>
      </c>
      <c r="X90" s="25">
        <f t="shared" si="17"/>
        <v>1609.2846769673222</v>
      </c>
    </row>
    <row r="91" spans="1:36" x14ac:dyDescent="0.2">
      <c r="A91" s="7">
        <v>88</v>
      </c>
      <c r="B91" s="5" t="s">
        <v>29</v>
      </c>
      <c r="C91" s="5">
        <v>38.83</v>
      </c>
      <c r="D91" s="6">
        <f t="shared" si="12"/>
        <v>33.669238260152547</v>
      </c>
      <c r="E91" s="7">
        <v>24</v>
      </c>
      <c r="F91" s="21">
        <v>43.69</v>
      </c>
      <c r="G91" s="4">
        <f t="shared" si="13"/>
        <v>27.220988715437237</v>
      </c>
      <c r="I91" s="8" t="s">
        <v>185</v>
      </c>
      <c r="J91" s="5">
        <f>33.772</f>
        <v>33.771999999999998</v>
      </c>
      <c r="K91" s="5">
        <v>7</v>
      </c>
      <c r="L91" s="5">
        <f t="shared" si="18"/>
        <v>7.0707070707070701</v>
      </c>
      <c r="R91" s="7">
        <v>24</v>
      </c>
      <c r="S91" s="5" t="s">
        <v>118</v>
      </c>
      <c r="T91" s="5">
        <v>43.69</v>
      </c>
      <c r="U91" s="19">
        <f t="shared" si="14"/>
        <v>41.759154895897751</v>
      </c>
      <c r="V91" s="24">
        <f t="shared" si="15"/>
        <v>1824.4574774017726</v>
      </c>
      <c r="W91" s="25">
        <f t="shared" si="16"/>
        <v>1908.8160999999998</v>
      </c>
      <c r="X91" s="25">
        <f t="shared" si="17"/>
        <v>1743.8270176195811</v>
      </c>
    </row>
    <row r="92" spans="1:36" x14ac:dyDescent="0.2">
      <c r="A92" s="7">
        <v>89</v>
      </c>
      <c r="B92" s="5" t="s">
        <v>23</v>
      </c>
      <c r="C92" s="5">
        <v>36.69</v>
      </c>
      <c r="D92" s="6">
        <f t="shared" si="12"/>
        <v>33.542833312719026</v>
      </c>
      <c r="E92" s="7">
        <v>31</v>
      </c>
      <c r="F92" s="21">
        <v>43.7</v>
      </c>
      <c r="G92" s="4">
        <f t="shared" si="13"/>
        <v>27.325436190184767</v>
      </c>
      <c r="I92" s="8" t="s">
        <v>184</v>
      </c>
      <c r="J92" s="5">
        <f>37.663</f>
        <v>37.662999999999997</v>
      </c>
      <c r="K92" s="5">
        <v>27</v>
      </c>
      <c r="L92" s="5">
        <f t="shared" si="18"/>
        <v>27.27272727272727</v>
      </c>
      <c r="R92" s="7">
        <v>31</v>
      </c>
      <c r="S92" s="5" t="s">
        <v>101</v>
      </c>
      <c r="T92" s="5">
        <v>43.7</v>
      </c>
      <c r="U92" s="19">
        <f t="shared" si="14"/>
        <v>40.874320263863119</v>
      </c>
      <c r="V92" s="24">
        <f t="shared" si="15"/>
        <v>1786.2077955308184</v>
      </c>
      <c r="W92" s="25">
        <f t="shared" si="16"/>
        <v>1909.6900000000003</v>
      </c>
      <c r="X92" s="25">
        <f t="shared" si="17"/>
        <v>1670.7100570328512</v>
      </c>
    </row>
    <row r="93" spans="1:36" x14ac:dyDescent="0.2">
      <c r="A93" s="7">
        <v>90</v>
      </c>
      <c r="B93" s="5" t="s">
        <v>20</v>
      </c>
      <c r="C93" s="5">
        <v>35.74</v>
      </c>
      <c r="D93" s="6">
        <f t="shared" si="12"/>
        <v>33.416428365285512</v>
      </c>
      <c r="E93" s="7">
        <v>30</v>
      </c>
      <c r="F93" s="21">
        <v>43.94</v>
      </c>
      <c r="G93" s="4">
        <f t="shared" si="13"/>
        <v>29.892175584124107</v>
      </c>
      <c r="I93" s="8" t="s">
        <v>183</v>
      </c>
      <c r="J93" s="5">
        <f>41.554</f>
        <v>41.554000000000002</v>
      </c>
      <c r="K93" s="5">
        <v>24</v>
      </c>
      <c r="L93" s="5">
        <f t="shared" si="18"/>
        <v>24.242424242424242</v>
      </c>
      <c r="R93" s="7">
        <v>30</v>
      </c>
      <c r="S93" s="5" t="s">
        <v>104</v>
      </c>
      <c r="T93" s="5">
        <v>43.94</v>
      </c>
      <c r="U93" s="19">
        <f t="shared" si="14"/>
        <v>41.00072521129664</v>
      </c>
      <c r="V93" s="24">
        <f t="shared" si="15"/>
        <v>1801.5718657843743</v>
      </c>
      <c r="W93" s="25">
        <f t="shared" si="16"/>
        <v>1930.7235999999998</v>
      </c>
      <c r="X93" s="25">
        <f t="shared" si="17"/>
        <v>1681.0594678522559</v>
      </c>
    </row>
    <row r="94" spans="1:36" x14ac:dyDescent="0.2">
      <c r="A94" s="7">
        <v>91</v>
      </c>
      <c r="B94" s="5" t="s">
        <v>18</v>
      </c>
      <c r="C94" s="5">
        <v>37.25</v>
      </c>
      <c r="D94" s="6">
        <f t="shared" si="12"/>
        <v>33.290023417851991</v>
      </c>
      <c r="E94" s="7">
        <v>39</v>
      </c>
      <c r="F94" s="21">
        <v>44.2</v>
      </c>
      <c r="G94" s="4">
        <f t="shared" si="13"/>
        <v>32.802809927558513</v>
      </c>
      <c r="I94" s="8" t="s">
        <v>182</v>
      </c>
      <c r="J94" s="5">
        <f>45.445</f>
        <v>45.445</v>
      </c>
      <c r="K94" s="5">
        <v>25</v>
      </c>
      <c r="L94" s="5">
        <f t="shared" si="18"/>
        <v>25.252525252525253</v>
      </c>
      <c r="R94" s="7">
        <v>39</v>
      </c>
      <c r="S94" s="5" t="s">
        <v>90</v>
      </c>
      <c r="T94" s="5">
        <v>44.2</v>
      </c>
      <c r="U94" s="19">
        <f t="shared" si="14"/>
        <v>39.863080684394973</v>
      </c>
      <c r="V94" s="24">
        <f t="shared" si="15"/>
        <v>1761.9481662502578</v>
      </c>
      <c r="W94" s="25">
        <f t="shared" si="16"/>
        <v>1953.6400000000003</v>
      </c>
      <c r="X94" s="25">
        <f t="shared" si="17"/>
        <v>1589.0652016505835</v>
      </c>
    </row>
    <row r="95" spans="1:36" x14ac:dyDescent="0.2">
      <c r="A95" s="7">
        <v>92</v>
      </c>
      <c r="B95" s="5" t="s">
        <v>16</v>
      </c>
      <c r="C95" s="5">
        <v>36.909999999999997</v>
      </c>
      <c r="D95" s="6">
        <f t="shared" si="12"/>
        <v>33.16361847041847</v>
      </c>
      <c r="E95" s="7">
        <v>40</v>
      </c>
      <c r="F95" s="21">
        <v>44.6</v>
      </c>
      <c r="G95" s="4">
        <f t="shared" si="13"/>
        <v>37.544708917457491</v>
      </c>
      <c r="I95" s="8" t="s">
        <v>181</v>
      </c>
      <c r="J95" s="5">
        <f>49.336</f>
        <v>49.335999999999999</v>
      </c>
      <c r="K95" s="5">
        <v>3</v>
      </c>
      <c r="L95" s="5">
        <f t="shared" si="18"/>
        <v>3.0303030303030303</v>
      </c>
      <c r="R95" s="7">
        <v>40</v>
      </c>
      <c r="S95" s="5" t="s">
        <v>89</v>
      </c>
      <c r="T95" s="5">
        <v>44.6</v>
      </c>
      <c r="U95" s="19">
        <f t="shared" si="14"/>
        <v>39.736675736961452</v>
      </c>
      <c r="V95" s="24">
        <f t="shared" si="15"/>
        <v>1772.2557378684808</v>
      </c>
      <c r="W95" s="25">
        <f t="shared" si="16"/>
        <v>1989.16</v>
      </c>
      <c r="X95" s="25">
        <f t="shared" si="17"/>
        <v>1579.0033986244209</v>
      </c>
    </row>
    <row r="96" spans="1:36" x14ac:dyDescent="0.2">
      <c r="A96" s="7">
        <v>93</v>
      </c>
      <c r="B96" s="5" t="s">
        <v>14</v>
      </c>
      <c r="C96" s="5">
        <v>35</v>
      </c>
      <c r="D96" s="6">
        <f t="shared" si="12"/>
        <v>33.037213522984956</v>
      </c>
      <c r="E96" s="7">
        <v>21</v>
      </c>
      <c r="F96" s="21">
        <v>47.34</v>
      </c>
      <c r="G96" s="4">
        <f t="shared" si="13"/>
        <v>78.630316998265641</v>
      </c>
      <c r="I96" s="8" t="s">
        <v>180</v>
      </c>
      <c r="J96" s="5">
        <f>53.227</f>
        <v>53.226999999999997</v>
      </c>
      <c r="K96" s="5">
        <v>2</v>
      </c>
      <c r="L96" s="5">
        <f t="shared" si="18"/>
        <v>2.0202020202020203</v>
      </c>
      <c r="R96" s="7">
        <v>21</v>
      </c>
      <c r="S96" s="5" t="s">
        <v>121</v>
      </c>
      <c r="T96" s="5">
        <v>47.34</v>
      </c>
      <c r="U96" s="19">
        <f t="shared" si="14"/>
        <v>42.138369738198307</v>
      </c>
      <c r="V96" s="24">
        <f t="shared" si="15"/>
        <v>1994.830423406308</v>
      </c>
      <c r="W96" s="25">
        <f t="shared" si="16"/>
        <v>2241.0756000000001</v>
      </c>
      <c r="X96" s="25">
        <f t="shared" si="17"/>
        <v>1775.6422041931069</v>
      </c>
    </row>
    <row r="97" spans="1:24" x14ac:dyDescent="0.2">
      <c r="A97" s="7">
        <v>94</v>
      </c>
      <c r="B97" s="5" t="s">
        <v>12</v>
      </c>
      <c r="C97" s="5">
        <v>37</v>
      </c>
      <c r="D97" s="6">
        <f t="shared" si="12"/>
        <v>32.910808575551435</v>
      </c>
      <c r="E97" s="7">
        <v>16</v>
      </c>
      <c r="F97" s="21">
        <v>48.16</v>
      </c>
      <c r="G97" s="4">
        <f t="shared" si="13"/>
        <v>93.845209927558457</v>
      </c>
      <c r="I97" s="8" t="s">
        <v>179</v>
      </c>
      <c r="J97" s="5">
        <v>57.118000000000002</v>
      </c>
      <c r="K97" s="5">
        <v>0</v>
      </c>
      <c r="L97" s="5">
        <f t="shared" si="18"/>
        <v>0</v>
      </c>
      <c r="R97" s="7">
        <v>16</v>
      </c>
      <c r="S97" s="5" t="s">
        <v>126</v>
      </c>
      <c r="T97" s="5">
        <v>48.16</v>
      </c>
      <c r="U97" s="19">
        <f t="shared" si="14"/>
        <v>42.770394475365904</v>
      </c>
      <c r="V97" s="24">
        <f t="shared" si="15"/>
        <v>2059.8221979336217</v>
      </c>
      <c r="W97" s="25">
        <f t="shared" si="16"/>
        <v>2319.3855999999996</v>
      </c>
      <c r="X97" s="25">
        <f t="shared" si="17"/>
        <v>1829.3066435784103</v>
      </c>
    </row>
    <row r="98" spans="1:24" x14ac:dyDescent="0.2">
      <c r="A98" s="7">
        <v>95</v>
      </c>
      <c r="B98" s="5" t="s">
        <v>10</v>
      </c>
      <c r="C98" s="5">
        <v>35.22</v>
      </c>
      <c r="D98" s="6">
        <f t="shared" si="12"/>
        <v>32.784403628117914</v>
      </c>
      <c r="E98" s="7">
        <v>15</v>
      </c>
      <c r="F98" s="21">
        <v>48.3</v>
      </c>
      <c r="G98" s="4">
        <f t="shared" si="13"/>
        <v>96.577274574023122</v>
      </c>
      <c r="I98" s="8" t="s">
        <v>178</v>
      </c>
      <c r="J98" s="5">
        <v>61.009</v>
      </c>
      <c r="K98" s="5">
        <v>1</v>
      </c>
      <c r="L98" s="5">
        <f t="shared" si="18"/>
        <v>1.0101010101010102</v>
      </c>
      <c r="R98" s="7">
        <v>15</v>
      </c>
      <c r="S98" s="5" t="s">
        <v>127</v>
      </c>
      <c r="T98" s="5">
        <v>48.3</v>
      </c>
      <c r="U98" s="19">
        <f t="shared" si="14"/>
        <v>42.896799422799418</v>
      </c>
      <c r="V98" s="24">
        <f t="shared" si="15"/>
        <v>2071.9154121212118</v>
      </c>
      <c r="W98" s="25">
        <f t="shared" si="16"/>
        <v>2332.89</v>
      </c>
      <c r="X98" s="25">
        <f t="shared" si="17"/>
        <v>1840.1354007198845</v>
      </c>
    </row>
    <row r="99" spans="1:24" x14ac:dyDescent="0.2">
      <c r="A99" s="7">
        <v>96</v>
      </c>
      <c r="B99" s="5" t="s">
        <v>8</v>
      </c>
      <c r="C99" s="5">
        <v>34.08</v>
      </c>
      <c r="D99" s="6">
        <f t="shared" si="12"/>
        <v>32.6579986806844</v>
      </c>
      <c r="E99" s="7">
        <v>18</v>
      </c>
      <c r="F99" s="21">
        <v>50.71</v>
      </c>
      <c r="G99" s="4">
        <f t="shared" si="13"/>
        <v>149.75331598816464</v>
      </c>
      <c r="I99" s="8" t="s">
        <v>177</v>
      </c>
      <c r="J99" s="5">
        <f>64.9</f>
        <v>64.900000000000006</v>
      </c>
      <c r="K99" s="5">
        <v>1</v>
      </c>
      <c r="L99" s="5">
        <f t="shared" si="18"/>
        <v>1.0101010101010102</v>
      </c>
      <c r="R99" s="7">
        <v>18</v>
      </c>
      <c r="S99" s="5" t="s">
        <v>124</v>
      </c>
      <c r="T99" s="5">
        <v>50.71</v>
      </c>
      <c r="U99" s="19">
        <f t="shared" si="14"/>
        <v>42.517584580498863</v>
      </c>
      <c r="V99" s="24">
        <f t="shared" si="15"/>
        <v>2156.0667140770975</v>
      </c>
      <c r="W99" s="25">
        <f t="shared" si="16"/>
        <v>2571.5041000000001</v>
      </c>
      <c r="X99" s="25">
        <f t="shared" si="17"/>
        <v>1807.7449985598746</v>
      </c>
    </row>
    <row r="100" spans="1:24" x14ac:dyDescent="0.2">
      <c r="A100" s="7">
        <v>97</v>
      </c>
      <c r="B100" s="5" t="s">
        <v>6</v>
      </c>
      <c r="C100" s="5">
        <v>33.47</v>
      </c>
      <c r="D100" s="6">
        <f t="shared" si="12"/>
        <v>32.53159373325088</v>
      </c>
      <c r="E100" s="7">
        <v>17</v>
      </c>
      <c r="F100" s="21">
        <v>51.2</v>
      </c>
      <c r="G100" s="4">
        <f t="shared" ref="G100:G102" si="19">POWER(F100-$K$62,2)</f>
        <v>161.98604225079094</v>
      </c>
      <c r="R100" s="7">
        <v>17</v>
      </c>
      <c r="S100" s="5" t="s">
        <v>125</v>
      </c>
      <c r="T100" s="5">
        <v>51.2</v>
      </c>
      <c r="U100" s="19">
        <f t="shared" si="14"/>
        <v>42.643989527932384</v>
      </c>
      <c r="V100" s="24">
        <f t="shared" ref="V100:V102" si="20">T100*U100</f>
        <v>2183.3722638301383</v>
      </c>
      <c r="W100" s="25">
        <f t="shared" si="16"/>
        <v>2621.4400000000005</v>
      </c>
      <c r="X100" s="25">
        <f t="shared" si="17"/>
        <v>1818.5098428584067</v>
      </c>
    </row>
    <row r="101" spans="1:24" x14ac:dyDescent="0.2">
      <c r="A101" s="7">
        <v>98</v>
      </c>
      <c r="B101" s="5" t="s">
        <v>4</v>
      </c>
      <c r="C101" s="5">
        <v>31.19</v>
      </c>
      <c r="D101" s="6">
        <f t="shared" si="12"/>
        <v>32.405188785817359</v>
      </c>
      <c r="E101" s="7">
        <v>20</v>
      </c>
      <c r="F101" s="21">
        <v>57.48</v>
      </c>
      <c r="G101" s="4">
        <f t="shared" si="19"/>
        <v>361.28025639220499</v>
      </c>
      <c r="I101" s="2" t="s">
        <v>0</v>
      </c>
      <c r="J101" s="2">
        <f>SUM(K90:K99)</f>
        <v>99</v>
      </c>
      <c r="R101" s="7">
        <v>20</v>
      </c>
      <c r="S101" s="5" t="s">
        <v>122</v>
      </c>
      <c r="T101" s="5">
        <v>57.48</v>
      </c>
      <c r="U101" s="19">
        <f t="shared" si="14"/>
        <v>42.264774685631828</v>
      </c>
      <c r="V101" s="24">
        <f t="shared" si="20"/>
        <v>2429.3792489301172</v>
      </c>
      <c r="W101" s="25">
        <f t="shared" si="16"/>
        <v>3303.9503999999997</v>
      </c>
      <c r="X101" s="25">
        <f t="shared" si="17"/>
        <v>1786.311179227225</v>
      </c>
    </row>
    <row r="102" spans="1:24" x14ac:dyDescent="0.2">
      <c r="A102" s="7">
        <v>99</v>
      </c>
      <c r="B102" s="5" t="s">
        <v>2</v>
      </c>
      <c r="C102" s="5">
        <v>34.15</v>
      </c>
      <c r="D102" s="6">
        <f t="shared" si="12"/>
        <v>32.278783838383845</v>
      </c>
      <c r="E102" s="7">
        <v>19</v>
      </c>
      <c r="F102" s="21">
        <v>64.900000000000006</v>
      </c>
      <c r="G102" s="4">
        <f t="shared" si="19"/>
        <v>698.40608265483172</v>
      </c>
      <c r="R102" s="7">
        <v>19</v>
      </c>
      <c r="S102" s="5" t="s">
        <v>123</v>
      </c>
      <c r="T102" s="5">
        <v>64.900000000000006</v>
      </c>
      <c r="U102" s="19">
        <f t="shared" si="14"/>
        <v>42.391179633065349</v>
      </c>
      <c r="V102" s="24">
        <f t="shared" si="20"/>
        <v>2751.1875581859413</v>
      </c>
      <c r="W102" s="25">
        <f t="shared" si="16"/>
        <v>4212.0100000000011</v>
      </c>
      <c r="X102" s="25">
        <f t="shared" si="17"/>
        <v>1797.0121106828144</v>
      </c>
    </row>
    <row r="103" spans="1:24" x14ac:dyDescent="0.2">
      <c r="A103" s="2"/>
      <c r="R103" s="2"/>
    </row>
    <row r="104" spans="1:24" x14ac:dyDescent="0.2">
      <c r="B104" s="2"/>
      <c r="C104" s="2"/>
      <c r="D104" s="2"/>
      <c r="E104" s="2"/>
      <c r="F104" s="2"/>
      <c r="G104" s="2"/>
      <c r="S104" s="2"/>
      <c r="T104" s="2"/>
    </row>
  </sheetData>
  <mergeCells count="37">
    <mergeCell ref="Z55:AA55"/>
    <mergeCell ref="Z56:AA56"/>
    <mergeCell ref="Z50:AA50"/>
    <mergeCell ref="Z51:AA51"/>
    <mergeCell ref="Z53:AA53"/>
    <mergeCell ref="Z40:AA40"/>
    <mergeCell ref="Z49:AB49"/>
    <mergeCell ref="Z52:AA52"/>
    <mergeCell ref="Z14:AA14"/>
    <mergeCell ref="Z16:AA16"/>
    <mergeCell ref="Z17:AA17"/>
    <mergeCell ref="I26:K26"/>
    <mergeCell ref="I27:J27"/>
    <mergeCell ref="I29:J29"/>
    <mergeCell ref="R1:X1"/>
    <mergeCell ref="R2:X2"/>
    <mergeCell ref="Z1:AA1"/>
    <mergeCell ref="Z10:AB10"/>
    <mergeCell ref="Z11:AA11"/>
    <mergeCell ref="Z12:AA12"/>
    <mergeCell ref="Z13:AA13"/>
    <mergeCell ref="I88:L88"/>
    <mergeCell ref="I66:J66"/>
    <mergeCell ref="I67:J67"/>
    <mergeCell ref="I61:K61"/>
    <mergeCell ref="A1:G1"/>
    <mergeCell ref="A2:G2"/>
    <mergeCell ref="I65:J65"/>
    <mergeCell ref="I62:J62"/>
    <mergeCell ref="I33:J33"/>
    <mergeCell ref="I34:J34"/>
    <mergeCell ref="I63:J63"/>
    <mergeCell ref="I64:J64"/>
    <mergeCell ref="I31:J31"/>
    <mergeCell ref="I28:J28"/>
    <mergeCell ref="I30:J30"/>
    <mergeCell ref="I32:J32"/>
  </mergeCells>
  <hyperlinks>
    <hyperlink ref="A2" r:id="rId1" xr:uid="{C6D6EB6D-66C1-7C4B-B607-50C4FD6BC88A}"/>
    <hyperlink ref="R2" r:id="rId2" xr:uid="{B57E2B18-6AAA-D144-BEF2-3BD2D84D15E0}"/>
  </hyperlinks>
  <pageMargins left="0.7" right="0.7" top="0.75" bottom="0.75" header="0.3" footer="0.3"/>
  <pageSetup scale="39" orientation="portrait" horizontalDpi="0" verticalDpi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3F3EB-ACA6-794B-AF70-56DDF62D6998}">
  <sheetPr>
    <pageSetUpPr fitToPage="1"/>
  </sheetPr>
  <dimension ref="A1:AJ104"/>
  <sheetViews>
    <sheetView topLeftCell="J25" zoomScaleNormal="100" workbookViewId="0">
      <selection activeCell="U101" sqref="U101"/>
    </sheetView>
  </sheetViews>
  <sheetFormatPr baseColWidth="10" defaultColWidth="8.83203125" defaultRowHeight="15" x14ac:dyDescent="0.2"/>
  <cols>
    <col min="1" max="4" width="12.83203125" style="3" customWidth="1" collapsed="1"/>
    <col min="5" max="7" width="12.83203125" style="3" customWidth="1"/>
    <col min="8" max="8" width="12.83203125" style="2" customWidth="1"/>
    <col min="9" max="9" width="18.83203125" style="2" customWidth="1"/>
    <col min="10" max="12" width="12.83203125" style="2" customWidth="1"/>
    <col min="13" max="17" width="8.83203125" style="1"/>
    <col min="18" max="20" width="12.83203125" style="2" customWidth="1"/>
    <col min="21" max="21" width="15.83203125" style="2" customWidth="1"/>
    <col min="22" max="24" width="12.83203125" style="2" customWidth="1"/>
    <col min="25" max="25" width="8.83203125" style="2"/>
    <col min="26" max="28" width="15.83203125" style="2" customWidth="1"/>
    <col min="29" max="16384" width="8.83203125" style="1"/>
  </cols>
  <sheetData>
    <row r="1" spans="1:28" x14ac:dyDescent="0.2">
      <c r="A1" s="52" t="s">
        <v>176</v>
      </c>
      <c r="B1" s="39"/>
      <c r="C1" s="39"/>
      <c r="D1" s="39"/>
      <c r="E1" s="39"/>
      <c r="F1" s="39"/>
      <c r="G1" s="40"/>
      <c r="R1" s="52" t="s">
        <v>229</v>
      </c>
      <c r="S1" s="39"/>
      <c r="T1" s="39"/>
      <c r="U1" s="39"/>
      <c r="V1" s="39"/>
      <c r="W1" s="39"/>
      <c r="X1" s="40"/>
      <c r="Y1" s="3"/>
    </row>
    <row r="2" spans="1:28" ht="16" customHeight="1" x14ac:dyDescent="0.2">
      <c r="A2" s="53" t="s">
        <v>175</v>
      </c>
      <c r="B2" s="41"/>
      <c r="C2" s="41"/>
      <c r="D2" s="41"/>
      <c r="E2" s="41"/>
      <c r="F2" s="41"/>
      <c r="G2" s="42"/>
      <c r="R2" s="56" t="s">
        <v>175</v>
      </c>
      <c r="S2" s="41"/>
      <c r="T2" s="41"/>
      <c r="U2" s="41"/>
      <c r="V2" s="41"/>
      <c r="W2" s="41"/>
      <c r="X2" s="42"/>
      <c r="Y2" s="3"/>
    </row>
    <row r="3" spans="1:28" x14ac:dyDescent="0.2">
      <c r="A3" s="20" t="s">
        <v>146</v>
      </c>
      <c r="B3" s="9" t="s">
        <v>145</v>
      </c>
      <c r="C3" s="9" t="s">
        <v>144</v>
      </c>
      <c r="D3" s="9" t="s">
        <v>143</v>
      </c>
      <c r="E3" s="9" t="s">
        <v>142</v>
      </c>
      <c r="F3" s="9" t="s">
        <v>141</v>
      </c>
      <c r="G3" s="11" t="s">
        <v>140</v>
      </c>
      <c r="H3" s="10"/>
      <c r="R3" s="20" t="s">
        <v>146</v>
      </c>
      <c r="S3" s="9" t="s">
        <v>145</v>
      </c>
      <c r="T3" s="9" t="s">
        <v>203</v>
      </c>
      <c r="U3" s="9" t="s">
        <v>204</v>
      </c>
      <c r="V3" s="23" t="s">
        <v>205</v>
      </c>
      <c r="W3" s="22" t="s">
        <v>206</v>
      </c>
      <c r="X3" s="11" t="s">
        <v>207</v>
      </c>
      <c r="Y3" s="3"/>
    </row>
    <row r="4" spans="1:28" x14ac:dyDescent="0.2">
      <c r="A4" s="7">
        <v>1</v>
      </c>
      <c r="B4" s="18" t="s">
        <v>174</v>
      </c>
      <c r="C4" s="18">
        <v>1348.5</v>
      </c>
      <c r="D4" s="6">
        <f t="shared" ref="D4:D35" si="0">TREND($C$4:$C$102,$A$4:$A$102,A4)</f>
        <v>1436.6872808080809</v>
      </c>
      <c r="E4" s="5">
        <v>58</v>
      </c>
      <c r="F4" s="18">
        <v>1056.51</v>
      </c>
      <c r="G4" s="4">
        <f t="shared" ref="G4:G35" si="1">POWER(F4-$K$62,2)</f>
        <v>74136.942961000226</v>
      </c>
      <c r="R4" s="7">
        <v>58</v>
      </c>
      <c r="S4" s="5" t="s">
        <v>71</v>
      </c>
      <c r="T4" s="5">
        <v>1056.51</v>
      </c>
      <c r="U4" s="6">
        <f t="shared" ref="U4:U35" si="2">TREND($C$4:$C$102,$A$4:$A$102,R4)</f>
        <v>1310.7880073386932</v>
      </c>
      <c r="V4" s="24">
        <f t="shared" ref="V4:V35" si="3">T4*U4</f>
        <v>1384860.6376334028</v>
      </c>
      <c r="W4" s="25">
        <f t="shared" ref="W4:W35" si="4">POWER(T4,2)</f>
        <v>1116213.3801</v>
      </c>
      <c r="X4" s="25">
        <f t="shared" ref="X4:X35" si="5">POWER(U4,2)</f>
        <v>1718165.200182942</v>
      </c>
      <c r="Y4" s="3"/>
    </row>
    <row r="5" spans="1:28" x14ac:dyDescent="0.2">
      <c r="A5" s="7">
        <v>2</v>
      </c>
      <c r="B5" s="18" t="s">
        <v>160</v>
      </c>
      <c r="C5" s="18">
        <v>1346.17</v>
      </c>
      <c r="D5" s="6">
        <f t="shared" si="0"/>
        <v>1434.4785216244074</v>
      </c>
      <c r="E5" s="5">
        <v>61</v>
      </c>
      <c r="F5" s="18">
        <v>1061.32</v>
      </c>
      <c r="G5" s="4">
        <f t="shared" si="1"/>
        <v>71540.735841000249</v>
      </c>
      <c r="R5" s="7">
        <v>61</v>
      </c>
      <c r="S5" s="5" t="s">
        <v>67</v>
      </c>
      <c r="T5" s="5">
        <v>1061.32</v>
      </c>
      <c r="U5" s="6">
        <f t="shared" si="2"/>
        <v>1304.1617297876728</v>
      </c>
      <c r="V5" s="24">
        <f t="shared" si="3"/>
        <v>1384132.9270582527</v>
      </c>
      <c r="W5" s="25">
        <f t="shared" si="4"/>
        <v>1126400.1423999998</v>
      </c>
      <c r="X5" s="25">
        <f t="shared" si="5"/>
        <v>1700837.817442775</v>
      </c>
      <c r="Y5" s="3"/>
    </row>
    <row r="6" spans="1:28" x14ac:dyDescent="0.2">
      <c r="A6" s="7">
        <v>3</v>
      </c>
      <c r="B6" s="18" t="s">
        <v>139</v>
      </c>
      <c r="C6" s="18">
        <v>1362.99</v>
      </c>
      <c r="D6" s="6">
        <f t="shared" si="0"/>
        <v>1432.269762440734</v>
      </c>
      <c r="E6" s="5">
        <v>59</v>
      </c>
      <c r="F6" s="18">
        <v>1093.05</v>
      </c>
      <c r="G6" s="4">
        <f t="shared" si="1"/>
        <v>55573.819081000205</v>
      </c>
      <c r="R6" s="7">
        <v>59</v>
      </c>
      <c r="S6" s="5" t="s">
        <v>70</v>
      </c>
      <c r="T6" s="5">
        <v>1093.05</v>
      </c>
      <c r="U6" s="6">
        <f t="shared" si="2"/>
        <v>1308.5792481550197</v>
      </c>
      <c r="V6" s="24">
        <f t="shared" si="3"/>
        <v>1430342.5471958444</v>
      </c>
      <c r="W6" s="25">
        <f t="shared" si="4"/>
        <v>1194758.3025</v>
      </c>
      <c r="X6" s="25">
        <f t="shared" si="5"/>
        <v>1712379.6487019567</v>
      </c>
      <c r="Y6" s="3"/>
      <c r="Z6" s="39" t="s">
        <v>222</v>
      </c>
      <c r="AA6" s="39"/>
      <c r="AB6" s="3"/>
    </row>
    <row r="7" spans="1:28" x14ac:dyDescent="0.2">
      <c r="A7" s="7">
        <v>4</v>
      </c>
      <c r="B7" s="18" t="s">
        <v>138</v>
      </c>
      <c r="C7" s="18">
        <v>1350</v>
      </c>
      <c r="D7" s="6">
        <f t="shared" si="0"/>
        <v>1430.0610032570605</v>
      </c>
      <c r="E7" s="5">
        <v>57</v>
      </c>
      <c r="F7" s="18">
        <v>1093.1099999999999</v>
      </c>
      <c r="G7" s="4">
        <f t="shared" si="1"/>
        <v>55545.533761000232</v>
      </c>
      <c r="R7" s="7">
        <v>57</v>
      </c>
      <c r="S7" s="5" t="s">
        <v>72</v>
      </c>
      <c r="T7" s="5">
        <v>1093.1099999999999</v>
      </c>
      <c r="U7" s="6">
        <f t="shared" si="2"/>
        <v>1312.9967665223667</v>
      </c>
      <c r="V7" s="24">
        <f t="shared" si="3"/>
        <v>1435249.895453264</v>
      </c>
      <c r="W7" s="25">
        <f t="shared" si="4"/>
        <v>1194889.4720999999</v>
      </c>
      <c r="X7" s="25">
        <f t="shared" si="5"/>
        <v>1723960.5088981902</v>
      </c>
      <c r="Y7" s="3"/>
      <c r="Z7" s="26" t="s">
        <v>215</v>
      </c>
      <c r="AA7" s="26">
        <f>SUM($T$4:$T$103)</f>
        <v>132879.10000000003</v>
      </c>
      <c r="AB7" s="3"/>
    </row>
    <row r="8" spans="1:28" x14ac:dyDescent="0.2">
      <c r="A8" s="7">
        <v>5</v>
      </c>
      <c r="B8" s="18" t="s">
        <v>137</v>
      </c>
      <c r="C8" s="18">
        <v>1330.11</v>
      </c>
      <c r="D8" s="6">
        <f t="shared" si="0"/>
        <v>1427.8522440733871</v>
      </c>
      <c r="E8" s="5">
        <v>56</v>
      </c>
      <c r="F8" s="18">
        <v>1096</v>
      </c>
      <c r="G8" s="4">
        <f t="shared" si="1"/>
        <v>54191.649681000185</v>
      </c>
      <c r="R8" s="7">
        <v>56</v>
      </c>
      <c r="S8" s="5" t="s">
        <v>73</v>
      </c>
      <c r="T8" s="5">
        <v>1096</v>
      </c>
      <c r="U8" s="6">
        <f t="shared" si="2"/>
        <v>1315.2055257060401</v>
      </c>
      <c r="V8" s="24">
        <f t="shared" si="3"/>
        <v>1441465.25617382</v>
      </c>
      <c r="W8" s="25">
        <f t="shared" si="4"/>
        <v>1201216</v>
      </c>
      <c r="X8" s="25">
        <f t="shared" si="5"/>
        <v>1729765.5748477015</v>
      </c>
      <c r="Y8" s="3"/>
      <c r="Z8" s="26" t="s">
        <v>216</v>
      </c>
      <c r="AA8" s="26">
        <f>SUM($U$4:$U$103)</f>
        <v>132735.37012162438</v>
      </c>
      <c r="AB8" s="3"/>
    </row>
    <row r="9" spans="1:28" x14ac:dyDescent="0.2">
      <c r="A9" s="7">
        <v>6</v>
      </c>
      <c r="B9" s="18" t="s">
        <v>136</v>
      </c>
      <c r="C9" s="18">
        <v>1341.55</v>
      </c>
      <c r="D9" s="6">
        <f t="shared" si="0"/>
        <v>1425.6434848897136</v>
      </c>
      <c r="E9" s="5">
        <v>69</v>
      </c>
      <c r="F9" s="18">
        <v>1098.26</v>
      </c>
      <c r="G9" s="4">
        <f t="shared" si="1"/>
        <v>53144.541961000185</v>
      </c>
      <c r="R9" s="7">
        <v>69</v>
      </c>
      <c r="S9" s="5" t="s">
        <v>50</v>
      </c>
      <c r="T9" s="5">
        <v>1098.26</v>
      </c>
      <c r="U9" s="6">
        <f t="shared" si="2"/>
        <v>1286.4916563182849</v>
      </c>
      <c r="V9" s="24">
        <f t="shared" si="3"/>
        <v>1412902.3264681196</v>
      </c>
      <c r="W9" s="25">
        <f t="shared" si="4"/>
        <v>1206175.0275999999</v>
      </c>
      <c r="X9" s="25">
        <f t="shared" si="5"/>
        <v>1655060.781776564</v>
      </c>
      <c r="Y9" s="3"/>
      <c r="Z9" s="26" t="s">
        <v>209</v>
      </c>
      <c r="AA9" s="26">
        <f>SUM($V$4:$V$103)</f>
        <v>176768361.46966535</v>
      </c>
      <c r="AB9" s="3"/>
    </row>
    <row r="10" spans="1:28" x14ac:dyDescent="0.2">
      <c r="A10" s="7">
        <v>7</v>
      </c>
      <c r="B10" s="18" t="s">
        <v>135</v>
      </c>
      <c r="C10" s="18">
        <v>1347.86</v>
      </c>
      <c r="D10" s="6">
        <f t="shared" si="0"/>
        <v>1423.4347257060401</v>
      </c>
      <c r="E10" s="5">
        <v>62</v>
      </c>
      <c r="F10" s="18">
        <v>1103.77</v>
      </c>
      <c r="G10" s="4">
        <f t="shared" si="1"/>
        <v>50634.450441000183</v>
      </c>
      <c r="R10" s="7">
        <v>62</v>
      </c>
      <c r="S10" s="5" t="s">
        <v>64</v>
      </c>
      <c r="T10" s="5">
        <v>1103.77</v>
      </c>
      <c r="U10" s="6">
        <f t="shared" si="2"/>
        <v>1301.9529706039991</v>
      </c>
      <c r="V10" s="24">
        <f t="shared" si="3"/>
        <v>1437056.6303635761</v>
      </c>
      <c r="W10" s="25">
        <f t="shared" si="4"/>
        <v>1218308.2128999999</v>
      </c>
      <c r="X10" s="25">
        <f t="shared" si="5"/>
        <v>1695081.5376645778</v>
      </c>
      <c r="Y10" s="3"/>
      <c r="Z10" s="26" t="s">
        <v>210</v>
      </c>
      <c r="AA10" s="26">
        <f>SUM($W$4:$W$103)</f>
        <v>178248798.74679998</v>
      </c>
      <c r="AB10" s="3"/>
    </row>
    <row r="11" spans="1:28" x14ac:dyDescent="0.2">
      <c r="A11" s="7">
        <v>8</v>
      </c>
      <c r="B11" s="18" t="s">
        <v>134</v>
      </c>
      <c r="C11" s="18">
        <v>1350</v>
      </c>
      <c r="D11" s="6">
        <f t="shared" si="0"/>
        <v>1421.2259665223667</v>
      </c>
      <c r="E11" s="5">
        <v>64</v>
      </c>
      <c r="F11" s="18">
        <v>1111.8</v>
      </c>
      <c r="G11" s="4">
        <f t="shared" si="1"/>
        <v>47085.094081000192</v>
      </c>
      <c r="R11" s="7">
        <v>64</v>
      </c>
      <c r="S11" s="5" t="s">
        <v>58</v>
      </c>
      <c r="T11" s="5">
        <v>1111.8</v>
      </c>
      <c r="U11" s="6">
        <f t="shared" si="2"/>
        <v>1297.5354522366522</v>
      </c>
      <c r="V11" s="24">
        <f t="shared" si="3"/>
        <v>1442599.9157967099</v>
      </c>
      <c r="W11" s="25">
        <f t="shared" si="4"/>
        <v>1236099.24</v>
      </c>
      <c r="X11" s="25">
        <f t="shared" si="5"/>
        <v>1683598.2498109734</v>
      </c>
      <c r="Y11" s="3"/>
      <c r="Z11" s="26" t="s">
        <v>211</v>
      </c>
      <c r="AA11" s="26">
        <f>SUM($X$4:$X$103)</f>
        <v>176593295.58572528</v>
      </c>
      <c r="AB11" s="3"/>
    </row>
    <row r="12" spans="1:28" x14ac:dyDescent="0.2">
      <c r="A12" s="7">
        <v>9</v>
      </c>
      <c r="B12" s="18" t="s">
        <v>133</v>
      </c>
      <c r="C12" s="18">
        <v>1397.94</v>
      </c>
      <c r="D12" s="6">
        <f t="shared" si="0"/>
        <v>1419.0172073386932</v>
      </c>
      <c r="E12" s="5">
        <v>70</v>
      </c>
      <c r="F12" s="18">
        <v>1119.02</v>
      </c>
      <c r="G12" s="4">
        <f t="shared" si="1"/>
        <v>44003.872441000174</v>
      </c>
      <c r="R12" s="7">
        <v>70</v>
      </c>
      <c r="S12" s="5" t="s">
        <v>49</v>
      </c>
      <c r="T12" s="5">
        <v>1119.02</v>
      </c>
      <c r="U12" s="6">
        <f t="shared" si="2"/>
        <v>1284.2828971346114</v>
      </c>
      <c r="V12" s="24">
        <f t="shared" si="3"/>
        <v>1437138.2475515727</v>
      </c>
      <c r="W12" s="25">
        <f t="shared" si="4"/>
        <v>1252205.7604</v>
      </c>
      <c r="X12" s="25">
        <f t="shared" si="5"/>
        <v>1649382.5598724708</v>
      </c>
      <c r="Y12" s="3"/>
      <c r="Z12" s="26" t="s">
        <v>212</v>
      </c>
      <c r="AA12" s="26">
        <f>COUNT($V$4:$V$103)</f>
        <v>100</v>
      </c>
      <c r="AB12" s="3"/>
    </row>
    <row r="13" spans="1:28" x14ac:dyDescent="0.2">
      <c r="A13" s="7">
        <v>10</v>
      </c>
      <c r="B13" s="18" t="s">
        <v>132</v>
      </c>
      <c r="C13" s="18">
        <v>1392.08</v>
      </c>
      <c r="D13" s="6">
        <f t="shared" si="0"/>
        <v>1416.8084481550197</v>
      </c>
      <c r="E13" s="5">
        <v>68</v>
      </c>
      <c r="F13" s="18">
        <v>1122</v>
      </c>
      <c r="G13" s="4">
        <f t="shared" si="1"/>
        <v>42762.517681000165</v>
      </c>
      <c r="R13" s="7">
        <v>68</v>
      </c>
      <c r="S13" s="5" t="s">
        <v>51</v>
      </c>
      <c r="T13" s="5">
        <v>1122</v>
      </c>
      <c r="U13" s="6">
        <f t="shared" si="2"/>
        <v>1288.7004155019583</v>
      </c>
      <c r="V13" s="24">
        <f t="shared" si="3"/>
        <v>1445921.8661931972</v>
      </c>
      <c r="W13" s="25">
        <f t="shared" si="4"/>
        <v>1258884</v>
      </c>
      <c r="X13" s="25">
        <f t="shared" si="5"/>
        <v>1660748.7609149201</v>
      </c>
      <c r="Y13" s="3"/>
      <c r="Z13" s="3"/>
      <c r="AA13" s="3"/>
      <c r="AB13" s="3"/>
    </row>
    <row r="14" spans="1:28" x14ac:dyDescent="0.2">
      <c r="A14" s="7">
        <v>11</v>
      </c>
      <c r="B14" s="18" t="s">
        <v>131</v>
      </c>
      <c r="C14" s="18">
        <v>1420.57</v>
      </c>
      <c r="D14" s="6">
        <f t="shared" si="0"/>
        <v>1414.5996889713463</v>
      </c>
      <c r="E14" s="5">
        <v>66</v>
      </c>
      <c r="F14" s="18">
        <v>1125.04</v>
      </c>
      <c r="G14" s="4">
        <f t="shared" si="1"/>
        <v>41514.470001000176</v>
      </c>
      <c r="R14" s="7">
        <v>66</v>
      </c>
      <c r="S14" s="5" t="s">
        <v>54</v>
      </c>
      <c r="T14" s="5">
        <v>1125.04</v>
      </c>
      <c r="U14" s="6">
        <f t="shared" si="2"/>
        <v>1293.1179338693053</v>
      </c>
      <c r="V14" s="24">
        <f t="shared" si="3"/>
        <v>1454809.4003203232</v>
      </c>
      <c r="W14" s="25">
        <f t="shared" si="4"/>
        <v>1265715.0015999998</v>
      </c>
      <c r="X14" s="25">
        <f t="shared" si="5"/>
        <v>1672153.990894421</v>
      </c>
      <c r="Y14" s="3"/>
      <c r="Z14" s="3"/>
      <c r="AA14" s="3"/>
      <c r="AB14" s="3"/>
    </row>
    <row r="15" spans="1:28" x14ac:dyDescent="0.2">
      <c r="A15" s="7">
        <v>12</v>
      </c>
      <c r="B15" s="18" t="s">
        <v>130</v>
      </c>
      <c r="C15" s="18">
        <v>1427.56</v>
      </c>
      <c r="D15" s="6">
        <f t="shared" si="0"/>
        <v>1412.3909297876728</v>
      </c>
      <c r="E15" s="5">
        <v>65</v>
      </c>
      <c r="F15" s="18">
        <v>1125.67</v>
      </c>
      <c r="G15" s="4">
        <f t="shared" si="1"/>
        <v>41258.140641000129</v>
      </c>
      <c r="R15" s="7">
        <v>65</v>
      </c>
      <c r="S15" s="5" t="s">
        <v>56</v>
      </c>
      <c r="T15" s="5">
        <v>1125.67</v>
      </c>
      <c r="U15" s="6">
        <f t="shared" si="2"/>
        <v>1295.3266930529787</v>
      </c>
      <c r="V15" s="24">
        <f t="shared" si="3"/>
        <v>1458110.3985689466</v>
      </c>
      <c r="W15" s="25">
        <f t="shared" si="4"/>
        <v>1267132.9489000002</v>
      </c>
      <c r="X15" s="25">
        <f t="shared" si="5"/>
        <v>1677871.2417355657</v>
      </c>
      <c r="Y15" s="3"/>
      <c r="Z15" s="57" t="s">
        <v>223</v>
      </c>
      <c r="AA15" s="58"/>
      <c r="AB15" s="59"/>
    </row>
    <row r="16" spans="1:28" x14ac:dyDescent="0.2">
      <c r="A16" s="7">
        <v>13</v>
      </c>
      <c r="B16" s="18" t="s">
        <v>129</v>
      </c>
      <c r="C16" s="18">
        <v>1436.13</v>
      </c>
      <c r="D16" s="6">
        <f t="shared" si="0"/>
        <v>1410.1821706039993</v>
      </c>
      <c r="E16" s="5">
        <v>54</v>
      </c>
      <c r="F16" s="18">
        <v>1126</v>
      </c>
      <c r="G16" s="4">
        <f t="shared" si="1"/>
        <v>41124.189681000164</v>
      </c>
      <c r="R16" s="7">
        <v>54</v>
      </c>
      <c r="S16" s="5" t="s">
        <v>75</v>
      </c>
      <c r="T16" s="5">
        <v>1126</v>
      </c>
      <c r="U16" s="6">
        <f t="shared" si="2"/>
        <v>1319.6230440733871</v>
      </c>
      <c r="V16" s="24">
        <f t="shared" si="3"/>
        <v>1485895.5476266339</v>
      </c>
      <c r="W16" s="25">
        <f t="shared" si="4"/>
        <v>1267876</v>
      </c>
      <c r="X16" s="25">
        <f t="shared" si="5"/>
        <v>1741404.9784495125</v>
      </c>
      <c r="Y16" s="3"/>
      <c r="Z16" s="54" t="s">
        <v>221</v>
      </c>
      <c r="AA16" s="55"/>
      <c r="AB16" s="26">
        <f>(AA12*AA9-AA7*AA8)/(SQRT((AA12*AA10-POWER(AA7,2))*(AA12*AA11-POWER(AA8,2))))</f>
        <v>0.47285487518680636</v>
      </c>
    </row>
    <row r="17" spans="1:28" x14ac:dyDescent="0.2">
      <c r="A17" s="7">
        <v>14</v>
      </c>
      <c r="B17" s="18" t="s">
        <v>128</v>
      </c>
      <c r="C17" s="18">
        <v>1439.01</v>
      </c>
      <c r="D17" s="6">
        <f t="shared" si="0"/>
        <v>1407.9734114203259</v>
      </c>
      <c r="E17" s="5">
        <v>63</v>
      </c>
      <c r="F17" s="18">
        <v>1126.47</v>
      </c>
      <c r="G17" s="4">
        <f t="shared" si="1"/>
        <v>40933.787041000149</v>
      </c>
      <c r="R17" s="7">
        <v>63</v>
      </c>
      <c r="S17" s="5" t="s">
        <v>61</v>
      </c>
      <c r="T17" s="5">
        <v>1126.47</v>
      </c>
      <c r="U17" s="6">
        <f t="shared" si="2"/>
        <v>1299.7442114203257</v>
      </c>
      <c r="V17" s="24">
        <f t="shared" si="3"/>
        <v>1464122.8618386544</v>
      </c>
      <c r="W17" s="25">
        <f t="shared" si="4"/>
        <v>1268934.6609</v>
      </c>
      <c r="X17" s="25">
        <f t="shared" si="5"/>
        <v>1689335.0151206441</v>
      </c>
      <c r="Y17" s="3"/>
      <c r="Z17" s="54" t="s">
        <v>220</v>
      </c>
      <c r="AA17" s="55"/>
      <c r="AB17" s="26">
        <f>POWER(AB16,2)</f>
        <v>0.22359173298793023</v>
      </c>
    </row>
    <row r="18" spans="1:28" x14ac:dyDescent="0.2">
      <c r="A18" s="7">
        <v>15</v>
      </c>
      <c r="B18" s="18" t="s">
        <v>127</v>
      </c>
      <c r="C18" s="18">
        <v>1430.21</v>
      </c>
      <c r="D18" s="6">
        <f t="shared" si="0"/>
        <v>1405.7646522366524</v>
      </c>
      <c r="E18" s="5">
        <v>60</v>
      </c>
      <c r="F18" s="18">
        <v>1135.72</v>
      </c>
      <c r="G18" s="4">
        <f t="shared" si="1"/>
        <v>37276.411041000145</v>
      </c>
      <c r="R18" s="7">
        <v>60</v>
      </c>
      <c r="S18" s="5" t="s">
        <v>69</v>
      </c>
      <c r="T18" s="5">
        <v>1135.72</v>
      </c>
      <c r="U18" s="6">
        <f t="shared" si="2"/>
        <v>1306.3704889713463</v>
      </c>
      <c r="V18" s="24">
        <f t="shared" si="3"/>
        <v>1483671.0917345374</v>
      </c>
      <c r="W18" s="25">
        <f t="shared" si="4"/>
        <v>1289859.9184000001</v>
      </c>
      <c r="X18" s="25">
        <f t="shared" si="5"/>
        <v>1706603.8544552343</v>
      </c>
      <c r="Y18" s="3"/>
      <c r="Z18" s="54" t="s">
        <v>213</v>
      </c>
      <c r="AA18" s="55"/>
      <c r="AB18" s="26">
        <f>(AA12*AA9-AA7*AA8)/(AA12*AA10-POWER(AA7,2))</f>
        <v>0.23258269074073287</v>
      </c>
    </row>
    <row r="19" spans="1:28" x14ac:dyDescent="0.2">
      <c r="A19" s="7">
        <v>16</v>
      </c>
      <c r="B19" s="18" t="s">
        <v>126</v>
      </c>
      <c r="C19" s="18">
        <v>1447.44</v>
      </c>
      <c r="D19" s="6">
        <f t="shared" si="0"/>
        <v>1403.5558930529789</v>
      </c>
      <c r="E19" s="5">
        <v>71</v>
      </c>
      <c r="F19" s="18">
        <v>1138</v>
      </c>
      <c r="G19" s="4">
        <f t="shared" si="1"/>
        <v>36401.205681000152</v>
      </c>
      <c r="R19" s="7">
        <v>71</v>
      </c>
      <c r="S19" s="5" t="s">
        <v>48</v>
      </c>
      <c r="T19" s="5">
        <v>1138</v>
      </c>
      <c r="U19" s="6">
        <f t="shared" si="2"/>
        <v>1282.0741379509379</v>
      </c>
      <c r="V19" s="24">
        <f t="shared" si="3"/>
        <v>1459000.3689881673</v>
      </c>
      <c r="W19" s="25">
        <f t="shared" si="4"/>
        <v>1295044</v>
      </c>
      <c r="X19" s="25">
        <f t="shared" si="5"/>
        <v>1643714.0952026406</v>
      </c>
      <c r="Y19" s="3"/>
      <c r="Z19" s="54" t="s">
        <v>217</v>
      </c>
      <c r="AA19" s="55"/>
      <c r="AB19" s="26">
        <f>(AA8-AB18*AA7)/(AA12)</f>
        <v>1018.2999150041745</v>
      </c>
    </row>
    <row r="20" spans="1:28" x14ac:dyDescent="0.2">
      <c r="A20" s="7">
        <v>17</v>
      </c>
      <c r="B20" s="18" t="s">
        <v>125</v>
      </c>
      <c r="C20" s="18">
        <v>1462.91</v>
      </c>
      <c r="D20" s="6">
        <f t="shared" si="0"/>
        <v>1401.3471338693055</v>
      </c>
      <c r="E20" s="5">
        <v>67</v>
      </c>
      <c r="F20" s="18">
        <v>1147.3</v>
      </c>
      <c r="G20" s="4">
        <f t="shared" si="1"/>
        <v>32938.983081000159</v>
      </c>
      <c r="R20" s="7">
        <v>67</v>
      </c>
      <c r="S20" s="5" t="s">
        <v>52</v>
      </c>
      <c r="T20" s="5">
        <v>1147.3</v>
      </c>
      <c r="U20" s="6">
        <f t="shared" si="2"/>
        <v>1290.9091746856318</v>
      </c>
      <c r="V20" s="24">
        <f t="shared" si="3"/>
        <v>1481060.0961168252</v>
      </c>
      <c r="W20" s="25">
        <f t="shared" si="4"/>
        <v>1316297.2899999998</v>
      </c>
      <c r="X20" s="25">
        <f t="shared" si="5"/>
        <v>1666446.4972875391</v>
      </c>
      <c r="Y20" s="3"/>
      <c r="Z20" s="3"/>
      <c r="AA20" s="3"/>
      <c r="AB20" s="3"/>
    </row>
    <row r="21" spans="1:28" x14ac:dyDescent="0.2">
      <c r="A21" s="7">
        <v>18</v>
      </c>
      <c r="B21" s="18" t="s">
        <v>124</v>
      </c>
      <c r="C21" s="18">
        <v>1479.12</v>
      </c>
      <c r="D21" s="6">
        <f t="shared" si="0"/>
        <v>1399.138374685632</v>
      </c>
      <c r="E21" s="5">
        <v>55</v>
      </c>
      <c r="F21" s="18">
        <v>1179</v>
      </c>
      <c r="G21" s="4">
        <f t="shared" si="1"/>
        <v>22437.343681000119</v>
      </c>
      <c r="R21" s="7">
        <v>55</v>
      </c>
      <c r="S21" s="5" t="s">
        <v>74</v>
      </c>
      <c r="T21" s="5">
        <v>1179</v>
      </c>
      <c r="U21" s="6">
        <f t="shared" si="2"/>
        <v>1317.4142848897136</v>
      </c>
      <c r="V21" s="24">
        <f t="shared" si="3"/>
        <v>1553231.4418849724</v>
      </c>
      <c r="W21" s="25">
        <f t="shared" si="4"/>
        <v>1390041</v>
      </c>
      <c r="X21" s="25">
        <f t="shared" si="5"/>
        <v>1735580.3980314755</v>
      </c>
      <c r="Y21" s="3"/>
      <c r="Z21" s="43" t="s">
        <v>224</v>
      </c>
      <c r="AA21" s="44"/>
      <c r="AB21" s="3"/>
    </row>
    <row r="22" spans="1:28" x14ac:dyDescent="0.2">
      <c r="A22" s="7">
        <v>19</v>
      </c>
      <c r="B22" s="18" t="s">
        <v>123</v>
      </c>
      <c r="C22" s="18">
        <v>1491</v>
      </c>
      <c r="D22" s="6">
        <f t="shared" si="0"/>
        <v>1396.9296155019586</v>
      </c>
      <c r="E22" s="5">
        <v>51</v>
      </c>
      <c r="F22" s="18">
        <v>1205.3</v>
      </c>
      <c r="G22" s="4">
        <f t="shared" si="1"/>
        <v>15250.027081000109</v>
      </c>
      <c r="R22" s="7">
        <v>51</v>
      </c>
      <c r="S22" s="5" t="s">
        <v>78</v>
      </c>
      <c r="T22" s="5">
        <v>1205.3</v>
      </c>
      <c r="U22" s="6">
        <f t="shared" si="2"/>
        <v>1326.2493216244075</v>
      </c>
      <c r="V22" s="24">
        <f t="shared" si="3"/>
        <v>1598528.3073538982</v>
      </c>
      <c r="W22" s="25">
        <f t="shared" si="4"/>
        <v>1452748.0899999999</v>
      </c>
      <c r="X22" s="25">
        <f t="shared" si="5"/>
        <v>1758937.2631092009</v>
      </c>
      <c r="Y22" s="3"/>
      <c r="Z22" s="54" t="s">
        <v>237</v>
      </c>
      <c r="AA22" s="55"/>
      <c r="AB22" s="3"/>
    </row>
    <row r="23" spans="1:28" x14ac:dyDescent="0.2">
      <c r="A23" s="7">
        <v>20</v>
      </c>
      <c r="B23" s="18" t="s">
        <v>122</v>
      </c>
      <c r="C23" s="18">
        <v>1487.64</v>
      </c>
      <c r="D23" s="6">
        <f t="shared" si="0"/>
        <v>1394.7208563182849</v>
      </c>
      <c r="E23" s="5">
        <v>73</v>
      </c>
      <c r="F23" s="18">
        <v>1206.5</v>
      </c>
      <c r="G23" s="4">
        <f t="shared" si="1"/>
        <v>14955.088681000096</v>
      </c>
      <c r="R23" s="7">
        <v>73</v>
      </c>
      <c r="S23" s="5" t="s">
        <v>46</v>
      </c>
      <c r="T23" s="5">
        <v>1206.5</v>
      </c>
      <c r="U23" s="6">
        <f t="shared" si="2"/>
        <v>1277.656619583591</v>
      </c>
      <c r="V23" s="24">
        <f t="shared" si="3"/>
        <v>1541492.7115276025</v>
      </c>
      <c r="W23" s="25">
        <f t="shared" si="4"/>
        <v>1455642.25</v>
      </c>
      <c r="X23" s="25">
        <f t="shared" si="5"/>
        <v>1632406.4375657691</v>
      </c>
      <c r="Y23" s="3"/>
      <c r="Z23" s="3"/>
      <c r="AA23" s="3"/>
      <c r="AB23" s="3"/>
    </row>
    <row r="24" spans="1:28" x14ac:dyDescent="0.2">
      <c r="A24" s="7">
        <v>21</v>
      </c>
      <c r="B24" s="18" t="s">
        <v>121</v>
      </c>
      <c r="C24" s="18">
        <v>1493.59</v>
      </c>
      <c r="D24" s="6">
        <f t="shared" si="0"/>
        <v>1392.5120971346114</v>
      </c>
      <c r="E24" s="5">
        <v>75</v>
      </c>
      <c r="F24" s="18">
        <v>1209.18</v>
      </c>
      <c r="G24" s="4">
        <f t="shared" si="1"/>
        <v>14306.791321000079</v>
      </c>
      <c r="R24" s="7">
        <v>75</v>
      </c>
      <c r="S24" s="5" t="s">
        <v>44</v>
      </c>
      <c r="T24" s="5">
        <v>1209.18</v>
      </c>
      <c r="U24" s="6">
        <f t="shared" si="2"/>
        <v>1273.2391012162441</v>
      </c>
      <c r="V24" s="24">
        <f t="shared" si="3"/>
        <v>1539575.2564086581</v>
      </c>
      <c r="W24" s="25">
        <f t="shared" si="4"/>
        <v>1462116.2724000001</v>
      </c>
      <c r="X24" s="25">
        <f t="shared" si="5"/>
        <v>1621137.808865949</v>
      </c>
      <c r="Y24" s="3"/>
      <c r="Z24" s="3"/>
      <c r="AA24" s="3"/>
      <c r="AB24" s="3"/>
    </row>
    <row r="25" spans="1:28" x14ac:dyDescent="0.2">
      <c r="A25" s="7">
        <v>22</v>
      </c>
      <c r="B25" s="18" t="s">
        <v>120</v>
      </c>
      <c r="C25" s="18">
        <v>1431</v>
      </c>
      <c r="D25" s="6">
        <f t="shared" si="0"/>
        <v>1390.3033379509379</v>
      </c>
      <c r="E25" s="5">
        <v>72</v>
      </c>
      <c r="F25" s="18">
        <v>1221</v>
      </c>
      <c r="G25" s="4">
        <f t="shared" si="1"/>
        <v>11618.899681000084</v>
      </c>
      <c r="R25" s="7">
        <v>72</v>
      </c>
      <c r="S25" s="5" t="s">
        <v>47</v>
      </c>
      <c r="T25" s="5">
        <v>1221</v>
      </c>
      <c r="U25" s="6">
        <f t="shared" si="2"/>
        <v>1279.8653787672645</v>
      </c>
      <c r="V25" s="24">
        <f t="shared" si="3"/>
        <v>1562715.62747483</v>
      </c>
      <c r="W25" s="25">
        <f t="shared" si="4"/>
        <v>1490841</v>
      </c>
      <c r="X25" s="25">
        <f t="shared" si="5"/>
        <v>1638055.3877670735</v>
      </c>
      <c r="Y25" s="3"/>
      <c r="Z25" s="3"/>
      <c r="AA25" s="3"/>
      <c r="AB25" s="3"/>
    </row>
    <row r="26" spans="1:28" x14ac:dyDescent="0.2">
      <c r="A26" s="7">
        <v>23</v>
      </c>
      <c r="B26" s="18" t="s">
        <v>119</v>
      </c>
      <c r="C26" s="18">
        <v>1443</v>
      </c>
      <c r="D26" s="6">
        <f t="shared" si="0"/>
        <v>1388.0945787672645</v>
      </c>
      <c r="E26" s="5">
        <v>74</v>
      </c>
      <c r="F26" s="18">
        <v>1224.08</v>
      </c>
      <c r="G26" s="4">
        <f t="shared" si="1"/>
        <v>10964.393521000098</v>
      </c>
      <c r="I26" s="39" t="s">
        <v>116</v>
      </c>
      <c r="J26" s="39"/>
      <c r="K26" s="39"/>
      <c r="L26" s="2" t="s">
        <v>30</v>
      </c>
      <c r="R26" s="7">
        <v>74</v>
      </c>
      <c r="S26" s="5" t="s">
        <v>45</v>
      </c>
      <c r="T26" s="5">
        <v>1224.08</v>
      </c>
      <c r="U26" s="6">
        <f t="shared" si="2"/>
        <v>1275.4478603999175</v>
      </c>
      <c r="V26" s="24">
        <f t="shared" si="3"/>
        <v>1561250.2169583309</v>
      </c>
      <c r="W26" s="25">
        <f t="shared" si="4"/>
        <v>1498371.8463999999</v>
      </c>
      <c r="X26" s="25">
        <f t="shared" si="5"/>
        <v>1626767.2445987274</v>
      </c>
      <c r="Y26" s="3"/>
      <c r="Z26" s="3"/>
      <c r="AA26" s="3"/>
      <c r="AB26" s="3"/>
    </row>
    <row r="27" spans="1:28" x14ac:dyDescent="0.2">
      <c r="A27" s="7">
        <v>24</v>
      </c>
      <c r="B27" s="18" t="s">
        <v>118</v>
      </c>
      <c r="C27" s="18">
        <v>1458.8</v>
      </c>
      <c r="D27" s="6">
        <f t="shared" si="0"/>
        <v>1385.885819583591</v>
      </c>
      <c r="E27" s="5">
        <v>76</v>
      </c>
      <c r="F27" s="18">
        <v>1245.0899999999999</v>
      </c>
      <c r="G27" s="4">
        <f t="shared" si="1"/>
        <v>7005.8574010000793</v>
      </c>
      <c r="I27" s="39" t="s">
        <v>114</v>
      </c>
      <c r="J27" s="39"/>
      <c r="K27" s="5">
        <f>K31-K29</f>
        <v>191.25750000000016</v>
      </c>
      <c r="L27" s="2" t="s">
        <v>113</v>
      </c>
      <c r="R27" s="7">
        <v>76</v>
      </c>
      <c r="S27" s="5" t="s">
        <v>43</v>
      </c>
      <c r="T27" s="5">
        <v>1245.0899999999999</v>
      </c>
      <c r="U27" s="6">
        <f t="shared" si="2"/>
        <v>1271.0303420325706</v>
      </c>
      <c r="V27" s="24">
        <f t="shared" si="3"/>
        <v>1582547.1685613333</v>
      </c>
      <c r="W27" s="25">
        <f t="shared" si="4"/>
        <v>1550249.1080999998</v>
      </c>
      <c r="X27" s="25">
        <f t="shared" si="5"/>
        <v>1615518.1303674334</v>
      </c>
      <c r="Y27" s="3"/>
      <c r="Z27" s="3"/>
      <c r="AA27" s="3"/>
      <c r="AB27" s="3"/>
    </row>
    <row r="28" spans="1:28" x14ac:dyDescent="0.2">
      <c r="A28" s="7">
        <v>25</v>
      </c>
      <c r="B28" s="18" t="s">
        <v>117</v>
      </c>
      <c r="C28" s="18">
        <v>1439.96</v>
      </c>
      <c r="D28" s="6">
        <f t="shared" si="0"/>
        <v>1383.6770603999175</v>
      </c>
      <c r="E28" s="5">
        <v>82</v>
      </c>
      <c r="F28" s="18">
        <v>1245.54</v>
      </c>
      <c r="G28" s="4">
        <f t="shared" si="1"/>
        <v>6930.7290010000715</v>
      </c>
      <c r="I28" s="39" t="s">
        <v>111</v>
      </c>
      <c r="J28" s="39"/>
      <c r="K28" s="5">
        <f>MIN(F4:F103)</f>
        <v>1056.51</v>
      </c>
      <c r="L28" s="2" t="s">
        <v>110</v>
      </c>
      <c r="R28" s="7">
        <v>82</v>
      </c>
      <c r="S28" s="5" t="s">
        <v>37</v>
      </c>
      <c r="T28" s="5">
        <v>1245.54</v>
      </c>
      <c r="U28" s="6">
        <f t="shared" si="2"/>
        <v>1257.7777869305298</v>
      </c>
      <c r="V28" s="24">
        <f t="shared" si="3"/>
        <v>1566612.5447334521</v>
      </c>
      <c r="W28" s="25">
        <f t="shared" si="4"/>
        <v>1551369.8916</v>
      </c>
      <c r="X28" s="25">
        <f t="shared" si="5"/>
        <v>1582004.9612958613</v>
      </c>
      <c r="Y28" s="3"/>
      <c r="Z28" s="3"/>
      <c r="AA28" s="3"/>
      <c r="AB28" s="3"/>
    </row>
    <row r="29" spans="1:28" x14ac:dyDescent="0.2">
      <c r="A29" s="7">
        <v>26</v>
      </c>
      <c r="B29" s="18" t="s">
        <v>115</v>
      </c>
      <c r="C29" s="18">
        <v>1468.9</v>
      </c>
      <c r="D29" s="6">
        <f t="shared" si="0"/>
        <v>1381.4683012162441</v>
      </c>
      <c r="E29" s="5">
        <v>77</v>
      </c>
      <c r="F29" s="18">
        <v>1245.6099999999999</v>
      </c>
      <c r="G29" s="4">
        <f t="shared" si="1"/>
        <v>6919.0787610000825</v>
      </c>
      <c r="I29" s="39" t="s">
        <v>108</v>
      </c>
      <c r="J29" s="39"/>
      <c r="K29" s="5">
        <f>_xlfn.QUARTILE.INC($F$4:$F$103,1)</f>
        <v>1245.5925</v>
      </c>
      <c r="L29" s="15" t="s">
        <v>173</v>
      </c>
      <c r="R29" s="7">
        <v>77</v>
      </c>
      <c r="S29" s="5" t="s">
        <v>42</v>
      </c>
      <c r="T29" s="5">
        <v>1245.6099999999999</v>
      </c>
      <c r="U29" s="6">
        <f t="shared" si="2"/>
        <v>1268.8215828488972</v>
      </c>
      <c r="V29" s="24">
        <f t="shared" si="3"/>
        <v>1580456.8518124146</v>
      </c>
      <c r="W29" s="25">
        <f t="shared" si="4"/>
        <v>1551544.2720999997</v>
      </c>
      <c r="X29" s="25">
        <f t="shared" si="5"/>
        <v>1609908.2091031808</v>
      </c>
      <c r="Y29" s="3"/>
      <c r="Z29" s="3"/>
      <c r="AA29" s="3"/>
      <c r="AB29" s="3"/>
    </row>
    <row r="30" spans="1:28" x14ac:dyDescent="0.2">
      <c r="A30" s="7">
        <v>27</v>
      </c>
      <c r="B30" s="18" t="s">
        <v>112</v>
      </c>
      <c r="C30" s="18">
        <v>1462</v>
      </c>
      <c r="D30" s="6">
        <f t="shared" si="0"/>
        <v>1379.2595420325706</v>
      </c>
      <c r="E30" s="5">
        <v>81</v>
      </c>
      <c r="F30" s="18">
        <v>1247</v>
      </c>
      <c r="G30" s="4">
        <f t="shared" si="1"/>
        <v>6689.7676810000648</v>
      </c>
      <c r="I30" s="39" t="s">
        <v>63</v>
      </c>
      <c r="J30" s="39"/>
      <c r="K30" s="5">
        <f>_xlfn.QUARTILE.INC($F$4:$F$103,2)</f>
        <v>1350</v>
      </c>
      <c r="L30" s="2" t="s">
        <v>105</v>
      </c>
      <c r="R30" s="7">
        <v>81</v>
      </c>
      <c r="S30" s="5" t="s">
        <v>38</v>
      </c>
      <c r="T30" s="5">
        <v>1247</v>
      </c>
      <c r="U30" s="6">
        <f t="shared" si="2"/>
        <v>1259.9865461142033</v>
      </c>
      <c r="V30" s="24">
        <f t="shared" si="3"/>
        <v>1571203.2230044114</v>
      </c>
      <c r="W30" s="25">
        <f t="shared" si="4"/>
        <v>1555009</v>
      </c>
      <c r="X30" s="25">
        <f t="shared" si="5"/>
        <v>1587566.0963887994</v>
      </c>
      <c r="Y30" s="3"/>
      <c r="Z30" s="3"/>
      <c r="AA30" s="3"/>
      <c r="AB30" s="3"/>
    </row>
    <row r="31" spans="1:28" x14ac:dyDescent="0.2">
      <c r="A31" s="7">
        <v>28</v>
      </c>
      <c r="B31" s="18" t="s">
        <v>109</v>
      </c>
      <c r="C31" s="18">
        <v>1457.07</v>
      </c>
      <c r="D31" s="6">
        <f t="shared" si="0"/>
        <v>1377.0507828488971</v>
      </c>
      <c r="E31" s="5">
        <v>53</v>
      </c>
      <c r="F31" s="18">
        <v>1249.7</v>
      </c>
      <c r="G31" s="4">
        <f t="shared" si="1"/>
        <v>6255.3862810000555</v>
      </c>
      <c r="I31" s="39" t="s">
        <v>103</v>
      </c>
      <c r="J31" s="39"/>
      <c r="K31" s="5">
        <f>_xlfn.QUARTILE.INC($F$4:$F$103,3)</f>
        <v>1436.8500000000001</v>
      </c>
      <c r="L31" s="2" t="s">
        <v>102</v>
      </c>
      <c r="R31" s="7">
        <v>53</v>
      </c>
      <c r="S31" s="5" t="s">
        <v>76</v>
      </c>
      <c r="T31" s="5">
        <v>1249.7</v>
      </c>
      <c r="U31" s="6">
        <f t="shared" si="2"/>
        <v>1321.8318032570605</v>
      </c>
      <c r="V31" s="24">
        <f t="shared" si="3"/>
        <v>1651893.2045303485</v>
      </c>
      <c r="W31" s="25">
        <f t="shared" si="4"/>
        <v>1561750.09</v>
      </c>
      <c r="X31" s="25">
        <f t="shared" si="5"/>
        <v>1747239.3161018123</v>
      </c>
      <c r="Y31" s="3"/>
      <c r="Z31" s="3"/>
      <c r="AA31" s="3"/>
      <c r="AB31" s="3"/>
    </row>
    <row r="32" spans="1:28" x14ac:dyDescent="0.2">
      <c r="A32" s="7">
        <v>29</v>
      </c>
      <c r="B32" s="18" t="s">
        <v>106</v>
      </c>
      <c r="C32" s="18">
        <v>1462.42</v>
      </c>
      <c r="D32" s="6">
        <f t="shared" si="0"/>
        <v>1374.8420236652237</v>
      </c>
      <c r="E32" s="5">
        <v>52</v>
      </c>
      <c r="F32" s="18">
        <v>1260</v>
      </c>
      <c r="G32" s="4">
        <f t="shared" si="1"/>
        <v>4732.2016810000541</v>
      </c>
      <c r="I32" s="39" t="s">
        <v>100</v>
      </c>
      <c r="J32" s="39"/>
      <c r="K32" s="5">
        <f>MAX(F4:F103)</f>
        <v>1525.07</v>
      </c>
      <c r="R32" s="7">
        <v>52</v>
      </c>
      <c r="S32" s="5" t="s">
        <v>77</v>
      </c>
      <c r="T32" s="5">
        <v>1260</v>
      </c>
      <c r="U32" s="6">
        <f t="shared" si="2"/>
        <v>1324.040562440734</v>
      </c>
      <c r="V32" s="24">
        <f t="shared" si="3"/>
        <v>1668291.1086753248</v>
      </c>
      <c r="W32" s="25">
        <f t="shared" si="4"/>
        <v>1587600</v>
      </c>
      <c r="X32" s="25">
        <f t="shared" si="5"/>
        <v>1753083.4109883753</v>
      </c>
      <c r="Y32" s="3"/>
      <c r="Z32" s="3"/>
      <c r="AA32" s="3"/>
      <c r="AB32" s="3"/>
    </row>
    <row r="33" spans="1:36" x14ac:dyDescent="0.2">
      <c r="A33" s="7">
        <v>30</v>
      </c>
      <c r="B33" s="18" t="s">
        <v>104</v>
      </c>
      <c r="C33" s="18">
        <v>1450.33</v>
      </c>
      <c r="D33" s="6">
        <f t="shared" si="0"/>
        <v>1372.6332644815502</v>
      </c>
      <c r="E33" s="5">
        <v>84</v>
      </c>
      <c r="F33" s="18">
        <v>1261.17</v>
      </c>
      <c r="G33" s="4">
        <f t="shared" si="1"/>
        <v>4572.5996410000434</v>
      </c>
      <c r="I33" s="39" t="s">
        <v>98</v>
      </c>
      <c r="J33" s="39"/>
      <c r="K33" s="5">
        <f>K29-(1.5*K27)</f>
        <v>958.70624999999973</v>
      </c>
      <c r="R33" s="7">
        <v>84</v>
      </c>
      <c r="S33" s="5" t="s">
        <v>35</v>
      </c>
      <c r="T33" s="5">
        <v>1261.17</v>
      </c>
      <c r="U33" s="6">
        <f t="shared" si="2"/>
        <v>1253.3602685631829</v>
      </c>
      <c r="V33" s="24">
        <f t="shared" si="3"/>
        <v>1580700.3699038294</v>
      </c>
      <c r="W33" s="25">
        <f t="shared" si="4"/>
        <v>1590549.7689000003</v>
      </c>
      <c r="X33" s="25">
        <f t="shared" si="5"/>
        <v>1570911.9628127739</v>
      </c>
      <c r="Y33" s="3"/>
      <c r="Z33" s="3"/>
      <c r="AA33" s="3"/>
      <c r="AB33" s="3"/>
    </row>
    <row r="34" spans="1:36" x14ac:dyDescent="0.2">
      <c r="A34" s="7">
        <v>31</v>
      </c>
      <c r="B34" s="18" t="s">
        <v>101</v>
      </c>
      <c r="C34" s="18">
        <v>1467.3</v>
      </c>
      <c r="D34" s="6">
        <f t="shared" si="0"/>
        <v>1370.4245052978767</v>
      </c>
      <c r="E34" s="5">
        <v>80</v>
      </c>
      <c r="F34" s="18">
        <v>1271</v>
      </c>
      <c r="G34" s="4">
        <f t="shared" si="1"/>
        <v>3339.7996810000454</v>
      </c>
      <c r="I34" s="39" t="s">
        <v>96</v>
      </c>
      <c r="J34" s="39"/>
      <c r="K34" s="5">
        <f>K31+(1.5*K27)</f>
        <v>1723.7362500000004</v>
      </c>
      <c r="R34" s="7">
        <v>80</v>
      </c>
      <c r="S34" s="5" t="s">
        <v>39</v>
      </c>
      <c r="T34" s="5">
        <v>1271</v>
      </c>
      <c r="U34" s="6">
        <f t="shared" si="2"/>
        <v>1262.1953052978768</v>
      </c>
      <c r="V34" s="24">
        <f t="shared" si="3"/>
        <v>1604250.2330336014</v>
      </c>
      <c r="W34" s="25">
        <f t="shared" si="4"/>
        <v>1615441</v>
      </c>
      <c r="X34" s="25">
        <f t="shared" si="5"/>
        <v>1593136.9887160002</v>
      </c>
      <c r="Y34" s="3"/>
      <c r="Z34" s="3"/>
      <c r="AA34" s="3"/>
      <c r="AB34" s="3"/>
    </row>
    <row r="35" spans="1:36" x14ac:dyDescent="0.2">
      <c r="A35" s="7">
        <v>32</v>
      </c>
      <c r="B35" s="18" t="s">
        <v>99</v>
      </c>
      <c r="C35" s="18">
        <v>1474.32</v>
      </c>
      <c r="D35" s="6">
        <f t="shared" si="0"/>
        <v>1368.2157461142033</v>
      </c>
      <c r="E35" s="5">
        <v>83</v>
      </c>
      <c r="F35" s="18">
        <v>1271.55</v>
      </c>
      <c r="G35" s="4">
        <f t="shared" si="1"/>
        <v>3276.5320810000503</v>
      </c>
      <c r="R35" s="7">
        <v>83</v>
      </c>
      <c r="S35" s="5" t="s">
        <v>36</v>
      </c>
      <c r="T35" s="5">
        <v>1271.55</v>
      </c>
      <c r="U35" s="6">
        <f t="shared" si="2"/>
        <v>1255.5690277468564</v>
      </c>
      <c r="V35" s="24">
        <f t="shared" si="3"/>
        <v>1596518.7972315152</v>
      </c>
      <c r="W35" s="25">
        <f t="shared" si="4"/>
        <v>1616839.4024999999</v>
      </c>
      <c r="X35" s="25">
        <f t="shared" si="5"/>
        <v>1576453.5834371862</v>
      </c>
      <c r="Y35" s="3"/>
      <c r="Z35" s="3"/>
      <c r="AA35" s="3"/>
      <c r="AB35" s="3"/>
    </row>
    <row r="36" spans="1:36" x14ac:dyDescent="0.2">
      <c r="A36" s="7">
        <v>33</v>
      </c>
      <c r="B36" s="18" t="s">
        <v>97</v>
      </c>
      <c r="C36" s="18">
        <v>1511.81</v>
      </c>
      <c r="D36" s="6">
        <f t="shared" ref="D36:D67" si="6">TREND($C$4:$C$102,$A$4:$A$102,A36)</f>
        <v>1366.0069869305298</v>
      </c>
      <c r="E36" s="5">
        <v>78</v>
      </c>
      <c r="F36" s="18">
        <v>1274.0999999999999</v>
      </c>
      <c r="G36" s="4">
        <f t="shared" ref="G36:G67" si="7">POWER(F36-$K$62,2)</f>
        <v>2991.1054810000533</v>
      </c>
      <c r="R36" s="7">
        <v>78</v>
      </c>
      <c r="S36" s="5" t="s">
        <v>41</v>
      </c>
      <c r="T36" s="5">
        <v>1274.0999999999999</v>
      </c>
      <c r="U36" s="6">
        <f t="shared" ref="U36:U67" si="8">TREND($C$4:$C$102,$A$4:$A$102,R36)</f>
        <v>1266.6128236652237</v>
      </c>
      <c r="V36" s="24">
        <f t="shared" ref="V36:V67" si="9">T36*U36</f>
        <v>1613791.3986318614</v>
      </c>
      <c r="W36" s="25">
        <f t="shared" ref="W36:W67" si="10">POWER(T36,2)</f>
        <v>1623330.8099999998</v>
      </c>
      <c r="X36" s="25">
        <f t="shared" ref="X36:X67" si="11">POWER(U36,2)</f>
        <v>1604308.0450731909</v>
      </c>
      <c r="Y36" s="3"/>
      <c r="Z36" s="3"/>
      <c r="AA36" s="3"/>
      <c r="AB36" s="3"/>
    </row>
    <row r="37" spans="1:36" x14ac:dyDescent="0.2">
      <c r="A37" s="7">
        <v>34</v>
      </c>
      <c r="B37" s="18" t="s">
        <v>95</v>
      </c>
      <c r="C37" s="18">
        <v>1514.48</v>
      </c>
      <c r="D37" s="6">
        <f t="shared" si="6"/>
        <v>1363.7982277468564</v>
      </c>
      <c r="E37" s="5">
        <v>50</v>
      </c>
      <c r="F37" s="18">
        <v>1277.06</v>
      </c>
      <c r="G37" s="4">
        <f t="shared" si="7"/>
        <v>2676.0963610000463</v>
      </c>
      <c r="R37" s="7">
        <v>50</v>
      </c>
      <c r="S37" s="5" t="s">
        <v>79</v>
      </c>
      <c r="T37" s="5">
        <v>1277.06</v>
      </c>
      <c r="U37" s="6">
        <f t="shared" si="8"/>
        <v>1328.4580808080809</v>
      </c>
      <c r="V37" s="24">
        <f t="shared" si="9"/>
        <v>1696520.6766767676</v>
      </c>
      <c r="W37" s="25">
        <f t="shared" si="10"/>
        <v>1630882.2435999999</v>
      </c>
      <c r="X37" s="25">
        <f t="shared" si="11"/>
        <v>1764800.8724642897</v>
      </c>
      <c r="Y37" s="3"/>
      <c r="Z37" s="3"/>
      <c r="AA37" s="3"/>
      <c r="AB37" s="3"/>
    </row>
    <row r="38" spans="1:36" x14ac:dyDescent="0.2">
      <c r="A38" s="7">
        <v>35</v>
      </c>
      <c r="B38" s="18" t="s">
        <v>94</v>
      </c>
      <c r="C38" s="18">
        <v>1512.69</v>
      </c>
      <c r="D38" s="6">
        <f t="shared" si="6"/>
        <v>1361.5894685631829</v>
      </c>
      <c r="E38" s="5">
        <v>45</v>
      </c>
      <c r="F38" s="18">
        <v>1277.5</v>
      </c>
      <c r="G38" s="4">
        <f t="shared" si="7"/>
        <v>2630.7666810000405</v>
      </c>
      <c r="R38" s="7">
        <v>45</v>
      </c>
      <c r="S38" s="5" t="s">
        <v>84</v>
      </c>
      <c r="T38" s="5">
        <v>1277.5</v>
      </c>
      <c r="U38" s="6">
        <f t="shared" si="8"/>
        <v>1339.5018767264482</v>
      </c>
      <c r="V38" s="24">
        <f t="shared" si="9"/>
        <v>1711213.6475180376</v>
      </c>
      <c r="W38" s="25">
        <f t="shared" si="10"/>
        <v>1632006.25</v>
      </c>
      <c r="X38" s="25">
        <f t="shared" si="11"/>
        <v>1794265.277753677</v>
      </c>
      <c r="Y38" s="3"/>
      <c r="Z38" s="3"/>
      <c r="AA38" s="3"/>
      <c r="AB38" s="3"/>
    </row>
    <row r="39" spans="1:36" x14ac:dyDescent="0.2">
      <c r="A39" s="7">
        <v>36</v>
      </c>
      <c r="B39" s="18" t="s">
        <v>93</v>
      </c>
      <c r="C39" s="18">
        <v>1515.6</v>
      </c>
      <c r="D39" s="6">
        <f t="shared" si="6"/>
        <v>1359.3807093795094</v>
      </c>
      <c r="E39" s="5">
        <v>79</v>
      </c>
      <c r="F39" s="18">
        <v>1284.8499999999999</v>
      </c>
      <c r="G39" s="4">
        <f t="shared" si="7"/>
        <v>1930.8114810000427</v>
      </c>
      <c r="R39" s="7">
        <v>79</v>
      </c>
      <c r="S39" s="5" t="s">
        <v>40</v>
      </c>
      <c r="T39" s="5">
        <v>1284.8499999999999</v>
      </c>
      <c r="U39" s="6">
        <f t="shared" si="8"/>
        <v>1264.4040644815502</v>
      </c>
      <c r="V39" s="24">
        <f t="shared" si="9"/>
        <v>1624569.5622491196</v>
      </c>
      <c r="W39" s="25">
        <f t="shared" si="10"/>
        <v>1650839.5224999997</v>
      </c>
      <c r="X39" s="25">
        <f t="shared" si="11"/>
        <v>1598717.6382774643</v>
      </c>
      <c r="Y39" s="3"/>
      <c r="Z39" s="3"/>
      <c r="AA39" s="3"/>
      <c r="AB39" s="3"/>
    </row>
    <row r="40" spans="1:36" x14ac:dyDescent="0.2">
      <c r="A40" s="7">
        <v>37</v>
      </c>
      <c r="B40" s="18" t="s">
        <v>92</v>
      </c>
      <c r="C40" s="18">
        <v>1515</v>
      </c>
      <c r="D40" s="6">
        <f t="shared" si="6"/>
        <v>1357.171950195836</v>
      </c>
      <c r="E40" s="5">
        <v>86</v>
      </c>
      <c r="F40" s="18">
        <v>1287.93</v>
      </c>
      <c r="G40" s="4">
        <f t="shared" si="7"/>
        <v>1669.6213210000271</v>
      </c>
      <c r="R40" s="7">
        <v>86</v>
      </c>
      <c r="S40" s="5" t="s">
        <v>33</v>
      </c>
      <c r="T40" s="5">
        <v>1287.93</v>
      </c>
      <c r="U40" s="6">
        <f t="shared" si="8"/>
        <v>1248.942750195836</v>
      </c>
      <c r="V40" s="24">
        <f t="shared" si="9"/>
        <v>1608550.8362597232</v>
      </c>
      <c r="W40" s="25">
        <f t="shared" si="10"/>
        <v>1658763.6849000002</v>
      </c>
      <c r="X40" s="25">
        <f t="shared" si="11"/>
        <v>1559857.9932667383</v>
      </c>
      <c r="Y40" s="3"/>
    </row>
    <row r="41" spans="1:36" x14ac:dyDescent="0.2">
      <c r="A41" s="7">
        <v>38</v>
      </c>
      <c r="B41" s="18" t="s">
        <v>91</v>
      </c>
      <c r="C41" s="18">
        <v>1525.07</v>
      </c>
      <c r="D41" s="6">
        <f t="shared" si="6"/>
        <v>1354.9631910121625</v>
      </c>
      <c r="E41" s="5">
        <v>85</v>
      </c>
      <c r="F41" s="18">
        <v>1296</v>
      </c>
      <c r="G41" s="4">
        <f t="shared" si="7"/>
        <v>1075.2496810000259</v>
      </c>
      <c r="R41" s="7">
        <v>85</v>
      </c>
      <c r="S41" s="5" t="s">
        <v>34</v>
      </c>
      <c r="T41" s="5">
        <v>1296</v>
      </c>
      <c r="U41" s="6">
        <f t="shared" si="8"/>
        <v>1251.1515093795094</v>
      </c>
      <c r="V41" s="24">
        <f t="shared" si="9"/>
        <v>1621492.3561558442</v>
      </c>
      <c r="W41" s="25">
        <f t="shared" si="10"/>
        <v>1679616</v>
      </c>
      <c r="X41" s="25">
        <f t="shared" si="11"/>
        <v>1565380.0994226248</v>
      </c>
      <c r="Y41" s="3"/>
    </row>
    <row r="42" spans="1:36" x14ac:dyDescent="0.2">
      <c r="A42" s="7">
        <v>39</v>
      </c>
      <c r="B42" s="18" t="s">
        <v>90</v>
      </c>
      <c r="C42" s="18">
        <v>1522</v>
      </c>
      <c r="D42" s="6">
        <f t="shared" si="6"/>
        <v>1352.754431828489</v>
      </c>
      <c r="E42" s="5">
        <v>90</v>
      </c>
      <c r="F42" s="18">
        <v>1308.23</v>
      </c>
      <c r="G42" s="4">
        <f t="shared" si="7"/>
        <v>422.75472100001548</v>
      </c>
      <c r="R42" s="7">
        <v>90</v>
      </c>
      <c r="S42" s="5" t="s">
        <v>20</v>
      </c>
      <c r="T42" s="5">
        <v>1308.23</v>
      </c>
      <c r="U42" s="6">
        <f t="shared" si="8"/>
        <v>1240.1077134611421</v>
      </c>
      <c r="V42" s="24">
        <f t="shared" si="9"/>
        <v>1622346.11398127</v>
      </c>
      <c r="W42" s="25">
        <f t="shared" si="10"/>
        <v>1711465.7328999999</v>
      </c>
      <c r="X42" s="25">
        <f t="shared" si="11"/>
        <v>1537867.1409858221</v>
      </c>
      <c r="Y42" s="3"/>
    </row>
    <row r="43" spans="1:36" x14ac:dyDescent="0.2">
      <c r="A43" s="7">
        <v>40</v>
      </c>
      <c r="B43" s="18" t="s">
        <v>89</v>
      </c>
      <c r="C43" s="18">
        <v>1508.03</v>
      </c>
      <c r="D43" s="6">
        <f t="shared" si="6"/>
        <v>1350.5456726448156</v>
      </c>
      <c r="E43" s="5">
        <v>88</v>
      </c>
      <c r="F43" s="18">
        <v>1324.88</v>
      </c>
      <c r="G43" s="4">
        <f t="shared" si="7"/>
        <v>15.295921000002235</v>
      </c>
      <c r="R43" s="7">
        <v>88</v>
      </c>
      <c r="S43" s="5" t="s">
        <v>29</v>
      </c>
      <c r="T43" s="5">
        <v>1324.88</v>
      </c>
      <c r="U43" s="6">
        <f t="shared" si="8"/>
        <v>1244.525231828489</v>
      </c>
      <c r="V43" s="24">
        <f t="shared" si="9"/>
        <v>1648846.5891449286</v>
      </c>
      <c r="W43" s="25">
        <f t="shared" si="10"/>
        <v>1755307.0144000002</v>
      </c>
      <c r="X43" s="25">
        <f t="shared" si="11"/>
        <v>1548843.0526577544</v>
      </c>
      <c r="Y43" s="3"/>
    </row>
    <row r="44" spans="1:36" x14ac:dyDescent="0.2">
      <c r="A44" s="7">
        <v>41</v>
      </c>
      <c r="B44" s="18" t="s">
        <v>88</v>
      </c>
      <c r="C44" s="18">
        <v>1426.11</v>
      </c>
      <c r="D44" s="6">
        <f t="shared" si="6"/>
        <v>1348.3369134611421</v>
      </c>
      <c r="E44" s="5">
        <v>89</v>
      </c>
      <c r="F44" s="18">
        <v>1328.5</v>
      </c>
      <c r="G44" s="4">
        <f t="shared" si="7"/>
        <v>8.4681000000229725E-2</v>
      </c>
      <c r="R44" s="7">
        <v>89</v>
      </c>
      <c r="S44" s="5" t="s">
        <v>23</v>
      </c>
      <c r="T44" s="5">
        <v>1328.5</v>
      </c>
      <c r="U44" s="6">
        <f t="shared" si="8"/>
        <v>1242.3164726448156</v>
      </c>
      <c r="V44" s="24">
        <f t="shared" si="9"/>
        <v>1650417.4339086374</v>
      </c>
      <c r="W44" s="25">
        <f t="shared" si="10"/>
        <v>1764912.25</v>
      </c>
      <c r="X44" s="25">
        <f t="shared" si="11"/>
        <v>1543350.2182046568</v>
      </c>
      <c r="Y44" s="3"/>
    </row>
    <row r="45" spans="1:36" x14ac:dyDescent="0.2">
      <c r="A45" s="7">
        <v>42</v>
      </c>
      <c r="B45" s="18" t="s">
        <v>87</v>
      </c>
      <c r="C45" s="18">
        <v>1433</v>
      </c>
      <c r="D45" s="6">
        <f t="shared" si="6"/>
        <v>1346.1281542774686</v>
      </c>
      <c r="E45" s="5">
        <v>5</v>
      </c>
      <c r="F45" s="18">
        <v>1330.11</v>
      </c>
      <c r="G45" s="4">
        <f t="shared" si="7"/>
        <v>1.7397609999986947</v>
      </c>
      <c r="R45" s="7">
        <v>5</v>
      </c>
      <c r="S45" s="5" t="s">
        <v>137</v>
      </c>
      <c r="T45" s="5">
        <v>1330.11</v>
      </c>
      <c r="U45" s="6">
        <f t="shared" si="8"/>
        <v>1427.8522440733871</v>
      </c>
      <c r="V45" s="24">
        <f t="shared" si="9"/>
        <v>1899200.5483644528</v>
      </c>
      <c r="W45" s="25">
        <f t="shared" si="10"/>
        <v>1769192.6120999998</v>
      </c>
      <c r="X45" s="25">
        <f t="shared" si="11"/>
        <v>2038762.0309054074</v>
      </c>
      <c r="Y45" s="3"/>
    </row>
    <row r="46" spans="1:36" x14ac:dyDescent="0.2">
      <c r="A46" s="7">
        <v>43</v>
      </c>
      <c r="B46" s="18" t="s">
        <v>86</v>
      </c>
      <c r="C46" s="18">
        <v>1396.14</v>
      </c>
      <c r="D46" s="6">
        <f t="shared" si="6"/>
        <v>1343.9193950937952</v>
      </c>
      <c r="E46" s="5">
        <v>98</v>
      </c>
      <c r="F46" s="18">
        <v>1335.02</v>
      </c>
      <c r="G46" s="4">
        <f t="shared" si="7"/>
        <v>38.800440999994855</v>
      </c>
      <c r="R46" s="7">
        <v>98</v>
      </c>
      <c r="S46" s="5" t="s">
        <v>4</v>
      </c>
      <c r="T46" s="5">
        <v>1335.02</v>
      </c>
      <c r="U46" s="6">
        <f t="shared" si="8"/>
        <v>1222.4376399917542</v>
      </c>
      <c r="V46" s="24">
        <f t="shared" si="9"/>
        <v>1631978.6981417916</v>
      </c>
      <c r="W46" s="25">
        <f t="shared" si="10"/>
        <v>1782278.4003999999</v>
      </c>
      <c r="X46" s="25">
        <f t="shared" si="11"/>
        <v>1494353.7836686096</v>
      </c>
      <c r="Y46" s="3"/>
    </row>
    <row r="47" spans="1:36" x14ac:dyDescent="0.2">
      <c r="A47" s="7">
        <v>44</v>
      </c>
      <c r="B47" s="18" t="s">
        <v>85</v>
      </c>
      <c r="C47" s="18">
        <v>1362.06</v>
      </c>
      <c r="D47" s="6">
        <f t="shared" si="6"/>
        <v>1341.7106359101217</v>
      </c>
      <c r="E47" s="5">
        <v>91</v>
      </c>
      <c r="F47" s="18">
        <v>1337.92</v>
      </c>
      <c r="G47" s="4">
        <f t="shared" si="7"/>
        <v>83.338640999994126</v>
      </c>
      <c r="R47" s="7">
        <v>91</v>
      </c>
      <c r="S47" s="5" t="s">
        <v>18</v>
      </c>
      <c r="T47" s="5">
        <v>1337.92</v>
      </c>
      <c r="U47" s="6">
        <f t="shared" si="8"/>
        <v>1237.8989542774686</v>
      </c>
      <c r="V47" s="24">
        <f t="shared" si="9"/>
        <v>1656209.7689069109</v>
      </c>
      <c r="W47" s="25">
        <f t="shared" si="10"/>
        <v>1790029.9264000002</v>
      </c>
      <c r="X47" s="25">
        <f t="shared" si="11"/>
        <v>1532393.8210012503</v>
      </c>
      <c r="Y47" s="3"/>
    </row>
    <row r="48" spans="1:36" x14ac:dyDescent="0.2">
      <c r="A48" s="7">
        <v>45</v>
      </c>
      <c r="B48" s="18" t="s">
        <v>84</v>
      </c>
      <c r="C48" s="18">
        <v>1277.5</v>
      </c>
      <c r="D48" s="6">
        <f t="shared" si="6"/>
        <v>1339.5018767264482</v>
      </c>
      <c r="E48" s="5">
        <v>87</v>
      </c>
      <c r="F48" s="18">
        <v>1341.46</v>
      </c>
      <c r="G48" s="4">
        <f t="shared" si="7"/>
        <v>160.50356099999092</v>
      </c>
      <c r="R48" s="7">
        <v>87</v>
      </c>
      <c r="S48" s="5" t="s">
        <v>32</v>
      </c>
      <c r="T48" s="5">
        <v>1341.46</v>
      </c>
      <c r="U48" s="6">
        <f t="shared" si="8"/>
        <v>1246.7339910121625</v>
      </c>
      <c r="V48" s="24">
        <f t="shared" si="9"/>
        <v>1672443.7795831757</v>
      </c>
      <c r="W48" s="25">
        <f t="shared" si="10"/>
        <v>1799514.9316</v>
      </c>
      <c r="X48" s="25">
        <f t="shared" si="11"/>
        <v>1554345.6443451149</v>
      </c>
      <c r="Y48" s="3"/>
      <c r="AJ48" s="1" t="s">
        <v>230</v>
      </c>
    </row>
    <row r="49" spans="1:36" x14ac:dyDescent="0.2">
      <c r="A49" s="7">
        <v>46</v>
      </c>
      <c r="B49" s="18" t="s">
        <v>83</v>
      </c>
      <c r="C49" s="18">
        <v>1351.61</v>
      </c>
      <c r="D49" s="6">
        <f t="shared" si="6"/>
        <v>1337.2931175427748</v>
      </c>
      <c r="E49" s="5">
        <v>6</v>
      </c>
      <c r="F49" s="18">
        <v>1341.55</v>
      </c>
      <c r="G49" s="4">
        <f t="shared" si="7"/>
        <v>162.79208099998877</v>
      </c>
      <c r="R49" s="7">
        <v>6</v>
      </c>
      <c r="S49" s="5" t="s">
        <v>136</v>
      </c>
      <c r="T49" s="5">
        <v>1341.55</v>
      </c>
      <c r="U49" s="6">
        <f t="shared" si="8"/>
        <v>1425.6434848897136</v>
      </c>
      <c r="V49" s="24">
        <f t="shared" si="9"/>
        <v>1912572.0171537951</v>
      </c>
      <c r="W49" s="25">
        <f t="shared" si="10"/>
        <v>1799756.4024999999</v>
      </c>
      <c r="X49" s="25">
        <f t="shared" si="11"/>
        <v>2032459.346008487</v>
      </c>
      <c r="Y49" s="3"/>
      <c r="AJ49" s="1" t="s">
        <v>231</v>
      </c>
    </row>
    <row r="50" spans="1:36" x14ac:dyDescent="0.2">
      <c r="A50" s="7">
        <v>47</v>
      </c>
      <c r="B50" s="18" t="s">
        <v>82</v>
      </c>
      <c r="C50" s="18">
        <v>1399.42</v>
      </c>
      <c r="D50" s="6">
        <f t="shared" si="6"/>
        <v>1335.0843583591013</v>
      </c>
      <c r="E50" s="5">
        <v>2</v>
      </c>
      <c r="F50" s="18">
        <v>1346.17</v>
      </c>
      <c r="G50" s="4">
        <f t="shared" si="7"/>
        <v>302.02964099998883</v>
      </c>
      <c r="R50" s="7">
        <v>2</v>
      </c>
      <c r="S50" s="5" t="s">
        <v>160</v>
      </c>
      <c r="T50" s="5">
        <v>1346.17</v>
      </c>
      <c r="U50" s="6">
        <f t="shared" si="8"/>
        <v>1434.4785216244074</v>
      </c>
      <c r="V50" s="24">
        <f t="shared" si="9"/>
        <v>1931051.9514551286</v>
      </c>
      <c r="W50" s="25">
        <f t="shared" si="10"/>
        <v>1812173.6689000002</v>
      </c>
      <c r="X50" s="25">
        <f t="shared" si="11"/>
        <v>2057728.6290017455</v>
      </c>
      <c r="Y50" s="3"/>
    </row>
    <row r="51" spans="1:36" x14ac:dyDescent="0.2">
      <c r="A51" s="7">
        <v>48</v>
      </c>
      <c r="B51" s="18" t="s">
        <v>81</v>
      </c>
      <c r="C51" s="18">
        <v>1359.23</v>
      </c>
      <c r="D51" s="6">
        <f t="shared" si="6"/>
        <v>1332.8755991754279</v>
      </c>
      <c r="E51" s="5">
        <v>7</v>
      </c>
      <c r="F51" s="18">
        <v>1347.86</v>
      </c>
      <c r="G51" s="4">
        <f t="shared" si="7"/>
        <v>363.62676099998112</v>
      </c>
      <c r="R51" s="7">
        <v>7</v>
      </c>
      <c r="S51" s="5" t="s">
        <v>135</v>
      </c>
      <c r="T51" s="5">
        <v>1347.86</v>
      </c>
      <c r="U51" s="6">
        <f t="shared" si="8"/>
        <v>1423.4347257060401</v>
      </c>
      <c r="V51" s="24">
        <f t="shared" si="9"/>
        <v>1918590.7293901432</v>
      </c>
      <c r="W51" s="25">
        <f t="shared" si="10"/>
        <v>1816726.5795999998</v>
      </c>
      <c r="X51" s="25">
        <f t="shared" si="11"/>
        <v>2026166.4183458297</v>
      </c>
      <c r="Y51" s="3"/>
    </row>
    <row r="52" spans="1:36" x14ac:dyDescent="0.2">
      <c r="A52" s="7">
        <v>49</v>
      </c>
      <c r="B52" s="18" t="s">
        <v>80</v>
      </c>
      <c r="C52" s="18">
        <v>1350.2</v>
      </c>
      <c r="D52" s="6">
        <f t="shared" si="6"/>
        <v>1330.6668399917544</v>
      </c>
      <c r="E52" s="5">
        <v>1</v>
      </c>
      <c r="F52" s="18">
        <v>1348.5</v>
      </c>
      <c r="G52" s="4">
        <f t="shared" si="7"/>
        <v>388.44468099998443</v>
      </c>
      <c r="R52" s="7">
        <v>1</v>
      </c>
      <c r="S52" s="5" t="s">
        <v>174</v>
      </c>
      <c r="T52" s="5">
        <v>1348.5</v>
      </c>
      <c r="U52" s="6">
        <f t="shared" si="8"/>
        <v>1436.6872808080809</v>
      </c>
      <c r="V52" s="24">
        <f t="shared" si="9"/>
        <v>1937372.7981696972</v>
      </c>
      <c r="W52" s="25">
        <f t="shared" si="10"/>
        <v>1818452.25</v>
      </c>
      <c r="X52" s="25">
        <f t="shared" si="11"/>
        <v>2064070.3428357176</v>
      </c>
      <c r="Y52" s="3"/>
    </row>
    <row r="53" spans="1:36" x14ac:dyDescent="0.2">
      <c r="A53" s="7">
        <v>50</v>
      </c>
      <c r="B53" s="18" t="s">
        <v>79</v>
      </c>
      <c r="C53" s="18">
        <v>1277.06</v>
      </c>
      <c r="D53" s="6">
        <f t="shared" si="6"/>
        <v>1328.4580808080809</v>
      </c>
      <c r="E53" s="5">
        <v>4</v>
      </c>
      <c r="F53" s="18">
        <v>1350</v>
      </c>
      <c r="G53" s="4">
        <f t="shared" si="7"/>
        <v>449.82168099998324</v>
      </c>
      <c r="R53" s="7">
        <v>4</v>
      </c>
      <c r="S53" s="5" t="s">
        <v>138</v>
      </c>
      <c r="T53" s="5">
        <v>1350</v>
      </c>
      <c r="U53" s="6">
        <f t="shared" si="8"/>
        <v>1430.0610032570605</v>
      </c>
      <c r="V53" s="24">
        <f t="shared" si="9"/>
        <v>1930582.3543970317</v>
      </c>
      <c r="W53" s="25">
        <f t="shared" si="10"/>
        <v>1822500</v>
      </c>
      <c r="X53" s="25">
        <f t="shared" si="11"/>
        <v>2045074.4730365905</v>
      </c>
      <c r="Y53" s="3"/>
    </row>
    <row r="54" spans="1:36" x14ac:dyDescent="0.2">
      <c r="A54" s="7">
        <v>51</v>
      </c>
      <c r="B54" s="18" t="s">
        <v>78</v>
      </c>
      <c r="C54" s="18">
        <v>1205.3</v>
      </c>
      <c r="D54" s="6">
        <f t="shared" si="6"/>
        <v>1326.2493216244075</v>
      </c>
      <c r="E54" s="5">
        <v>8</v>
      </c>
      <c r="F54" s="18">
        <v>1350</v>
      </c>
      <c r="G54" s="4">
        <f t="shared" si="7"/>
        <v>449.82168099998324</v>
      </c>
      <c r="R54" s="7">
        <v>8</v>
      </c>
      <c r="S54" s="5" t="s">
        <v>134</v>
      </c>
      <c r="T54" s="5">
        <v>1350</v>
      </c>
      <c r="U54" s="6">
        <f t="shared" si="8"/>
        <v>1421.2259665223667</v>
      </c>
      <c r="V54" s="24">
        <f t="shared" si="9"/>
        <v>1918655.054805195</v>
      </c>
      <c r="W54" s="25">
        <f t="shared" si="10"/>
        <v>1822500</v>
      </c>
      <c r="X54" s="25">
        <f t="shared" si="11"/>
        <v>2019883.2479174354</v>
      </c>
      <c r="Y54" s="3"/>
    </row>
    <row r="55" spans="1:36" x14ac:dyDescent="0.2">
      <c r="A55" s="7">
        <v>52</v>
      </c>
      <c r="B55" s="18" t="s">
        <v>77</v>
      </c>
      <c r="C55" s="18">
        <v>1260</v>
      </c>
      <c r="D55" s="6">
        <f t="shared" si="6"/>
        <v>1324.040562440734</v>
      </c>
      <c r="E55" s="5">
        <v>99</v>
      </c>
      <c r="F55" s="18">
        <v>1350</v>
      </c>
      <c r="G55" s="4">
        <f t="shared" si="7"/>
        <v>449.82168099998324</v>
      </c>
      <c r="R55" s="7">
        <v>99</v>
      </c>
      <c r="S55" s="5" t="s">
        <v>2</v>
      </c>
      <c r="T55" s="5">
        <v>1350</v>
      </c>
      <c r="U55" s="6">
        <f t="shared" si="8"/>
        <v>1220.2288808080807</v>
      </c>
      <c r="V55" s="24">
        <f t="shared" si="9"/>
        <v>1647308.989090909</v>
      </c>
      <c r="W55" s="25">
        <f t="shared" si="10"/>
        <v>1822500</v>
      </c>
      <c r="X55" s="25">
        <f t="shared" si="11"/>
        <v>1488958.5215581413</v>
      </c>
      <c r="Y55" s="3"/>
    </row>
    <row r="56" spans="1:36" x14ac:dyDescent="0.2">
      <c r="A56" s="7">
        <v>53</v>
      </c>
      <c r="B56" s="18" t="s">
        <v>76</v>
      </c>
      <c r="C56" s="18">
        <v>1249.7</v>
      </c>
      <c r="D56" s="6">
        <f t="shared" si="6"/>
        <v>1321.8318032570605</v>
      </c>
      <c r="E56" s="5">
        <v>49</v>
      </c>
      <c r="F56" s="18">
        <v>1350.2</v>
      </c>
      <c r="G56" s="4">
        <f t="shared" si="7"/>
        <v>458.34528099998505</v>
      </c>
      <c r="R56" s="7">
        <v>49</v>
      </c>
      <c r="S56" s="5" t="s">
        <v>80</v>
      </c>
      <c r="T56" s="5">
        <v>1350.2</v>
      </c>
      <c r="U56" s="6">
        <f t="shared" si="8"/>
        <v>1330.6668399917544</v>
      </c>
      <c r="V56" s="24">
        <f t="shared" si="9"/>
        <v>1796666.3673568668</v>
      </c>
      <c r="W56" s="25">
        <f t="shared" si="10"/>
        <v>1823040.04</v>
      </c>
      <c r="X56" s="25">
        <f t="shared" si="11"/>
        <v>1770674.2390536412</v>
      </c>
      <c r="Y56" s="3"/>
    </row>
    <row r="57" spans="1:36" x14ac:dyDescent="0.2">
      <c r="A57" s="7">
        <v>54</v>
      </c>
      <c r="B57" s="18" t="s">
        <v>75</v>
      </c>
      <c r="C57" s="18">
        <v>1126</v>
      </c>
      <c r="D57" s="6">
        <f t="shared" si="6"/>
        <v>1319.6230440733871</v>
      </c>
      <c r="E57" s="5">
        <v>46</v>
      </c>
      <c r="F57" s="18">
        <v>1351.61</v>
      </c>
      <c r="G57" s="4">
        <f t="shared" si="7"/>
        <v>520.7067609999774</v>
      </c>
      <c r="R57" s="7">
        <v>46</v>
      </c>
      <c r="S57" s="5" t="s">
        <v>83</v>
      </c>
      <c r="T57" s="5">
        <v>1351.61</v>
      </c>
      <c r="U57" s="6">
        <f t="shared" si="8"/>
        <v>1337.2931175427748</v>
      </c>
      <c r="V57" s="24">
        <f t="shared" si="9"/>
        <v>1807498.7506019897</v>
      </c>
      <c r="W57" s="25">
        <f t="shared" si="10"/>
        <v>1826849.5920999998</v>
      </c>
      <c r="X57" s="25">
        <f t="shared" si="11"/>
        <v>1788352.8822272737</v>
      </c>
      <c r="Y57" s="3"/>
      <c r="Z57" s="3"/>
      <c r="AA57" s="3"/>
      <c r="AB57" s="3"/>
    </row>
    <row r="58" spans="1:36" x14ac:dyDescent="0.2">
      <c r="A58" s="7">
        <v>55</v>
      </c>
      <c r="B58" s="18" t="s">
        <v>74</v>
      </c>
      <c r="C58" s="18">
        <v>1179</v>
      </c>
      <c r="D58" s="6">
        <f t="shared" si="6"/>
        <v>1317.4142848897136</v>
      </c>
      <c r="E58" s="5">
        <v>48</v>
      </c>
      <c r="F58" s="18">
        <v>1359.23</v>
      </c>
      <c r="G58" s="4">
        <f t="shared" si="7"/>
        <v>926.53272099997707</v>
      </c>
      <c r="R58" s="7">
        <v>48</v>
      </c>
      <c r="S58" s="5" t="s">
        <v>81</v>
      </c>
      <c r="T58" s="5">
        <v>1359.23</v>
      </c>
      <c r="U58" s="6">
        <f t="shared" si="8"/>
        <v>1332.8755991754279</v>
      </c>
      <c r="V58" s="24">
        <f t="shared" si="9"/>
        <v>1811684.5006672167</v>
      </c>
      <c r="W58" s="25">
        <f t="shared" si="10"/>
        <v>1847506.1929000001</v>
      </c>
      <c r="X58" s="25">
        <f t="shared" si="11"/>
        <v>1776557.3628772558</v>
      </c>
      <c r="Y58" s="3"/>
      <c r="Z58" s="3"/>
      <c r="AA58" s="3"/>
      <c r="AB58" s="3"/>
    </row>
    <row r="59" spans="1:36" x14ac:dyDescent="0.2">
      <c r="A59" s="7">
        <v>56</v>
      </c>
      <c r="B59" s="18" t="s">
        <v>73</v>
      </c>
      <c r="C59" s="18">
        <v>1096</v>
      </c>
      <c r="D59" s="6">
        <f t="shared" si="6"/>
        <v>1315.2055257060401</v>
      </c>
      <c r="E59" s="5">
        <v>92</v>
      </c>
      <c r="F59" s="18">
        <v>1361.69</v>
      </c>
      <c r="G59" s="4">
        <f t="shared" si="7"/>
        <v>1082.3442009999776</v>
      </c>
      <c r="R59" s="7">
        <v>92</v>
      </c>
      <c r="S59" s="5" t="s">
        <v>16</v>
      </c>
      <c r="T59" s="5">
        <v>1361.69</v>
      </c>
      <c r="U59" s="6">
        <f t="shared" si="8"/>
        <v>1235.6901950937952</v>
      </c>
      <c r="V59" s="24">
        <f t="shared" si="9"/>
        <v>1682626.9817572699</v>
      </c>
      <c r="W59" s="25">
        <f t="shared" si="10"/>
        <v>1854199.6561000003</v>
      </c>
      <c r="X59" s="25">
        <f t="shared" si="11"/>
        <v>1526930.2582509415</v>
      </c>
      <c r="Y59" s="3"/>
      <c r="Z59" s="3"/>
      <c r="AA59" s="3"/>
      <c r="AB59" s="3"/>
    </row>
    <row r="60" spans="1:36" x14ac:dyDescent="0.2">
      <c r="A60" s="7">
        <v>57</v>
      </c>
      <c r="B60" s="18" t="s">
        <v>72</v>
      </c>
      <c r="C60" s="18">
        <v>1093.1099999999999</v>
      </c>
      <c r="D60" s="6">
        <f t="shared" si="6"/>
        <v>1312.9967665223667</v>
      </c>
      <c r="E60" s="5">
        <v>100</v>
      </c>
      <c r="F60" s="18">
        <v>1361.75</v>
      </c>
      <c r="G60" s="4">
        <f t="shared" si="7"/>
        <v>1086.2956809999739</v>
      </c>
      <c r="R60" s="7">
        <v>100</v>
      </c>
      <c r="S60" s="5" t="s">
        <v>1</v>
      </c>
      <c r="T60" s="5">
        <v>1361.75</v>
      </c>
      <c r="U60" s="19">
        <f t="shared" si="8"/>
        <v>1218.0201216244072</v>
      </c>
      <c r="V60" s="24">
        <f t="shared" si="9"/>
        <v>1658638.9006220365</v>
      </c>
      <c r="W60" s="25">
        <f t="shared" si="10"/>
        <v>1854363.0625</v>
      </c>
      <c r="X60" s="25">
        <f t="shared" si="11"/>
        <v>1483573.0166819359</v>
      </c>
      <c r="Y60" s="3"/>
      <c r="Z60" s="3"/>
      <c r="AA60" s="3"/>
      <c r="AB60" s="3"/>
    </row>
    <row r="61" spans="1:36" x14ac:dyDescent="0.2">
      <c r="A61" s="7">
        <v>58</v>
      </c>
      <c r="B61" s="18" t="s">
        <v>71</v>
      </c>
      <c r="C61" s="18">
        <v>1056.51</v>
      </c>
      <c r="D61" s="6">
        <f t="shared" si="6"/>
        <v>1310.7880073386932</v>
      </c>
      <c r="E61" s="5">
        <v>44</v>
      </c>
      <c r="F61" s="18">
        <v>1362.06</v>
      </c>
      <c r="G61" s="4">
        <f t="shared" si="7"/>
        <v>1106.8263609999701</v>
      </c>
      <c r="I61" s="39" t="s">
        <v>68</v>
      </c>
      <c r="J61" s="39"/>
      <c r="K61" s="39"/>
      <c r="L61" s="2" t="s">
        <v>30</v>
      </c>
      <c r="R61" s="7">
        <v>44</v>
      </c>
      <c r="S61" s="5" t="s">
        <v>85</v>
      </c>
      <c r="T61" s="5">
        <v>1362.06</v>
      </c>
      <c r="U61" s="6">
        <f t="shared" si="8"/>
        <v>1341.7106359101217</v>
      </c>
      <c r="V61" s="24">
        <f t="shared" si="9"/>
        <v>1827490.3887477403</v>
      </c>
      <c r="W61" s="25">
        <f t="shared" si="10"/>
        <v>1855207.4435999999</v>
      </c>
      <c r="X61" s="25">
        <f t="shared" si="11"/>
        <v>1800187.4305143431</v>
      </c>
      <c r="Y61" s="3"/>
      <c r="Z61" s="3"/>
      <c r="AA61" s="3"/>
      <c r="AB61" s="3"/>
    </row>
    <row r="62" spans="1:36" x14ac:dyDescent="0.2">
      <c r="A62" s="7">
        <v>59</v>
      </c>
      <c r="B62" s="18" t="s">
        <v>70</v>
      </c>
      <c r="C62" s="18">
        <v>1093.05</v>
      </c>
      <c r="D62" s="6">
        <f t="shared" si="6"/>
        <v>1308.5792481550197</v>
      </c>
      <c r="E62" s="5">
        <v>3</v>
      </c>
      <c r="F62" s="18">
        <v>1362.99</v>
      </c>
      <c r="G62" s="4">
        <f t="shared" si="7"/>
        <v>1169.5716009999737</v>
      </c>
      <c r="I62" s="43" t="s">
        <v>66</v>
      </c>
      <c r="J62" s="44"/>
      <c r="K62" s="5">
        <f>SUM(F4:F103)/COUNT(F4:F103)</f>
        <v>1328.7910000000004</v>
      </c>
      <c r="L62" s="2" t="s">
        <v>65</v>
      </c>
      <c r="R62" s="7">
        <v>3</v>
      </c>
      <c r="S62" s="5" t="s">
        <v>139</v>
      </c>
      <c r="T62" s="5">
        <v>1362.99</v>
      </c>
      <c r="U62" s="6">
        <f t="shared" si="8"/>
        <v>1432.269762440734</v>
      </c>
      <c r="V62" s="24">
        <f t="shared" si="9"/>
        <v>1952169.363509096</v>
      </c>
      <c r="W62" s="25">
        <f t="shared" si="10"/>
        <v>1857741.7401000001</v>
      </c>
      <c r="X62" s="25">
        <f t="shared" si="11"/>
        <v>2051396.6724020366</v>
      </c>
      <c r="Y62" s="3"/>
      <c r="Z62" s="3"/>
      <c r="AA62" s="3"/>
      <c r="AB62" s="3"/>
    </row>
    <row r="63" spans="1:36" x14ac:dyDescent="0.2">
      <c r="A63" s="7">
        <v>60</v>
      </c>
      <c r="B63" s="18" t="s">
        <v>69</v>
      </c>
      <c r="C63" s="18">
        <v>1135.72</v>
      </c>
      <c r="D63" s="6">
        <f t="shared" si="6"/>
        <v>1306.3704889713463</v>
      </c>
      <c r="E63" s="5">
        <v>93</v>
      </c>
      <c r="F63" s="18">
        <v>1365.94</v>
      </c>
      <c r="G63" s="4">
        <f t="shared" si="7"/>
        <v>1380.0482009999748</v>
      </c>
      <c r="I63" s="43" t="s">
        <v>63</v>
      </c>
      <c r="J63" s="44"/>
      <c r="K63" s="5">
        <f>MEDIAN(F4:F103)</f>
        <v>1350</v>
      </c>
      <c r="L63" s="2" t="s">
        <v>62</v>
      </c>
      <c r="R63" s="7">
        <v>93</v>
      </c>
      <c r="S63" s="5" t="s">
        <v>14</v>
      </c>
      <c r="T63" s="5">
        <v>1365.94</v>
      </c>
      <c r="U63" s="6">
        <f t="shared" si="8"/>
        <v>1233.4814359101217</v>
      </c>
      <c r="V63" s="24">
        <f t="shared" si="9"/>
        <v>1684861.6325670718</v>
      </c>
      <c r="W63" s="25">
        <f t="shared" si="10"/>
        <v>1865792.0836000002</v>
      </c>
      <c r="X63" s="25">
        <f t="shared" si="11"/>
        <v>1521476.4527348957</v>
      </c>
      <c r="Y63" s="3"/>
      <c r="Z63" s="3"/>
      <c r="AA63" s="3"/>
      <c r="AB63" s="3"/>
    </row>
    <row r="64" spans="1:36" x14ac:dyDescent="0.2">
      <c r="A64" s="7">
        <v>61</v>
      </c>
      <c r="B64" s="18" t="s">
        <v>67</v>
      </c>
      <c r="C64" s="18">
        <v>1061.32</v>
      </c>
      <c r="D64" s="6">
        <f t="shared" si="6"/>
        <v>1304.1617297876728</v>
      </c>
      <c r="E64" s="5">
        <v>97</v>
      </c>
      <c r="F64" s="18">
        <v>1377.05</v>
      </c>
      <c r="G64" s="4">
        <f t="shared" si="7"/>
        <v>2328.9310809999574</v>
      </c>
      <c r="I64" s="39" t="s">
        <v>60</v>
      </c>
      <c r="J64" s="39"/>
      <c r="K64" s="5">
        <f>MODE(F4:F103)</f>
        <v>1350</v>
      </c>
      <c r="L64" s="2" t="s">
        <v>59</v>
      </c>
      <c r="R64" s="7">
        <v>97</v>
      </c>
      <c r="S64" s="5" t="s">
        <v>6</v>
      </c>
      <c r="T64" s="5">
        <v>1377.05</v>
      </c>
      <c r="U64" s="6">
        <f t="shared" si="8"/>
        <v>1224.6463991754276</v>
      </c>
      <c r="V64" s="24">
        <f t="shared" si="9"/>
        <v>1686399.3239845226</v>
      </c>
      <c r="W64" s="25">
        <f t="shared" si="10"/>
        <v>1896266.7024999999</v>
      </c>
      <c r="X64" s="25">
        <f t="shared" si="11"/>
        <v>1499758.8030133408</v>
      </c>
      <c r="Y64" s="3"/>
      <c r="Z64" s="3"/>
      <c r="AA64" s="3"/>
      <c r="AB64" s="3"/>
    </row>
    <row r="65" spans="1:28" x14ac:dyDescent="0.2">
      <c r="A65" s="7">
        <v>62</v>
      </c>
      <c r="B65" s="18" t="s">
        <v>64</v>
      </c>
      <c r="C65" s="18">
        <v>1103.77</v>
      </c>
      <c r="D65" s="6">
        <f t="shared" si="6"/>
        <v>1301.9529706039991</v>
      </c>
      <c r="E65" s="5">
        <v>95</v>
      </c>
      <c r="F65" s="18">
        <v>1378.28</v>
      </c>
      <c r="G65" s="4">
        <f t="shared" si="7"/>
        <v>2449.1611209999583</v>
      </c>
      <c r="I65" s="39" t="s">
        <v>57</v>
      </c>
      <c r="J65" s="39"/>
      <c r="K65" s="5">
        <f>SUM(G4:G103)</f>
        <v>1680246.5787</v>
      </c>
      <c r="R65" s="7">
        <v>95</v>
      </c>
      <c r="S65" s="5" t="s">
        <v>10</v>
      </c>
      <c r="T65" s="5">
        <v>1378.28</v>
      </c>
      <c r="U65" s="6">
        <f t="shared" si="8"/>
        <v>1229.0639175427748</v>
      </c>
      <c r="V65" s="24">
        <f t="shared" si="9"/>
        <v>1693994.2162708556</v>
      </c>
      <c r="W65" s="25">
        <f t="shared" si="10"/>
        <v>1899655.7583999999</v>
      </c>
      <c r="X65" s="25">
        <f t="shared" si="11"/>
        <v>1510598.1134055927</v>
      </c>
      <c r="Y65" s="3"/>
      <c r="Z65" s="3"/>
      <c r="AA65" s="3"/>
      <c r="AB65" s="3"/>
    </row>
    <row r="66" spans="1:28" x14ac:dyDescent="0.2">
      <c r="A66" s="7">
        <v>63</v>
      </c>
      <c r="B66" s="18" t="s">
        <v>61</v>
      </c>
      <c r="C66" s="18">
        <v>1126.47</v>
      </c>
      <c r="D66" s="6">
        <f t="shared" si="6"/>
        <v>1299.7442114203257</v>
      </c>
      <c r="E66" s="5">
        <v>94</v>
      </c>
      <c r="F66" s="18">
        <v>1383.13</v>
      </c>
      <c r="G66" s="4">
        <f t="shared" si="7"/>
        <v>2952.726920999969</v>
      </c>
      <c r="I66" s="39" t="s">
        <v>55</v>
      </c>
      <c r="J66" s="39"/>
      <c r="K66" s="5">
        <f>SQRT(K65/(COUNT(G4:G103)-1))</f>
        <v>130.2773490044849</v>
      </c>
      <c r="L66" s="2">
        <f>_xlfn.STDEV.S(F4:F103)</f>
        <v>130.2773490044849</v>
      </c>
      <c r="R66" s="7">
        <v>94</v>
      </c>
      <c r="S66" s="5" t="s">
        <v>12</v>
      </c>
      <c r="T66" s="5">
        <v>1383.13</v>
      </c>
      <c r="U66" s="6">
        <f t="shared" si="8"/>
        <v>1231.2726767264483</v>
      </c>
      <c r="V66" s="24">
        <f t="shared" si="9"/>
        <v>1703010.1773606525</v>
      </c>
      <c r="W66" s="25">
        <f t="shared" si="10"/>
        <v>1913048.5969000002</v>
      </c>
      <c r="X66" s="25">
        <f t="shared" si="11"/>
        <v>1516032.4044531127</v>
      </c>
      <c r="Y66" s="3"/>
      <c r="Z66" s="3"/>
      <c r="AA66" s="3"/>
      <c r="AB66" s="3"/>
    </row>
    <row r="67" spans="1:28" x14ac:dyDescent="0.2">
      <c r="A67" s="7">
        <v>64</v>
      </c>
      <c r="B67" s="18" t="s">
        <v>58</v>
      </c>
      <c r="C67" s="18">
        <v>1111.8</v>
      </c>
      <c r="D67" s="6">
        <f t="shared" si="6"/>
        <v>1297.5354522366522</v>
      </c>
      <c r="E67" s="5">
        <v>10</v>
      </c>
      <c r="F67" s="18">
        <v>1392.08</v>
      </c>
      <c r="G67" s="4">
        <f t="shared" si="7"/>
        <v>4005.4975209999407</v>
      </c>
      <c r="I67" s="39" t="s">
        <v>53</v>
      </c>
      <c r="J67" s="39"/>
      <c r="K67" s="5">
        <f>POWER(K66,2)</f>
        <v>16972.187663636363</v>
      </c>
      <c r="R67" s="7">
        <v>10</v>
      </c>
      <c r="S67" s="5" t="s">
        <v>132</v>
      </c>
      <c r="T67" s="5">
        <v>1392.08</v>
      </c>
      <c r="U67" s="6">
        <f t="shared" si="8"/>
        <v>1416.8084481550197</v>
      </c>
      <c r="V67" s="24">
        <f t="shared" si="9"/>
        <v>1972310.7045076399</v>
      </c>
      <c r="W67" s="25">
        <f t="shared" si="10"/>
        <v>1937886.7263999998</v>
      </c>
      <c r="X67" s="25">
        <f t="shared" si="11"/>
        <v>2007346.1787634352</v>
      </c>
      <c r="Y67" s="3"/>
      <c r="Z67" s="3"/>
      <c r="AA67" s="3"/>
      <c r="AB67" s="3"/>
    </row>
    <row r="68" spans="1:28" x14ac:dyDescent="0.2">
      <c r="A68" s="7">
        <v>65</v>
      </c>
      <c r="B68" s="18" t="s">
        <v>56</v>
      </c>
      <c r="C68" s="18">
        <v>1125.67</v>
      </c>
      <c r="D68" s="6">
        <f t="shared" ref="D68:D103" si="12">TREND($C$4:$C$102,$A$4:$A$102,A68)</f>
        <v>1295.3266930529787</v>
      </c>
      <c r="E68" s="5">
        <v>43</v>
      </c>
      <c r="F68" s="18">
        <v>1396.14</v>
      </c>
      <c r="G68" s="4">
        <f t="shared" ref="G68:G99" si="13">POWER(F68-$K$62,2)</f>
        <v>4535.8878009999607</v>
      </c>
      <c r="R68" s="7">
        <v>43</v>
      </c>
      <c r="S68" s="5" t="s">
        <v>86</v>
      </c>
      <c r="T68" s="5">
        <v>1396.14</v>
      </c>
      <c r="U68" s="6">
        <f t="shared" ref="U68:U103" si="14">TREND($C$4:$C$102,$A$4:$A$102,R68)</f>
        <v>1343.9193950937952</v>
      </c>
      <c r="V68" s="24">
        <f t="shared" ref="V68:V99" si="15">T68*U68</f>
        <v>1876299.6242662512</v>
      </c>
      <c r="W68" s="25">
        <f t="shared" ref="W68:W103" si="16">POWER(T68,2)</f>
        <v>1949206.8996000004</v>
      </c>
      <c r="X68" s="25">
        <f t="shared" ref="X68:X103" si="17">POWER(U68,2)</f>
        <v>1806119.3405092724</v>
      </c>
      <c r="Y68" s="3"/>
      <c r="Z68" s="3"/>
      <c r="AA68" s="3"/>
      <c r="AB68" s="3"/>
    </row>
    <row r="69" spans="1:28" x14ac:dyDescent="0.2">
      <c r="A69" s="7">
        <v>66</v>
      </c>
      <c r="B69" s="18" t="s">
        <v>54</v>
      </c>
      <c r="C69" s="18">
        <v>1125.04</v>
      </c>
      <c r="D69" s="6">
        <f t="shared" si="12"/>
        <v>1293.1179338693053</v>
      </c>
      <c r="E69" s="5">
        <v>9</v>
      </c>
      <c r="F69" s="18">
        <v>1397.94</v>
      </c>
      <c r="G69" s="4">
        <f t="shared" si="13"/>
        <v>4781.5842009999533</v>
      </c>
      <c r="R69" s="7">
        <v>9</v>
      </c>
      <c r="S69" s="5" t="s">
        <v>133</v>
      </c>
      <c r="T69" s="5">
        <v>1397.94</v>
      </c>
      <c r="U69" s="6">
        <f t="shared" si="14"/>
        <v>1419.0172073386932</v>
      </c>
      <c r="V69" s="24">
        <f t="shared" si="15"/>
        <v>1983700.9148270527</v>
      </c>
      <c r="W69" s="25">
        <f t="shared" si="16"/>
        <v>1954236.2436000002</v>
      </c>
      <c r="X69" s="25">
        <f t="shared" si="17"/>
        <v>2013609.8347233038</v>
      </c>
      <c r="Y69" s="3"/>
      <c r="Z69" s="3"/>
      <c r="AA69" s="3"/>
      <c r="AB69" s="3"/>
    </row>
    <row r="70" spans="1:28" x14ac:dyDescent="0.2">
      <c r="A70" s="7">
        <v>67</v>
      </c>
      <c r="B70" s="18" t="s">
        <v>52</v>
      </c>
      <c r="C70" s="18">
        <v>1147.3</v>
      </c>
      <c r="D70" s="6">
        <f t="shared" si="12"/>
        <v>1290.9091746856318</v>
      </c>
      <c r="E70" s="5">
        <v>47</v>
      </c>
      <c r="F70" s="18">
        <v>1399.42</v>
      </c>
      <c r="G70" s="4">
        <f t="shared" si="13"/>
        <v>4988.4556409999541</v>
      </c>
      <c r="R70" s="7">
        <v>47</v>
      </c>
      <c r="S70" s="5" t="s">
        <v>82</v>
      </c>
      <c r="T70" s="5">
        <v>1399.42</v>
      </c>
      <c r="U70" s="6">
        <f t="shared" si="14"/>
        <v>1335.0843583591013</v>
      </c>
      <c r="V70" s="24">
        <f t="shared" si="15"/>
        <v>1868343.7527748938</v>
      </c>
      <c r="W70" s="25">
        <f t="shared" si="16"/>
        <v>1958376.3364000001</v>
      </c>
      <c r="X70" s="25">
        <f t="shared" si="17"/>
        <v>1782450.2439351333</v>
      </c>
      <c r="Y70" s="3"/>
      <c r="Z70" s="3"/>
      <c r="AA70" s="3"/>
      <c r="AB70" s="3"/>
    </row>
    <row r="71" spans="1:28" x14ac:dyDescent="0.2">
      <c r="A71" s="7">
        <v>68</v>
      </c>
      <c r="B71" s="18" t="s">
        <v>51</v>
      </c>
      <c r="C71" s="18">
        <v>1122</v>
      </c>
      <c r="D71" s="6">
        <f t="shared" si="12"/>
        <v>1288.7004155019583</v>
      </c>
      <c r="E71" s="5">
        <v>96</v>
      </c>
      <c r="F71" s="18">
        <v>1407.12</v>
      </c>
      <c r="G71" s="4">
        <f t="shared" si="13"/>
        <v>6135.4322409999213</v>
      </c>
      <c r="R71" s="7">
        <v>96</v>
      </c>
      <c r="S71" s="5" t="s">
        <v>8</v>
      </c>
      <c r="T71" s="5">
        <v>1407.12</v>
      </c>
      <c r="U71" s="6">
        <f t="shared" si="14"/>
        <v>1226.8551583591011</v>
      </c>
      <c r="V71" s="24">
        <f t="shared" si="15"/>
        <v>1726332.4304302582</v>
      </c>
      <c r="W71" s="25">
        <f t="shared" si="16"/>
        <v>1979986.6943999997</v>
      </c>
      <c r="X71" s="25">
        <f t="shared" si="17"/>
        <v>1505173.579592335</v>
      </c>
      <c r="Y71" s="3"/>
      <c r="Z71" s="3"/>
      <c r="AA71" s="3"/>
      <c r="AB71" s="3"/>
    </row>
    <row r="72" spans="1:28" x14ac:dyDescent="0.2">
      <c r="A72" s="7">
        <v>69</v>
      </c>
      <c r="B72" s="18" t="s">
        <v>50</v>
      </c>
      <c r="C72" s="18">
        <v>1098.26</v>
      </c>
      <c r="D72" s="6">
        <f t="shared" si="12"/>
        <v>1286.4916563182849</v>
      </c>
      <c r="E72" s="5">
        <v>11</v>
      </c>
      <c r="F72" s="18">
        <v>1420.57</v>
      </c>
      <c r="G72" s="4">
        <f t="shared" si="13"/>
        <v>8423.3848409999155</v>
      </c>
      <c r="R72" s="7">
        <v>11</v>
      </c>
      <c r="S72" s="5" t="s">
        <v>131</v>
      </c>
      <c r="T72" s="5">
        <v>1420.57</v>
      </c>
      <c r="U72" s="6">
        <f t="shared" si="14"/>
        <v>1414.5996889713463</v>
      </c>
      <c r="V72" s="24">
        <f t="shared" si="15"/>
        <v>2009537.8801620253</v>
      </c>
      <c r="W72" s="25">
        <f t="shared" si="16"/>
        <v>2018019.1248999997</v>
      </c>
      <c r="X72" s="25">
        <f t="shared" si="17"/>
        <v>2001092.2800378297</v>
      </c>
      <c r="Y72" s="3"/>
      <c r="Z72" s="3"/>
      <c r="AA72" s="3"/>
      <c r="AB72" s="3"/>
    </row>
    <row r="73" spans="1:28" x14ac:dyDescent="0.2">
      <c r="A73" s="7">
        <v>70</v>
      </c>
      <c r="B73" s="18" t="s">
        <v>49</v>
      </c>
      <c r="C73" s="18">
        <v>1119.02</v>
      </c>
      <c r="D73" s="6">
        <f t="shared" si="12"/>
        <v>1284.2828971346114</v>
      </c>
      <c r="E73" s="5">
        <v>41</v>
      </c>
      <c r="F73" s="18">
        <v>1426.11</v>
      </c>
      <c r="G73" s="4">
        <f t="shared" si="13"/>
        <v>9470.9877609999039</v>
      </c>
      <c r="R73" s="7">
        <v>41</v>
      </c>
      <c r="S73" s="5" t="s">
        <v>88</v>
      </c>
      <c r="T73" s="5">
        <v>1426.11</v>
      </c>
      <c r="U73" s="6">
        <f t="shared" si="14"/>
        <v>1348.3369134611421</v>
      </c>
      <c r="V73" s="24">
        <f t="shared" si="15"/>
        <v>1922876.7556560691</v>
      </c>
      <c r="W73" s="25">
        <f t="shared" si="16"/>
        <v>2033789.7320999997</v>
      </c>
      <c r="X73" s="25">
        <f t="shared" si="17"/>
        <v>1818012.4322019194</v>
      </c>
      <c r="Y73" s="3"/>
      <c r="Z73" s="3"/>
      <c r="AA73" s="3"/>
      <c r="AB73" s="3"/>
    </row>
    <row r="74" spans="1:28" x14ac:dyDescent="0.2">
      <c r="A74" s="7">
        <v>71</v>
      </c>
      <c r="B74" s="18" t="s">
        <v>48</v>
      </c>
      <c r="C74" s="18">
        <v>1138</v>
      </c>
      <c r="D74" s="6">
        <f t="shared" si="12"/>
        <v>1282.0741379509379</v>
      </c>
      <c r="E74" s="5">
        <v>12</v>
      </c>
      <c r="F74" s="18">
        <v>1427.56</v>
      </c>
      <c r="G74" s="4">
        <f t="shared" si="13"/>
        <v>9755.3153609999117</v>
      </c>
      <c r="R74" s="7">
        <v>12</v>
      </c>
      <c r="S74" s="5" t="s">
        <v>130</v>
      </c>
      <c r="T74" s="5">
        <v>1427.56</v>
      </c>
      <c r="U74" s="6">
        <f t="shared" si="14"/>
        <v>1412.3909297876728</v>
      </c>
      <c r="V74" s="24">
        <f t="shared" si="15"/>
        <v>2016272.7957276902</v>
      </c>
      <c r="W74" s="25">
        <f t="shared" si="16"/>
        <v>2037927.5535999998</v>
      </c>
      <c r="X74" s="25">
        <f t="shared" si="17"/>
        <v>1994848.1385464869</v>
      </c>
      <c r="Y74" s="3"/>
      <c r="Z74" s="3"/>
      <c r="AA74" s="3"/>
      <c r="AB74" s="3"/>
    </row>
    <row r="75" spans="1:28" x14ac:dyDescent="0.2">
      <c r="A75" s="7">
        <v>72</v>
      </c>
      <c r="B75" s="18" t="s">
        <v>47</v>
      </c>
      <c r="C75" s="18">
        <v>1221</v>
      </c>
      <c r="D75" s="6">
        <f t="shared" si="12"/>
        <v>1279.8653787672645</v>
      </c>
      <c r="E75" s="5">
        <v>15</v>
      </c>
      <c r="F75" s="18">
        <v>1430.21</v>
      </c>
      <c r="G75" s="4">
        <f t="shared" si="13"/>
        <v>10285.813560999928</v>
      </c>
      <c r="R75" s="7">
        <v>15</v>
      </c>
      <c r="S75" s="5" t="s">
        <v>127</v>
      </c>
      <c r="T75" s="5">
        <v>1430.21</v>
      </c>
      <c r="U75" s="6">
        <f t="shared" si="14"/>
        <v>1405.7646522366524</v>
      </c>
      <c r="V75" s="24">
        <f t="shared" si="15"/>
        <v>2010538.6632753827</v>
      </c>
      <c r="W75" s="25">
        <f t="shared" si="16"/>
        <v>2045500.6441000002</v>
      </c>
      <c r="X75" s="25">
        <f t="shared" si="17"/>
        <v>1976174.2574780362</v>
      </c>
      <c r="Y75" s="3"/>
      <c r="Z75" s="3"/>
      <c r="AA75" s="3"/>
      <c r="AB75" s="3"/>
    </row>
    <row r="76" spans="1:28" x14ac:dyDescent="0.2">
      <c r="A76" s="7">
        <v>73</v>
      </c>
      <c r="B76" s="18" t="s">
        <v>46</v>
      </c>
      <c r="C76" s="18">
        <v>1206.5</v>
      </c>
      <c r="D76" s="6">
        <f t="shared" si="12"/>
        <v>1277.656619583591</v>
      </c>
      <c r="E76" s="5">
        <v>22</v>
      </c>
      <c r="F76" s="18">
        <v>1431</v>
      </c>
      <c r="G76" s="4">
        <f t="shared" si="13"/>
        <v>10446.67968099992</v>
      </c>
      <c r="R76" s="7">
        <v>22</v>
      </c>
      <c r="S76" s="5" t="s">
        <v>120</v>
      </c>
      <c r="T76" s="5">
        <v>1431</v>
      </c>
      <c r="U76" s="6">
        <f t="shared" si="14"/>
        <v>1390.3033379509379</v>
      </c>
      <c r="V76" s="24">
        <f t="shared" si="15"/>
        <v>1989524.0766077922</v>
      </c>
      <c r="W76" s="25">
        <f t="shared" si="16"/>
        <v>2047761</v>
      </c>
      <c r="X76" s="25">
        <f t="shared" si="17"/>
        <v>1932943.3715175199</v>
      </c>
      <c r="Y76" s="3"/>
      <c r="Z76" s="3"/>
      <c r="AA76" s="3"/>
      <c r="AB76" s="3"/>
    </row>
    <row r="77" spans="1:28" x14ac:dyDescent="0.2">
      <c r="A77" s="7">
        <v>74</v>
      </c>
      <c r="B77" s="18" t="s">
        <v>45</v>
      </c>
      <c r="C77" s="18">
        <v>1224.08</v>
      </c>
      <c r="D77" s="6">
        <f t="shared" si="12"/>
        <v>1275.4478603999175</v>
      </c>
      <c r="E77" s="5">
        <v>42</v>
      </c>
      <c r="F77" s="18">
        <v>1433</v>
      </c>
      <c r="G77" s="4">
        <f t="shared" si="13"/>
        <v>10859.515680999917</v>
      </c>
      <c r="R77" s="7">
        <v>42</v>
      </c>
      <c r="S77" s="5" t="s">
        <v>87</v>
      </c>
      <c r="T77" s="5">
        <v>1433</v>
      </c>
      <c r="U77" s="6">
        <f t="shared" si="14"/>
        <v>1346.1281542774686</v>
      </c>
      <c r="V77" s="24">
        <f t="shared" si="15"/>
        <v>1929001.6450796125</v>
      </c>
      <c r="W77" s="25">
        <f t="shared" si="16"/>
        <v>2053489</v>
      </c>
      <c r="X77" s="25">
        <f t="shared" si="17"/>
        <v>1812061.0077384645</v>
      </c>
      <c r="Y77" s="3"/>
      <c r="Z77" s="3"/>
      <c r="AA77" s="3"/>
      <c r="AB77" s="3"/>
    </row>
    <row r="78" spans="1:28" x14ac:dyDescent="0.2">
      <c r="A78" s="7">
        <v>75</v>
      </c>
      <c r="B78" s="18" t="s">
        <v>44</v>
      </c>
      <c r="C78" s="18">
        <v>1209.18</v>
      </c>
      <c r="D78" s="6">
        <f t="shared" si="12"/>
        <v>1273.2391012162441</v>
      </c>
      <c r="E78" s="5">
        <v>13</v>
      </c>
      <c r="F78" s="18">
        <v>1436.13</v>
      </c>
      <c r="G78" s="4">
        <f t="shared" si="13"/>
        <v>11521.660920999939</v>
      </c>
      <c r="R78" s="7">
        <v>13</v>
      </c>
      <c r="S78" s="5" t="s">
        <v>129</v>
      </c>
      <c r="T78" s="5">
        <v>1436.13</v>
      </c>
      <c r="U78" s="6">
        <f t="shared" si="14"/>
        <v>1410.1821706039993</v>
      </c>
      <c r="V78" s="24">
        <f t="shared" si="15"/>
        <v>2025204.9206695217</v>
      </c>
      <c r="W78" s="25">
        <f t="shared" si="16"/>
        <v>2062469.3769000003</v>
      </c>
      <c r="X78" s="25">
        <f t="shared" si="17"/>
        <v>1988613.7542894071</v>
      </c>
      <c r="Y78" s="3"/>
      <c r="Z78" s="3"/>
      <c r="AA78" s="3"/>
      <c r="AB78" s="3"/>
    </row>
    <row r="79" spans="1:28" x14ac:dyDescent="0.2">
      <c r="A79" s="7">
        <v>76</v>
      </c>
      <c r="B79" s="18" t="s">
        <v>43</v>
      </c>
      <c r="C79" s="18">
        <v>1245.0899999999999</v>
      </c>
      <c r="D79" s="6">
        <f t="shared" si="12"/>
        <v>1271.0303420325706</v>
      </c>
      <c r="E79" s="5">
        <v>14</v>
      </c>
      <c r="F79" s="18">
        <v>1439.01</v>
      </c>
      <c r="G79" s="4">
        <f t="shared" si="13"/>
        <v>12148.227960999911</v>
      </c>
      <c r="R79" s="7">
        <v>14</v>
      </c>
      <c r="S79" s="5" t="s">
        <v>128</v>
      </c>
      <c r="T79" s="5">
        <v>1439.01</v>
      </c>
      <c r="U79" s="6">
        <f t="shared" si="14"/>
        <v>1407.9734114203259</v>
      </c>
      <c r="V79" s="24">
        <f t="shared" si="15"/>
        <v>2026087.8187679632</v>
      </c>
      <c r="W79" s="25">
        <f t="shared" si="16"/>
        <v>2070749.7800999999</v>
      </c>
      <c r="X79" s="25">
        <f t="shared" si="17"/>
        <v>1982389.1272665903</v>
      </c>
      <c r="Y79" s="3"/>
      <c r="Z79" s="3"/>
      <c r="AA79" s="3"/>
      <c r="AB79" s="3"/>
    </row>
    <row r="80" spans="1:28" x14ac:dyDescent="0.2">
      <c r="A80" s="7">
        <v>77</v>
      </c>
      <c r="B80" s="18" t="s">
        <v>42</v>
      </c>
      <c r="C80" s="18">
        <v>1245.6099999999999</v>
      </c>
      <c r="D80" s="6">
        <f t="shared" si="12"/>
        <v>1268.8215828488972</v>
      </c>
      <c r="E80" s="5">
        <v>25</v>
      </c>
      <c r="F80" s="18">
        <v>1439.96</v>
      </c>
      <c r="G80" s="4">
        <f t="shared" si="13"/>
        <v>12358.546560999921</v>
      </c>
      <c r="R80" s="7">
        <v>25</v>
      </c>
      <c r="S80" s="5" t="s">
        <v>117</v>
      </c>
      <c r="T80" s="5">
        <v>1439.96</v>
      </c>
      <c r="U80" s="6">
        <f t="shared" si="14"/>
        <v>1383.6770603999175</v>
      </c>
      <c r="V80" s="24">
        <f t="shared" si="15"/>
        <v>1992439.6198934652</v>
      </c>
      <c r="W80" s="25">
        <f t="shared" si="16"/>
        <v>2073484.8016000001</v>
      </c>
      <c r="X80" s="25">
        <f t="shared" si="17"/>
        <v>1914562.207476957</v>
      </c>
      <c r="Y80" s="3"/>
      <c r="Z80" s="3"/>
      <c r="AA80" s="3"/>
      <c r="AB80" s="3"/>
    </row>
    <row r="81" spans="1:28" x14ac:dyDescent="0.2">
      <c r="A81" s="7">
        <v>78</v>
      </c>
      <c r="B81" s="18" t="s">
        <v>41</v>
      </c>
      <c r="C81" s="18">
        <v>1274.0999999999999</v>
      </c>
      <c r="D81" s="6">
        <f t="shared" si="12"/>
        <v>1266.6128236652237</v>
      </c>
      <c r="E81" s="5">
        <v>23</v>
      </c>
      <c r="F81" s="18">
        <v>1443</v>
      </c>
      <c r="G81" s="4">
        <f t="shared" si="13"/>
        <v>13043.69568099991</v>
      </c>
      <c r="R81" s="7">
        <v>23</v>
      </c>
      <c r="S81" s="5" t="s">
        <v>119</v>
      </c>
      <c r="T81" s="5">
        <v>1443</v>
      </c>
      <c r="U81" s="6">
        <f t="shared" si="14"/>
        <v>1388.0945787672645</v>
      </c>
      <c r="V81" s="24">
        <f t="shared" si="15"/>
        <v>2003020.4771611625</v>
      </c>
      <c r="W81" s="25">
        <f t="shared" si="16"/>
        <v>2082249</v>
      </c>
      <c r="X81" s="25">
        <f t="shared" si="17"/>
        <v>1926806.5596030694</v>
      </c>
      <c r="Y81" s="3"/>
      <c r="Z81" s="3"/>
      <c r="AA81" s="3"/>
      <c r="AB81" s="3"/>
    </row>
    <row r="82" spans="1:28" x14ac:dyDescent="0.2">
      <c r="A82" s="7">
        <v>79</v>
      </c>
      <c r="B82" s="18" t="s">
        <v>40</v>
      </c>
      <c r="C82" s="18">
        <v>1284.8499999999999</v>
      </c>
      <c r="D82" s="6">
        <f t="shared" si="12"/>
        <v>1264.4040644815502</v>
      </c>
      <c r="E82" s="5">
        <v>16</v>
      </c>
      <c r="F82" s="18">
        <v>1447.44</v>
      </c>
      <c r="G82" s="4">
        <f t="shared" si="13"/>
        <v>14077.58520099992</v>
      </c>
      <c r="R82" s="7">
        <v>16</v>
      </c>
      <c r="S82" s="5" t="s">
        <v>126</v>
      </c>
      <c r="T82" s="5">
        <v>1447.44</v>
      </c>
      <c r="U82" s="6">
        <f t="shared" si="14"/>
        <v>1403.5558930529789</v>
      </c>
      <c r="V82" s="24">
        <f t="shared" si="15"/>
        <v>2031562.9418406039</v>
      </c>
      <c r="W82" s="25">
        <f t="shared" si="16"/>
        <v>2095082.5536000002</v>
      </c>
      <c r="X82" s="25">
        <f t="shared" si="17"/>
        <v>1969969.1449237452</v>
      </c>
      <c r="Y82" s="3"/>
      <c r="Z82" s="3"/>
      <c r="AA82" s="3"/>
      <c r="AB82" s="3"/>
    </row>
    <row r="83" spans="1:28" x14ac:dyDescent="0.2">
      <c r="A83" s="7">
        <v>80</v>
      </c>
      <c r="B83" s="18" t="s">
        <v>39</v>
      </c>
      <c r="C83" s="18">
        <v>1271</v>
      </c>
      <c r="D83" s="6">
        <f t="shared" si="12"/>
        <v>1262.1953052978768</v>
      </c>
      <c r="E83" s="5">
        <v>30</v>
      </c>
      <c r="F83" s="18">
        <v>1450.33</v>
      </c>
      <c r="G83" s="4">
        <f t="shared" si="13"/>
        <v>14771.728520999886</v>
      </c>
      <c r="R83" s="7">
        <v>30</v>
      </c>
      <c r="S83" s="5" t="s">
        <v>104</v>
      </c>
      <c r="T83" s="5">
        <v>1450.33</v>
      </c>
      <c r="U83" s="6">
        <f t="shared" si="14"/>
        <v>1372.6332644815502</v>
      </c>
      <c r="V83" s="24">
        <f t="shared" si="15"/>
        <v>1990771.2024755266</v>
      </c>
      <c r="W83" s="25">
        <f t="shared" si="16"/>
        <v>2103457.1088999999</v>
      </c>
      <c r="X83" s="25">
        <f t="shared" si="17"/>
        <v>1884122.0787612775</v>
      </c>
      <c r="Y83" s="3"/>
      <c r="Z83" s="3"/>
      <c r="AA83" s="3"/>
      <c r="AB83" s="3"/>
    </row>
    <row r="84" spans="1:28" x14ac:dyDescent="0.2">
      <c r="A84" s="7">
        <v>81</v>
      </c>
      <c r="B84" s="18" t="s">
        <v>38</v>
      </c>
      <c r="C84" s="18">
        <v>1247</v>
      </c>
      <c r="D84" s="6">
        <f t="shared" si="12"/>
        <v>1259.9865461142033</v>
      </c>
      <c r="E84" s="5">
        <v>28</v>
      </c>
      <c r="F84" s="18">
        <v>1457.07</v>
      </c>
      <c r="G84" s="4">
        <f t="shared" si="13"/>
        <v>16455.501840999881</v>
      </c>
      <c r="R84" s="7">
        <v>28</v>
      </c>
      <c r="S84" s="5" t="s">
        <v>109</v>
      </c>
      <c r="T84" s="5">
        <v>1457.07</v>
      </c>
      <c r="U84" s="6">
        <f t="shared" si="14"/>
        <v>1377.0507828488971</v>
      </c>
      <c r="V84" s="24">
        <f t="shared" si="15"/>
        <v>2006459.3841656426</v>
      </c>
      <c r="W84" s="25">
        <f t="shared" si="16"/>
        <v>2123052.9849</v>
      </c>
      <c r="X84" s="25">
        <f t="shared" si="17"/>
        <v>1896268.8585447604</v>
      </c>
      <c r="Y84" s="3"/>
      <c r="Z84" s="3"/>
      <c r="AA84" s="3"/>
      <c r="AB84" s="3"/>
    </row>
    <row r="85" spans="1:28" x14ac:dyDescent="0.2">
      <c r="A85" s="7">
        <v>82</v>
      </c>
      <c r="B85" s="18" t="s">
        <v>37</v>
      </c>
      <c r="C85" s="18">
        <v>1245.54</v>
      </c>
      <c r="D85" s="6">
        <f t="shared" si="12"/>
        <v>1257.7777869305298</v>
      </c>
      <c r="E85" s="5">
        <v>24</v>
      </c>
      <c r="F85" s="18">
        <v>1458.8</v>
      </c>
      <c r="G85" s="4">
        <f t="shared" si="13"/>
        <v>16902.340080999886</v>
      </c>
      <c r="R85" s="7">
        <v>24</v>
      </c>
      <c r="S85" s="5" t="s">
        <v>118</v>
      </c>
      <c r="T85" s="5">
        <v>1458.8</v>
      </c>
      <c r="U85" s="6">
        <f t="shared" si="14"/>
        <v>1385.885819583591</v>
      </c>
      <c r="V85" s="24">
        <f t="shared" si="15"/>
        <v>2021730.2336085425</v>
      </c>
      <c r="W85" s="25">
        <f t="shared" si="16"/>
        <v>2128097.44</v>
      </c>
      <c r="X85" s="25">
        <f t="shared" si="17"/>
        <v>1920679.5049228817</v>
      </c>
      <c r="Y85" s="3"/>
      <c r="Z85" s="3"/>
      <c r="AA85" s="3"/>
      <c r="AB85" s="3"/>
    </row>
    <row r="86" spans="1:28" x14ac:dyDescent="0.2">
      <c r="A86" s="7">
        <v>83</v>
      </c>
      <c r="B86" s="18" t="s">
        <v>36</v>
      </c>
      <c r="C86" s="18">
        <v>1271.55</v>
      </c>
      <c r="D86" s="6">
        <f t="shared" si="12"/>
        <v>1255.5690277468564</v>
      </c>
      <c r="E86" s="5">
        <v>27</v>
      </c>
      <c r="F86" s="18">
        <v>1462</v>
      </c>
      <c r="G86" s="4">
        <f t="shared" si="13"/>
        <v>17744.637680999895</v>
      </c>
      <c r="R86" s="7">
        <v>27</v>
      </c>
      <c r="S86" s="5" t="s">
        <v>112</v>
      </c>
      <c r="T86" s="5">
        <v>1462</v>
      </c>
      <c r="U86" s="6">
        <f t="shared" si="14"/>
        <v>1379.2595420325706</v>
      </c>
      <c r="V86" s="24">
        <f t="shared" si="15"/>
        <v>2016477.4504516183</v>
      </c>
      <c r="W86" s="25">
        <f t="shared" si="16"/>
        <v>2137444</v>
      </c>
      <c r="X86" s="25">
        <f t="shared" si="17"/>
        <v>1902356.8842878963</v>
      </c>
      <c r="Y86" s="3"/>
      <c r="Z86" s="3"/>
      <c r="AA86" s="3"/>
      <c r="AB86" s="3"/>
    </row>
    <row r="87" spans="1:28" x14ac:dyDescent="0.2">
      <c r="A87" s="7">
        <v>84</v>
      </c>
      <c r="B87" s="18" t="s">
        <v>35</v>
      </c>
      <c r="C87" s="18">
        <v>1261.17</v>
      </c>
      <c r="D87" s="6">
        <f t="shared" si="12"/>
        <v>1253.3602685631829</v>
      </c>
      <c r="E87" s="5">
        <v>29</v>
      </c>
      <c r="F87" s="18">
        <v>1462.42</v>
      </c>
      <c r="G87" s="4">
        <f t="shared" si="13"/>
        <v>17856.709640999914</v>
      </c>
      <c r="R87" s="7">
        <v>29</v>
      </c>
      <c r="S87" s="5" t="s">
        <v>106</v>
      </c>
      <c r="T87" s="5">
        <v>1462.42</v>
      </c>
      <c r="U87" s="6">
        <f t="shared" si="14"/>
        <v>1374.8420236652237</v>
      </c>
      <c r="V87" s="24">
        <f t="shared" si="15"/>
        <v>2010596.4722484965</v>
      </c>
      <c r="W87" s="25">
        <f t="shared" si="16"/>
        <v>2138672.2564000003</v>
      </c>
      <c r="X87" s="25">
        <f t="shared" si="17"/>
        <v>1890190.5900358874</v>
      </c>
      <c r="Y87" s="3"/>
      <c r="Z87" s="3"/>
      <c r="AA87" s="3"/>
      <c r="AB87" s="3"/>
    </row>
    <row r="88" spans="1:28" x14ac:dyDescent="0.2">
      <c r="A88" s="7">
        <v>85</v>
      </c>
      <c r="B88" s="18" t="s">
        <v>34</v>
      </c>
      <c r="C88" s="18">
        <v>1296</v>
      </c>
      <c r="D88" s="6">
        <f t="shared" si="12"/>
        <v>1251.1515093795094</v>
      </c>
      <c r="E88" s="5">
        <v>17</v>
      </c>
      <c r="F88" s="18">
        <v>1462.91</v>
      </c>
      <c r="G88" s="4">
        <f t="shared" si="13"/>
        <v>17987.906160999915</v>
      </c>
      <c r="I88" s="39" t="s">
        <v>31</v>
      </c>
      <c r="J88" s="39"/>
      <c r="K88" s="39"/>
      <c r="L88" s="39"/>
      <c r="M88" s="2" t="s">
        <v>30</v>
      </c>
      <c r="R88" s="7">
        <v>17</v>
      </c>
      <c r="S88" s="5" t="s">
        <v>125</v>
      </c>
      <c r="T88" s="5">
        <v>1462.91</v>
      </c>
      <c r="U88" s="6">
        <f t="shared" si="14"/>
        <v>1401.3471338693055</v>
      </c>
      <c r="V88" s="24">
        <f t="shared" si="15"/>
        <v>2050044.7356087458</v>
      </c>
      <c r="W88" s="25">
        <f t="shared" si="16"/>
        <v>2140105.6681000004</v>
      </c>
      <c r="X88" s="25">
        <f t="shared" si="17"/>
        <v>1963773.7896037172</v>
      </c>
      <c r="Y88" s="3"/>
      <c r="Z88" s="3"/>
      <c r="AA88" s="3"/>
      <c r="AB88" s="3"/>
    </row>
    <row r="89" spans="1:28" x14ac:dyDescent="0.2">
      <c r="A89" s="7">
        <v>86</v>
      </c>
      <c r="B89" s="18" t="s">
        <v>33</v>
      </c>
      <c r="C89" s="18">
        <v>1287.93</v>
      </c>
      <c r="D89" s="6">
        <f t="shared" si="12"/>
        <v>1248.942750195836</v>
      </c>
      <c r="E89" s="5">
        <v>31</v>
      </c>
      <c r="F89" s="18">
        <v>1467.3</v>
      </c>
      <c r="G89" s="4">
        <f t="shared" si="13"/>
        <v>19184.743080999877</v>
      </c>
      <c r="I89" s="9" t="s">
        <v>28</v>
      </c>
      <c r="J89" s="9" t="s">
        <v>27</v>
      </c>
      <c r="K89" s="9" t="s">
        <v>26</v>
      </c>
      <c r="L89" s="9" t="s">
        <v>25</v>
      </c>
      <c r="M89" s="2" t="s">
        <v>24</v>
      </c>
      <c r="R89" s="7">
        <v>31</v>
      </c>
      <c r="S89" s="5" t="s">
        <v>101</v>
      </c>
      <c r="T89" s="5">
        <v>1467.3</v>
      </c>
      <c r="U89" s="6">
        <f t="shared" si="14"/>
        <v>1370.4245052978767</v>
      </c>
      <c r="V89" s="24">
        <f t="shared" si="15"/>
        <v>2010823.8766235744</v>
      </c>
      <c r="W89" s="25">
        <f t="shared" si="16"/>
        <v>2152969.29</v>
      </c>
      <c r="X89" s="25">
        <f t="shared" si="17"/>
        <v>1878063.3247209303</v>
      </c>
      <c r="Y89" s="3"/>
      <c r="Z89" s="3"/>
      <c r="AA89" s="3"/>
      <c r="AB89" s="3"/>
    </row>
    <row r="90" spans="1:28" x14ac:dyDescent="0.2">
      <c r="A90" s="7">
        <v>87</v>
      </c>
      <c r="B90" s="18" t="s">
        <v>32</v>
      </c>
      <c r="C90" s="18">
        <v>1341.46</v>
      </c>
      <c r="D90" s="6">
        <f t="shared" si="12"/>
        <v>1246.7339910121625</v>
      </c>
      <c r="E90" s="5">
        <v>26</v>
      </c>
      <c r="F90" s="18">
        <v>1468.9</v>
      </c>
      <c r="G90" s="4">
        <f t="shared" si="13"/>
        <v>19630.531880999915</v>
      </c>
      <c r="I90" s="8" t="s">
        <v>172</v>
      </c>
      <c r="J90" s="5">
        <v>1103.059</v>
      </c>
      <c r="K90" s="5">
        <f t="array" ref="K90:K99">FREQUENCY($F$4:$F$103,$J$90:$J$99)</f>
        <v>6</v>
      </c>
      <c r="L90" s="5">
        <f t="shared" ref="L90:L99" si="18">K90/$J$101 * 100</f>
        <v>6</v>
      </c>
      <c r="M90" s="2" t="s">
        <v>21</v>
      </c>
      <c r="R90" s="7">
        <v>26</v>
      </c>
      <c r="S90" s="5" t="s">
        <v>115</v>
      </c>
      <c r="T90" s="5">
        <v>1468.9</v>
      </c>
      <c r="U90" s="6">
        <f t="shared" si="14"/>
        <v>1381.4683012162441</v>
      </c>
      <c r="V90" s="24">
        <f t="shared" si="15"/>
        <v>2029238.787656541</v>
      </c>
      <c r="W90" s="25">
        <f t="shared" si="16"/>
        <v>2157667.2100000004</v>
      </c>
      <c r="X90" s="25">
        <f t="shared" si="17"/>
        <v>1908454.6672652953</v>
      </c>
      <c r="Y90" s="3"/>
      <c r="Z90" s="3"/>
      <c r="AA90" s="3"/>
      <c r="AB90" s="3"/>
    </row>
    <row r="91" spans="1:28" x14ac:dyDescent="0.2">
      <c r="A91" s="7">
        <v>88</v>
      </c>
      <c r="B91" s="18" t="s">
        <v>29</v>
      </c>
      <c r="C91" s="18">
        <v>1324.88</v>
      </c>
      <c r="D91" s="6">
        <f t="shared" si="12"/>
        <v>1244.525231828489</v>
      </c>
      <c r="E91" s="5">
        <v>32</v>
      </c>
      <c r="F91" s="18">
        <v>1474.32</v>
      </c>
      <c r="G91" s="4">
        <f t="shared" si="13"/>
        <v>21178.689840999865</v>
      </c>
      <c r="I91" s="8" t="s">
        <v>171</v>
      </c>
      <c r="J91" s="5">
        <v>1150.222</v>
      </c>
      <c r="K91" s="5">
        <v>11</v>
      </c>
      <c r="L91" s="5">
        <f t="shared" si="18"/>
        <v>11</v>
      </c>
      <c r="R91" s="7">
        <v>32</v>
      </c>
      <c r="S91" s="5" t="s">
        <v>99</v>
      </c>
      <c r="T91" s="5">
        <v>1474.32</v>
      </c>
      <c r="U91" s="6">
        <f t="shared" si="14"/>
        <v>1368.2157461142033</v>
      </c>
      <c r="V91" s="24">
        <f t="shared" si="15"/>
        <v>2017187.8388110921</v>
      </c>
      <c r="W91" s="25">
        <f t="shared" si="16"/>
        <v>2173619.4623999996</v>
      </c>
      <c r="X91" s="25">
        <f t="shared" si="17"/>
        <v>1872014.3279148459</v>
      </c>
      <c r="Y91" s="3"/>
      <c r="Z91" s="3"/>
      <c r="AA91" s="3"/>
      <c r="AB91" s="3"/>
    </row>
    <row r="92" spans="1:28" x14ac:dyDescent="0.2">
      <c r="A92" s="7">
        <v>89</v>
      </c>
      <c r="B92" s="18" t="s">
        <v>23</v>
      </c>
      <c r="C92" s="18">
        <v>1328.5</v>
      </c>
      <c r="D92" s="6">
        <f t="shared" si="12"/>
        <v>1242.3164726448156</v>
      </c>
      <c r="E92" s="5">
        <v>18</v>
      </c>
      <c r="F92" s="18">
        <v>1479.12</v>
      </c>
      <c r="G92" s="4">
        <f t="shared" si="13"/>
        <v>22598.80824099985</v>
      </c>
      <c r="I92" s="8" t="s">
        <v>170</v>
      </c>
      <c r="J92" s="5">
        <v>1197.078</v>
      </c>
      <c r="K92" s="5">
        <v>1</v>
      </c>
      <c r="L92" s="5">
        <f t="shared" si="18"/>
        <v>1</v>
      </c>
      <c r="R92" s="7">
        <v>18</v>
      </c>
      <c r="S92" s="5" t="s">
        <v>124</v>
      </c>
      <c r="T92" s="5">
        <v>1479.12</v>
      </c>
      <c r="U92" s="6">
        <f t="shared" si="14"/>
        <v>1399.138374685632</v>
      </c>
      <c r="V92" s="24">
        <f t="shared" si="15"/>
        <v>2069493.5527650118</v>
      </c>
      <c r="W92" s="25">
        <f t="shared" si="16"/>
        <v>2187795.9743999997</v>
      </c>
      <c r="X92" s="25">
        <f t="shared" si="17"/>
        <v>1957588.1915179519</v>
      </c>
      <c r="Y92" s="3"/>
      <c r="Z92" s="3"/>
      <c r="AA92" s="3"/>
      <c r="AB92" s="3"/>
    </row>
    <row r="93" spans="1:28" x14ac:dyDescent="0.2">
      <c r="A93" s="7">
        <v>90</v>
      </c>
      <c r="B93" s="18" t="s">
        <v>20</v>
      </c>
      <c r="C93" s="18">
        <v>1308.23</v>
      </c>
      <c r="D93" s="6">
        <f t="shared" si="12"/>
        <v>1240.1077134611421</v>
      </c>
      <c r="E93" s="5">
        <v>20</v>
      </c>
      <c r="F93" s="18">
        <v>1487.64</v>
      </c>
      <c r="G93" s="4">
        <f t="shared" si="13"/>
        <v>25233.004800999908</v>
      </c>
      <c r="I93" s="8" t="s">
        <v>169</v>
      </c>
      <c r="J93" s="5">
        <v>1243.934</v>
      </c>
      <c r="K93" s="5">
        <v>5</v>
      </c>
      <c r="L93" s="5">
        <f t="shared" si="18"/>
        <v>5</v>
      </c>
      <c r="R93" s="7">
        <v>20</v>
      </c>
      <c r="S93" s="5" t="s">
        <v>122</v>
      </c>
      <c r="T93" s="5">
        <v>1487.64</v>
      </c>
      <c r="U93" s="6">
        <f t="shared" si="14"/>
        <v>1394.7208563182849</v>
      </c>
      <c r="V93" s="24">
        <f t="shared" si="15"/>
        <v>2074842.5346933333</v>
      </c>
      <c r="W93" s="25">
        <f t="shared" si="16"/>
        <v>2213072.7696000002</v>
      </c>
      <c r="X93" s="25">
        <f t="shared" si="17"/>
        <v>1945246.2670492099</v>
      </c>
      <c r="Y93" s="3"/>
      <c r="Z93" s="3"/>
      <c r="AA93" s="3"/>
      <c r="AB93" s="3"/>
    </row>
    <row r="94" spans="1:28" x14ac:dyDescent="0.2">
      <c r="A94" s="7">
        <v>91</v>
      </c>
      <c r="B94" s="18" t="s">
        <v>18</v>
      </c>
      <c r="C94" s="18">
        <v>1337.92</v>
      </c>
      <c r="D94" s="6">
        <f t="shared" si="12"/>
        <v>1237.8989542774686</v>
      </c>
      <c r="E94" s="5">
        <v>19</v>
      </c>
      <c r="F94" s="18">
        <v>1491</v>
      </c>
      <c r="G94" s="4">
        <f t="shared" si="13"/>
        <v>26311.759680999872</v>
      </c>
      <c r="I94" s="8" t="s">
        <v>168</v>
      </c>
      <c r="J94" s="5">
        <v>1290.79</v>
      </c>
      <c r="K94" s="5">
        <v>14</v>
      </c>
      <c r="L94" s="5">
        <f t="shared" si="18"/>
        <v>14.000000000000002</v>
      </c>
      <c r="R94" s="7">
        <v>19</v>
      </c>
      <c r="S94" s="5" t="s">
        <v>123</v>
      </c>
      <c r="T94" s="5">
        <v>1491</v>
      </c>
      <c r="U94" s="6">
        <f t="shared" si="14"/>
        <v>1396.9296155019586</v>
      </c>
      <c r="V94" s="24">
        <f t="shared" si="15"/>
        <v>2082822.0567134202</v>
      </c>
      <c r="W94" s="25">
        <f t="shared" si="16"/>
        <v>2223081</v>
      </c>
      <c r="X94" s="25">
        <f t="shared" si="17"/>
        <v>1951412.3506664499</v>
      </c>
      <c r="Y94" s="3"/>
      <c r="Z94" s="3"/>
      <c r="AA94" s="3"/>
      <c r="AB94" s="3"/>
    </row>
    <row r="95" spans="1:28" x14ac:dyDescent="0.2">
      <c r="A95" s="7">
        <v>92</v>
      </c>
      <c r="B95" s="18" t="s">
        <v>16</v>
      </c>
      <c r="C95" s="18">
        <v>1361.69</v>
      </c>
      <c r="D95" s="6">
        <f t="shared" si="12"/>
        <v>1235.6901950937952</v>
      </c>
      <c r="E95" s="5">
        <v>21</v>
      </c>
      <c r="F95" s="18">
        <v>1493.59</v>
      </c>
      <c r="G95" s="4">
        <f t="shared" si="13"/>
        <v>27158.710400999844</v>
      </c>
      <c r="I95" s="8" t="s">
        <v>167</v>
      </c>
      <c r="J95" s="5">
        <v>1337.646</v>
      </c>
      <c r="K95" s="5">
        <v>6</v>
      </c>
      <c r="L95" s="5">
        <f t="shared" si="18"/>
        <v>6</v>
      </c>
      <c r="R95" s="7">
        <v>21</v>
      </c>
      <c r="S95" s="5" t="s">
        <v>121</v>
      </c>
      <c r="T95" s="5">
        <v>1493.59</v>
      </c>
      <c r="U95" s="6">
        <f t="shared" si="14"/>
        <v>1392.5120971346114</v>
      </c>
      <c r="V95" s="24">
        <f t="shared" si="15"/>
        <v>2079842.143159284</v>
      </c>
      <c r="W95" s="25">
        <f t="shared" si="16"/>
        <v>2230811.0880999998</v>
      </c>
      <c r="X95" s="25">
        <f t="shared" si="17"/>
        <v>1939089.9406662334</v>
      </c>
      <c r="Y95" s="3"/>
      <c r="Z95" s="3"/>
      <c r="AA95" s="3"/>
      <c r="AB95" s="3"/>
    </row>
    <row r="96" spans="1:28" x14ac:dyDescent="0.2">
      <c r="A96" s="7">
        <v>93</v>
      </c>
      <c r="B96" s="18" t="s">
        <v>14</v>
      </c>
      <c r="C96" s="18">
        <v>1365.94</v>
      </c>
      <c r="D96" s="6">
        <f t="shared" si="12"/>
        <v>1233.4814359101217</v>
      </c>
      <c r="E96" s="5">
        <v>40</v>
      </c>
      <c r="F96" s="18">
        <v>1508.03</v>
      </c>
      <c r="G96" s="4">
        <f t="shared" si="13"/>
        <v>32126.619120999847</v>
      </c>
      <c r="I96" s="8" t="s">
        <v>166</v>
      </c>
      <c r="J96" s="5">
        <v>1384.502</v>
      </c>
      <c r="K96" s="5">
        <v>20</v>
      </c>
      <c r="L96" s="5">
        <f t="shared" si="18"/>
        <v>20</v>
      </c>
      <c r="R96" s="7">
        <v>40</v>
      </c>
      <c r="S96" s="5" t="s">
        <v>89</v>
      </c>
      <c r="T96" s="5">
        <v>1508.03</v>
      </c>
      <c r="U96" s="6">
        <f t="shared" si="14"/>
        <v>1350.5456726448156</v>
      </c>
      <c r="V96" s="24">
        <f t="shared" si="15"/>
        <v>2036663.3907185611</v>
      </c>
      <c r="W96" s="25">
        <f t="shared" si="16"/>
        <v>2274154.4808999998</v>
      </c>
      <c r="X96" s="25">
        <f t="shared" si="17"/>
        <v>1823973.6138996372</v>
      </c>
      <c r="Y96" s="3"/>
      <c r="Z96" s="3"/>
      <c r="AA96" s="3"/>
      <c r="AB96" s="3"/>
    </row>
    <row r="97" spans="1:28" x14ac:dyDescent="0.2">
      <c r="A97" s="7">
        <v>94</v>
      </c>
      <c r="B97" s="18" t="s">
        <v>12</v>
      </c>
      <c r="C97" s="18">
        <v>1383.13</v>
      </c>
      <c r="D97" s="6">
        <f t="shared" si="12"/>
        <v>1231.2726767264483</v>
      </c>
      <c r="E97" s="5">
        <v>33</v>
      </c>
      <c r="F97" s="18">
        <v>1511.81</v>
      </c>
      <c r="G97" s="4">
        <f t="shared" si="13"/>
        <v>33495.954360999836</v>
      </c>
      <c r="I97" s="8" t="s">
        <v>165</v>
      </c>
      <c r="J97" s="5">
        <v>1431.3579999999999</v>
      </c>
      <c r="K97" s="5">
        <v>10</v>
      </c>
      <c r="L97" s="5">
        <f t="shared" si="18"/>
        <v>10</v>
      </c>
      <c r="R97" s="7">
        <v>33</v>
      </c>
      <c r="S97" s="5" t="s">
        <v>97</v>
      </c>
      <c r="T97" s="5">
        <v>1511.81</v>
      </c>
      <c r="U97" s="6">
        <f t="shared" si="14"/>
        <v>1366.0069869305298</v>
      </c>
      <c r="V97" s="24">
        <f t="shared" si="15"/>
        <v>2065143.0229114443</v>
      </c>
      <c r="W97" s="25">
        <f t="shared" si="16"/>
        <v>2285569.4760999996</v>
      </c>
      <c r="X97" s="25">
        <f t="shared" si="17"/>
        <v>1865975.0883430247</v>
      </c>
      <c r="Y97" s="3"/>
      <c r="Z97" s="3"/>
      <c r="AA97" s="3"/>
      <c r="AB97" s="3"/>
    </row>
    <row r="98" spans="1:28" x14ac:dyDescent="0.2">
      <c r="A98" s="7">
        <v>95</v>
      </c>
      <c r="B98" s="18" t="s">
        <v>10</v>
      </c>
      <c r="C98" s="18">
        <v>1378.28</v>
      </c>
      <c r="D98" s="6">
        <f t="shared" si="12"/>
        <v>1229.0639175427748</v>
      </c>
      <c r="E98" s="5">
        <v>35</v>
      </c>
      <c r="F98" s="18">
        <v>1512.69</v>
      </c>
      <c r="G98" s="4">
        <f t="shared" si="13"/>
        <v>33818.842200999876</v>
      </c>
      <c r="I98" s="8" t="s">
        <v>164</v>
      </c>
      <c r="J98" s="5">
        <v>1478.2139999999999</v>
      </c>
      <c r="K98" s="5">
        <v>15</v>
      </c>
      <c r="L98" s="5">
        <f t="shared" si="18"/>
        <v>15</v>
      </c>
      <c r="R98" s="7">
        <v>35</v>
      </c>
      <c r="S98" s="5" t="s">
        <v>94</v>
      </c>
      <c r="T98" s="5">
        <v>1512.69</v>
      </c>
      <c r="U98" s="6">
        <f t="shared" si="14"/>
        <v>1361.5894685631829</v>
      </c>
      <c r="V98" s="24">
        <f t="shared" si="15"/>
        <v>2059662.7732008412</v>
      </c>
      <c r="W98" s="25">
        <f t="shared" si="16"/>
        <v>2288231.0361000001</v>
      </c>
      <c r="X98" s="25">
        <f t="shared" si="17"/>
        <v>1853925.8809021709</v>
      </c>
      <c r="Y98" s="3"/>
      <c r="Z98" s="3"/>
      <c r="AA98" s="3"/>
      <c r="AB98" s="3"/>
    </row>
    <row r="99" spans="1:28" x14ac:dyDescent="0.2">
      <c r="A99" s="7">
        <v>96</v>
      </c>
      <c r="B99" s="18" t="s">
        <v>8</v>
      </c>
      <c r="C99" s="18">
        <v>1407.12</v>
      </c>
      <c r="D99" s="6">
        <f t="shared" si="12"/>
        <v>1226.8551583591011</v>
      </c>
      <c r="E99" s="5">
        <v>34</v>
      </c>
      <c r="F99" s="18">
        <v>1514.48</v>
      </c>
      <c r="G99" s="4">
        <f t="shared" si="13"/>
        <v>34480.404720999861</v>
      </c>
      <c r="I99" s="8" t="s">
        <v>163</v>
      </c>
      <c r="J99" s="5">
        <v>1525.07</v>
      </c>
      <c r="K99" s="5">
        <v>12</v>
      </c>
      <c r="L99" s="5">
        <f t="shared" si="18"/>
        <v>12</v>
      </c>
      <c r="R99" s="7">
        <v>34</v>
      </c>
      <c r="S99" s="5" t="s">
        <v>95</v>
      </c>
      <c r="T99" s="5">
        <v>1514.48</v>
      </c>
      <c r="U99" s="6">
        <f t="shared" si="14"/>
        <v>1363.7982277468564</v>
      </c>
      <c r="V99" s="24">
        <f t="shared" si="15"/>
        <v>2065445.1399580589</v>
      </c>
      <c r="W99" s="25">
        <f t="shared" si="16"/>
        <v>2293649.6704000002</v>
      </c>
      <c r="X99" s="25">
        <f t="shared" si="17"/>
        <v>1859945.6060054663</v>
      </c>
      <c r="Y99" s="3"/>
      <c r="Z99" s="3"/>
      <c r="AA99" s="3"/>
      <c r="AB99" s="3"/>
    </row>
    <row r="100" spans="1:28" x14ac:dyDescent="0.2">
      <c r="A100" s="7">
        <v>97</v>
      </c>
      <c r="B100" s="18" t="s">
        <v>6</v>
      </c>
      <c r="C100" s="18">
        <v>1377.05</v>
      </c>
      <c r="D100" s="6">
        <f t="shared" si="12"/>
        <v>1224.6463991754276</v>
      </c>
      <c r="E100" s="5">
        <v>37</v>
      </c>
      <c r="F100" s="18">
        <v>1515</v>
      </c>
      <c r="G100" s="4">
        <f t="shared" ref="G100:G103" si="19">POWER(F100-$K$62,2)</f>
        <v>34673.79168099985</v>
      </c>
      <c r="R100" s="7">
        <v>37</v>
      </c>
      <c r="S100" s="5" t="s">
        <v>92</v>
      </c>
      <c r="T100" s="5">
        <v>1515</v>
      </c>
      <c r="U100" s="6">
        <f t="shared" si="14"/>
        <v>1357.171950195836</v>
      </c>
      <c r="V100" s="24">
        <f t="shared" ref="V100:V103" si="20">T100*U100</f>
        <v>2056115.5045466914</v>
      </c>
      <c r="W100" s="25">
        <f t="shared" si="16"/>
        <v>2295225</v>
      </c>
      <c r="X100" s="25">
        <f t="shared" si="17"/>
        <v>1841915.7023983686</v>
      </c>
      <c r="Y100" s="3"/>
      <c r="Z100" s="3"/>
      <c r="AA100" s="3"/>
      <c r="AB100" s="3"/>
    </row>
    <row r="101" spans="1:28" x14ac:dyDescent="0.2">
      <c r="A101" s="7">
        <v>98</v>
      </c>
      <c r="B101" s="18" t="s">
        <v>4</v>
      </c>
      <c r="C101" s="18">
        <v>1335.02</v>
      </c>
      <c r="D101" s="6">
        <f t="shared" si="12"/>
        <v>1222.4376399917542</v>
      </c>
      <c r="E101" s="5">
        <v>36</v>
      </c>
      <c r="F101" s="18">
        <v>1515.6</v>
      </c>
      <c r="G101" s="4">
        <f t="shared" si="19"/>
        <v>34897.60248099982</v>
      </c>
      <c r="I101" s="2" t="s">
        <v>0</v>
      </c>
      <c r="J101" s="2">
        <f>SUM(K90:K99)</f>
        <v>100</v>
      </c>
      <c r="R101" s="7">
        <v>36</v>
      </c>
      <c r="S101" s="5" t="s">
        <v>93</v>
      </c>
      <c r="T101" s="5">
        <v>1515.6</v>
      </c>
      <c r="U101" s="6">
        <f t="shared" si="14"/>
        <v>1359.3807093795094</v>
      </c>
      <c r="V101" s="24">
        <f t="shared" si="20"/>
        <v>2060277.4031355844</v>
      </c>
      <c r="W101" s="25">
        <f t="shared" si="16"/>
        <v>2297043.36</v>
      </c>
      <c r="X101" s="25">
        <f t="shared" si="17"/>
        <v>1847915.9130331383</v>
      </c>
      <c r="Y101" s="3"/>
      <c r="Z101" s="3"/>
      <c r="AA101" s="3"/>
      <c r="AB101" s="3"/>
    </row>
    <row r="102" spans="1:28" x14ac:dyDescent="0.2">
      <c r="A102" s="7">
        <v>99</v>
      </c>
      <c r="B102" s="18" t="s">
        <v>2</v>
      </c>
      <c r="C102" s="18">
        <v>1350</v>
      </c>
      <c r="D102" s="6">
        <f t="shared" si="12"/>
        <v>1220.2288808080807</v>
      </c>
      <c r="E102" s="5">
        <v>39</v>
      </c>
      <c r="F102" s="18">
        <v>1522</v>
      </c>
      <c r="G102" s="4">
        <f t="shared" si="19"/>
        <v>37329.717680999849</v>
      </c>
      <c r="R102" s="7">
        <v>39</v>
      </c>
      <c r="S102" s="5" t="s">
        <v>90</v>
      </c>
      <c r="T102" s="5">
        <v>1522</v>
      </c>
      <c r="U102" s="6">
        <f t="shared" si="14"/>
        <v>1352.754431828489</v>
      </c>
      <c r="V102" s="24">
        <f t="shared" si="20"/>
        <v>2058892.2452429603</v>
      </c>
      <c r="W102" s="25">
        <f t="shared" si="16"/>
        <v>2316484</v>
      </c>
      <c r="X102" s="25">
        <f t="shared" si="17"/>
        <v>1829944.5528316181</v>
      </c>
      <c r="Y102" s="3"/>
      <c r="Z102" s="3"/>
      <c r="AA102" s="3"/>
      <c r="AB102" s="3"/>
    </row>
    <row r="103" spans="1:28" x14ac:dyDescent="0.2">
      <c r="A103" s="7">
        <v>100</v>
      </c>
      <c r="B103" s="18" t="s">
        <v>1</v>
      </c>
      <c r="C103" s="18">
        <v>1361.75</v>
      </c>
      <c r="D103" s="19">
        <f t="shared" si="12"/>
        <v>1218.0201216244072</v>
      </c>
      <c r="E103" s="5">
        <v>38</v>
      </c>
      <c r="F103" s="18">
        <v>1525.07</v>
      </c>
      <c r="G103" s="4">
        <f t="shared" si="19"/>
        <v>38525.445840999819</v>
      </c>
      <c r="R103" s="7">
        <v>38</v>
      </c>
      <c r="S103" s="5" t="s">
        <v>91</v>
      </c>
      <c r="T103" s="5">
        <v>1525.07</v>
      </c>
      <c r="U103" s="6">
        <f t="shared" si="14"/>
        <v>1354.9631910121625</v>
      </c>
      <c r="V103" s="24">
        <f t="shared" si="20"/>
        <v>2066413.7137169186</v>
      </c>
      <c r="W103" s="25">
        <f t="shared" si="16"/>
        <v>2325838.5048999996</v>
      </c>
      <c r="X103" s="25">
        <f t="shared" si="17"/>
        <v>1835925.248997862</v>
      </c>
    </row>
    <row r="104" spans="1:28" x14ac:dyDescent="0.2">
      <c r="B104" s="2"/>
      <c r="C104" s="2"/>
      <c r="D104" s="2"/>
      <c r="E104" s="2"/>
      <c r="F104" s="2"/>
      <c r="G104" s="2"/>
    </row>
  </sheetData>
  <mergeCells count="29">
    <mergeCell ref="Z19:AA19"/>
    <mergeCell ref="Z21:AA21"/>
    <mergeCell ref="Z22:AA22"/>
    <mergeCell ref="R1:X1"/>
    <mergeCell ref="R2:X2"/>
    <mergeCell ref="Z16:AA16"/>
    <mergeCell ref="Z17:AA17"/>
    <mergeCell ref="Z15:AB15"/>
    <mergeCell ref="Z6:AA6"/>
    <mergeCell ref="Z18:AA18"/>
    <mergeCell ref="A1:G1"/>
    <mergeCell ref="A2:G2"/>
    <mergeCell ref="I65:J65"/>
    <mergeCell ref="I62:J62"/>
    <mergeCell ref="I33:J33"/>
    <mergeCell ref="I34:J34"/>
    <mergeCell ref="I63:J63"/>
    <mergeCell ref="I64:J64"/>
    <mergeCell ref="I31:J31"/>
    <mergeCell ref="I28:J28"/>
    <mergeCell ref="I26:K26"/>
    <mergeCell ref="I27:J27"/>
    <mergeCell ref="I29:J29"/>
    <mergeCell ref="I88:L88"/>
    <mergeCell ref="I66:J66"/>
    <mergeCell ref="I67:J67"/>
    <mergeCell ref="I61:K61"/>
    <mergeCell ref="I30:J30"/>
    <mergeCell ref="I32:J32"/>
  </mergeCells>
  <hyperlinks>
    <hyperlink ref="A2" r:id="rId1" xr:uid="{801C1A41-B6F5-0342-BE9E-3BA5BAF219C5}"/>
    <hyperlink ref="R2" r:id="rId2" xr:uid="{60094FBB-234D-4845-B799-8193DD97E61A}"/>
  </hyperlinks>
  <pageMargins left="0.7" right="0.7" top="0.75" bottom="0.75" header="0.3" footer="0.3"/>
  <pageSetup scale="3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9CA76-B7FA-B042-A1B5-48D6367C2987}">
  <sheetPr>
    <pageSetUpPr fitToPage="1"/>
  </sheetPr>
  <dimension ref="A1:AJ104"/>
  <sheetViews>
    <sheetView topLeftCell="B1" zoomScaleNormal="100" workbookViewId="0">
      <selection activeCell="O93" sqref="O93"/>
    </sheetView>
  </sheetViews>
  <sheetFormatPr baseColWidth="10" defaultColWidth="8.83203125" defaultRowHeight="15" x14ac:dyDescent="0.2"/>
  <cols>
    <col min="1" max="4" width="12.83203125" style="3" customWidth="1" collapsed="1"/>
    <col min="5" max="7" width="12.83203125" style="3" customWidth="1"/>
    <col min="8" max="12" width="12.83203125" style="2" customWidth="1"/>
    <col min="13" max="13" width="8.83203125" style="2"/>
    <col min="14" max="17" width="8.83203125" style="1"/>
    <col min="18" max="20" width="12.83203125" style="1" customWidth="1"/>
    <col min="21" max="21" width="15.83203125" style="1" customWidth="1"/>
    <col min="22" max="24" width="12.83203125" style="1" customWidth="1"/>
    <col min="25" max="25" width="8.83203125" style="1"/>
    <col min="26" max="28" width="15.83203125" style="1" customWidth="1"/>
    <col min="29" max="16384" width="8.83203125" style="1"/>
  </cols>
  <sheetData>
    <row r="1" spans="1:28" x14ac:dyDescent="0.2">
      <c r="A1" s="39" t="s">
        <v>162</v>
      </c>
      <c r="B1" s="39"/>
      <c r="C1" s="39"/>
      <c r="D1" s="39"/>
      <c r="E1" s="39"/>
      <c r="F1" s="39"/>
      <c r="G1" s="40"/>
      <c r="R1" s="61" t="s">
        <v>232</v>
      </c>
      <c r="S1" s="47"/>
      <c r="T1" s="47"/>
      <c r="U1" s="47"/>
      <c r="V1" s="47"/>
      <c r="W1" s="47"/>
      <c r="X1" s="48"/>
      <c r="Y1" s="3"/>
      <c r="Z1" s="2"/>
      <c r="AA1" s="2"/>
      <c r="AB1" s="2"/>
    </row>
    <row r="2" spans="1:28" ht="16" customHeight="1" x14ac:dyDescent="0.2">
      <c r="A2" s="41" t="s">
        <v>161</v>
      </c>
      <c r="B2" s="60"/>
      <c r="C2" s="60"/>
      <c r="D2" s="60"/>
      <c r="E2" s="60"/>
      <c r="F2" s="60"/>
      <c r="G2" s="42"/>
      <c r="R2" s="41" t="s">
        <v>161</v>
      </c>
      <c r="S2" s="60"/>
      <c r="T2" s="60"/>
      <c r="U2" s="60"/>
      <c r="V2" s="60"/>
      <c r="W2" s="60"/>
      <c r="X2" s="42"/>
      <c r="Y2" s="3"/>
      <c r="Z2" s="2"/>
      <c r="AA2" s="2"/>
      <c r="AB2" s="2"/>
    </row>
    <row r="3" spans="1:28" x14ac:dyDescent="0.2">
      <c r="A3" s="17" t="s">
        <v>146</v>
      </c>
      <c r="B3" s="9" t="s">
        <v>145</v>
      </c>
      <c r="C3" s="9" t="s">
        <v>144</v>
      </c>
      <c r="D3" s="9" t="s">
        <v>143</v>
      </c>
      <c r="E3" s="9" t="s">
        <v>142</v>
      </c>
      <c r="F3" s="9" t="s">
        <v>141</v>
      </c>
      <c r="G3" s="16" t="s">
        <v>140</v>
      </c>
      <c r="H3" s="10"/>
      <c r="R3" s="20" t="s">
        <v>146</v>
      </c>
      <c r="S3" s="9" t="s">
        <v>145</v>
      </c>
      <c r="T3" s="9" t="s">
        <v>203</v>
      </c>
      <c r="U3" s="9" t="s">
        <v>204</v>
      </c>
      <c r="V3" s="23" t="s">
        <v>205</v>
      </c>
      <c r="W3" s="22" t="s">
        <v>206</v>
      </c>
      <c r="X3" s="11" t="s">
        <v>207</v>
      </c>
      <c r="Y3" s="3"/>
      <c r="Z3" s="2"/>
      <c r="AA3" s="2"/>
      <c r="AB3" s="2"/>
    </row>
    <row r="4" spans="1:28" x14ac:dyDescent="0.2">
      <c r="A4" s="14">
        <v>1</v>
      </c>
      <c r="B4" s="5" t="s">
        <v>160</v>
      </c>
      <c r="C4" s="5">
        <v>145.97</v>
      </c>
      <c r="D4" s="6">
        <f t="shared" ref="D4:D35" si="0">TREND($C$4:$C$102,$A$4:$A$102,A4)</f>
        <v>144.75867272727271</v>
      </c>
      <c r="E4" s="5">
        <v>60</v>
      </c>
      <c r="F4" s="5">
        <v>117</v>
      </c>
      <c r="G4" s="13">
        <f t="shared" ref="G4:G35" si="1">POWER(F4-$K$62,2)</f>
        <v>697.92033057851336</v>
      </c>
      <c r="R4" s="14">
        <v>60</v>
      </c>
      <c r="S4" s="5" t="s">
        <v>67</v>
      </c>
      <c r="T4" s="5">
        <v>117</v>
      </c>
      <c r="U4" s="6">
        <f t="shared" ref="U4:U35" si="2">TREND($C$4:$C$102,$A$4:$A$102,R4)</f>
        <v>143.14461224489793</v>
      </c>
      <c r="V4" s="24">
        <f t="shared" ref="V4:V35" si="3">T4*U4</f>
        <v>16747.919632653058</v>
      </c>
      <c r="W4" s="25">
        <f t="shared" ref="W4:W35" si="4">POWER(T4,2)</f>
        <v>13689</v>
      </c>
      <c r="X4" s="25">
        <f t="shared" ref="X4:X35" si="5">POWER(U4,2)</f>
        <v>20490.380014742183</v>
      </c>
      <c r="Y4" s="3"/>
      <c r="Z4" s="2"/>
      <c r="AA4" s="2"/>
      <c r="AB4" s="2"/>
    </row>
    <row r="5" spans="1:28" x14ac:dyDescent="0.2">
      <c r="A5" s="14">
        <v>2</v>
      </c>
      <c r="B5" s="5" t="s">
        <v>139</v>
      </c>
      <c r="C5" s="5">
        <v>146.19999999999999</v>
      </c>
      <c r="D5" s="6">
        <f t="shared" si="0"/>
        <v>144.73131576994433</v>
      </c>
      <c r="E5" s="5">
        <v>61</v>
      </c>
      <c r="F5" s="5">
        <v>118.76</v>
      </c>
      <c r="G5" s="13">
        <f t="shared" si="1"/>
        <v>608.025930578513</v>
      </c>
      <c r="R5" s="14">
        <v>61</v>
      </c>
      <c r="S5" s="5" t="s">
        <v>64</v>
      </c>
      <c r="T5" s="5">
        <v>118.76</v>
      </c>
      <c r="U5" s="6">
        <f t="shared" si="2"/>
        <v>143.11725528756955</v>
      </c>
      <c r="V5" s="24">
        <f t="shared" si="3"/>
        <v>16996.605237951761</v>
      </c>
      <c r="W5" s="25">
        <f t="shared" si="4"/>
        <v>14103.937600000001</v>
      </c>
      <c r="X5" s="25">
        <f t="shared" si="5"/>
        <v>20482.548761047354</v>
      </c>
      <c r="Y5" s="3"/>
      <c r="Z5" s="2"/>
      <c r="AA5" s="2"/>
      <c r="AB5" s="2"/>
    </row>
    <row r="6" spans="1:28" x14ac:dyDescent="0.2">
      <c r="A6" s="14">
        <v>3</v>
      </c>
      <c r="B6" s="5" t="s">
        <v>138</v>
      </c>
      <c r="C6" s="5">
        <v>145.78</v>
      </c>
      <c r="D6" s="6">
        <f t="shared" si="0"/>
        <v>144.70395881261592</v>
      </c>
      <c r="E6" s="5">
        <v>62</v>
      </c>
      <c r="F6" s="5">
        <v>118.91</v>
      </c>
      <c r="G6" s="13">
        <f t="shared" si="1"/>
        <v>600.6509760330589</v>
      </c>
      <c r="R6" s="14">
        <v>62</v>
      </c>
      <c r="S6" s="5" t="s">
        <v>61</v>
      </c>
      <c r="T6" s="5">
        <v>118.91</v>
      </c>
      <c r="U6" s="6">
        <f t="shared" si="2"/>
        <v>143.08989833024117</v>
      </c>
      <c r="V6" s="24">
        <f t="shared" si="3"/>
        <v>17014.819810448978</v>
      </c>
      <c r="W6" s="25">
        <f t="shared" si="4"/>
        <v>14139.588099999999</v>
      </c>
      <c r="X6" s="25">
        <f t="shared" si="5"/>
        <v>20474.719004158753</v>
      </c>
      <c r="Y6" s="3"/>
      <c r="Z6" s="43" t="s">
        <v>222</v>
      </c>
      <c r="AA6" s="44"/>
      <c r="AB6" s="3"/>
    </row>
    <row r="7" spans="1:28" x14ac:dyDescent="0.2">
      <c r="A7" s="14">
        <v>4</v>
      </c>
      <c r="B7" s="5" t="s">
        <v>137</v>
      </c>
      <c r="C7" s="5">
        <v>145.1</v>
      </c>
      <c r="D7" s="6">
        <f t="shared" si="0"/>
        <v>144.67660185528754</v>
      </c>
      <c r="E7" s="5">
        <v>63</v>
      </c>
      <c r="F7" s="5">
        <v>120.57</v>
      </c>
      <c r="G7" s="13">
        <f t="shared" si="1"/>
        <v>522.0394123966953</v>
      </c>
      <c r="R7" s="14">
        <v>63</v>
      </c>
      <c r="S7" s="5" t="s">
        <v>58</v>
      </c>
      <c r="T7" s="5">
        <v>120.57</v>
      </c>
      <c r="U7" s="6">
        <f t="shared" si="2"/>
        <v>143.06254137291279</v>
      </c>
      <c r="V7" s="24">
        <f t="shared" si="3"/>
        <v>17249.050613332092</v>
      </c>
      <c r="W7" s="25">
        <f t="shared" si="4"/>
        <v>14537.124899999999</v>
      </c>
      <c r="X7" s="25">
        <f t="shared" si="5"/>
        <v>20466.890744076383</v>
      </c>
      <c r="Y7" s="3"/>
      <c r="Z7" s="26" t="s">
        <v>215</v>
      </c>
      <c r="AA7" s="26">
        <f>SUM($T$10:$T$102)</f>
        <v>13477.940000000002</v>
      </c>
      <c r="AB7" s="3"/>
    </row>
    <row r="8" spans="1:28" x14ac:dyDescent="0.2">
      <c r="A8" s="14">
        <v>5</v>
      </c>
      <c r="B8" s="5" t="s">
        <v>136</v>
      </c>
      <c r="C8" s="5">
        <v>145.87</v>
      </c>
      <c r="D8" s="6">
        <f t="shared" si="0"/>
        <v>144.64924489795916</v>
      </c>
      <c r="E8" s="5">
        <v>64</v>
      </c>
      <c r="F8" s="5">
        <v>121.65</v>
      </c>
      <c r="G8" s="13">
        <f t="shared" si="1"/>
        <v>473.853739669422</v>
      </c>
      <c r="R8" s="14">
        <v>64</v>
      </c>
      <c r="S8" s="5" t="s">
        <v>56</v>
      </c>
      <c r="T8" s="5">
        <v>121.65</v>
      </c>
      <c r="U8" s="6">
        <f t="shared" si="2"/>
        <v>143.03518441558438</v>
      </c>
      <c r="V8" s="24">
        <f t="shared" si="3"/>
        <v>17400.23018415584</v>
      </c>
      <c r="W8" s="25">
        <f t="shared" si="4"/>
        <v>14798.722500000002</v>
      </c>
      <c r="X8" s="25">
        <f t="shared" si="5"/>
        <v>20459.063980800234</v>
      </c>
      <c r="Y8" s="3"/>
      <c r="Z8" s="26" t="s">
        <v>216</v>
      </c>
      <c r="AA8" s="26">
        <f>SUM($U$10:$U$102)</f>
        <v>13339.669111317249</v>
      </c>
      <c r="AB8" s="3"/>
    </row>
    <row r="9" spans="1:28" x14ac:dyDescent="0.2">
      <c r="A9" s="14">
        <v>6</v>
      </c>
      <c r="B9" s="5" t="s">
        <v>135</v>
      </c>
      <c r="C9" s="5">
        <v>143.5</v>
      </c>
      <c r="D9" s="6">
        <f t="shared" si="0"/>
        <v>144.62188794063078</v>
      </c>
      <c r="E9" s="5">
        <v>55</v>
      </c>
      <c r="F9" s="5">
        <v>123.57</v>
      </c>
      <c r="G9" s="13">
        <f t="shared" si="1"/>
        <v>393.9503214876043</v>
      </c>
      <c r="R9" s="14">
        <v>55</v>
      </c>
      <c r="S9" s="5" t="s">
        <v>73</v>
      </c>
      <c r="T9" s="5">
        <v>123.57</v>
      </c>
      <c r="U9" s="6">
        <f t="shared" si="2"/>
        <v>143.28139703153985</v>
      </c>
      <c r="V9" s="24">
        <f t="shared" si="3"/>
        <v>17705.282231187379</v>
      </c>
      <c r="W9" s="25">
        <f t="shared" si="4"/>
        <v>15269.544899999999</v>
      </c>
      <c r="X9" s="25">
        <f t="shared" si="5"/>
        <v>20529.558735309758</v>
      </c>
      <c r="Y9" s="3"/>
      <c r="Z9" s="26" t="s">
        <v>209</v>
      </c>
      <c r="AA9" s="26">
        <f>SUM($V$10:$V$102)</f>
        <v>1933255.313409332</v>
      </c>
      <c r="AB9" s="3"/>
    </row>
    <row r="10" spans="1:28" x14ac:dyDescent="0.2">
      <c r="A10" s="14">
        <v>7</v>
      </c>
      <c r="B10" s="5" t="s">
        <v>134</v>
      </c>
      <c r="C10" s="5">
        <v>144</v>
      </c>
      <c r="D10" s="6">
        <f t="shared" si="0"/>
        <v>144.59453098330238</v>
      </c>
      <c r="E10" s="5">
        <v>59</v>
      </c>
      <c r="F10" s="5">
        <v>126.83</v>
      </c>
      <c r="G10" s="13">
        <f t="shared" si="1"/>
        <v>275.16777603305849</v>
      </c>
      <c r="R10" s="14">
        <v>59</v>
      </c>
      <c r="S10" s="5" t="s">
        <v>69</v>
      </c>
      <c r="T10" s="5">
        <v>126.83</v>
      </c>
      <c r="U10" s="6">
        <f t="shared" si="2"/>
        <v>143.17196920222634</v>
      </c>
      <c r="V10" s="24">
        <f t="shared" si="3"/>
        <v>18158.500853918365</v>
      </c>
      <c r="W10" s="25">
        <f t="shared" si="4"/>
        <v>16085.848899999999</v>
      </c>
      <c r="X10" s="25">
        <f t="shared" si="5"/>
        <v>20498.212765243246</v>
      </c>
      <c r="Y10" s="3"/>
      <c r="Z10" s="26" t="s">
        <v>210</v>
      </c>
      <c r="AA10" s="26">
        <f>SUM($W$10:$W$102)</f>
        <v>1957949.4830000002</v>
      </c>
      <c r="AB10" s="3"/>
    </row>
    <row r="11" spans="1:28" x14ac:dyDescent="0.2">
      <c r="A11" s="14">
        <v>8</v>
      </c>
      <c r="B11" s="5" t="s">
        <v>133</v>
      </c>
      <c r="C11" s="5">
        <v>144.01</v>
      </c>
      <c r="D11" s="6">
        <f t="shared" si="0"/>
        <v>144.567174025974</v>
      </c>
      <c r="E11" s="5">
        <v>53</v>
      </c>
      <c r="F11" s="5">
        <v>127.31</v>
      </c>
      <c r="G11" s="13">
        <f t="shared" si="1"/>
        <v>259.47352148760382</v>
      </c>
      <c r="R11" s="14">
        <v>53</v>
      </c>
      <c r="S11" s="5" t="s">
        <v>75</v>
      </c>
      <c r="T11" s="5">
        <v>127.31</v>
      </c>
      <c r="U11" s="6">
        <f t="shared" si="2"/>
        <v>143.33611094619664</v>
      </c>
      <c r="V11" s="24">
        <f t="shared" si="3"/>
        <v>18248.120284560293</v>
      </c>
      <c r="W11" s="25">
        <f t="shared" si="4"/>
        <v>16207.8361</v>
      </c>
      <c r="X11" s="25">
        <f t="shared" si="5"/>
        <v>20545.240701180392</v>
      </c>
      <c r="Y11" s="3"/>
      <c r="Z11" s="26" t="s">
        <v>211</v>
      </c>
      <c r="AA11" s="26">
        <f>SUM($X$10:$X$102)</f>
        <v>1913466.0598789256</v>
      </c>
      <c r="AB11" s="3"/>
    </row>
    <row r="12" spans="1:28" x14ac:dyDescent="0.2">
      <c r="A12" s="14">
        <v>9</v>
      </c>
      <c r="B12" s="5" t="s">
        <v>132</v>
      </c>
      <c r="C12" s="5">
        <v>144.87</v>
      </c>
      <c r="D12" s="6">
        <f t="shared" si="0"/>
        <v>144.53981706864562</v>
      </c>
      <c r="E12" s="5">
        <v>67</v>
      </c>
      <c r="F12" s="5">
        <v>127.7</v>
      </c>
      <c r="G12" s="13">
        <f t="shared" si="1"/>
        <v>247.06123966942195</v>
      </c>
      <c r="R12" s="14">
        <v>67</v>
      </c>
      <c r="S12" s="5" t="s">
        <v>51</v>
      </c>
      <c r="T12" s="5">
        <v>127.7</v>
      </c>
      <c r="U12" s="6">
        <f t="shared" si="2"/>
        <v>142.95311354359924</v>
      </c>
      <c r="V12" s="24">
        <f t="shared" si="3"/>
        <v>18255.112599517623</v>
      </c>
      <c r="W12" s="25">
        <f t="shared" si="4"/>
        <v>16307.29</v>
      </c>
      <c r="X12" s="25">
        <f t="shared" si="5"/>
        <v>20435.592671809176</v>
      </c>
      <c r="Y12" s="3"/>
      <c r="Z12" s="26" t="s">
        <v>212</v>
      </c>
      <c r="AA12" s="26">
        <f>COUNT($V$10:$V$102)</f>
        <v>93</v>
      </c>
      <c r="AB12" s="3"/>
    </row>
    <row r="13" spans="1:28" x14ac:dyDescent="0.2">
      <c r="A13" s="14">
        <v>10</v>
      </c>
      <c r="B13" s="5" t="s">
        <v>131</v>
      </c>
      <c r="C13" s="5">
        <v>145.76</v>
      </c>
      <c r="D13" s="6">
        <f t="shared" si="0"/>
        <v>144.51246011131724</v>
      </c>
      <c r="E13" s="5">
        <v>65</v>
      </c>
      <c r="F13" s="5">
        <v>128.46</v>
      </c>
      <c r="G13" s="13">
        <f t="shared" si="1"/>
        <v>223.7472033057854</v>
      </c>
      <c r="R13" s="14">
        <v>65</v>
      </c>
      <c r="S13" s="5" t="s">
        <v>54</v>
      </c>
      <c r="T13" s="5">
        <v>128.46</v>
      </c>
      <c r="U13" s="6">
        <f t="shared" si="2"/>
        <v>143.007827458256</v>
      </c>
      <c r="V13" s="24">
        <f t="shared" si="3"/>
        <v>18370.785515287567</v>
      </c>
      <c r="W13" s="25">
        <f t="shared" si="4"/>
        <v>16501.971600000001</v>
      </c>
      <c r="X13" s="25">
        <f t="shared" si="5"/>
        <v>20451.23871433032</v>
      </c>
      <c r="Y13" s="3"/>
      <c r="Z13" s="3"/>
      <c r="AA13" s="3"/>
      <c r="AB13" s="3"/>
    </row>
    <row r="14" spans="1:28" x14ac:dyDescent="0.2">
      <c r="A14" s="14">
        <v>11</v>
      </c>
      <c r="B14" s="5" t="s">
        <v>130</v>
      </c>
      <c r="C14" s="5">
        <v>145.75</v>
      </c>
      <c r="D14" s="6">
        <f t="shared" si="0"/>
        <v>144.48510315398883</v>
      </c>
      <c r="E14" s="5">
        <v>56</v>
      </c>
      <c r="F14" s="5">
        <v>128.55000000000001</v>
      </c>
      <c r="G14" s="13">
        <f t="shared" si="1"/>
        <v>221.06283057851257</v>
      </c>
      <c r="R14" s="14">
        <v>56</v>
      </c>
      <c r="S14" s="5" t="s">
        <v>72</v>
      </c>
      <c r="T14" s="5">
        <v>128.55000000000001</v>
      </c>
      <c r="U14" s="6">
        <f t="shared" si="2"/>
        <v>143.25404007421147</v>
      </c>
      <c r="V14" s="24">
        <f t="shared" si="3"/>
        <v>18415.306851539888</v>
      </c>
      <c r="W14" s="25">
        <f t="shared" si="4"/>
        <v>16525.102500000005</v>
      </c>
      <c r="X14" s="25">
        <f t="shared" si="5"/>
        <v>20521.719997583787</v>
      </c>
      <c r="Y14" s="3"/>
      <c r="Z14" s="3"/>
      <c r="AA14" s="3"/>
      <c r="AB14" s="3"/>
    </row>
    <row r="15" spans="1:28" x14ac:dyDescent="0.2">
      <c r="A15" s="14">
        <v>12</v>
      </c>
      <c r="B15" s="5" t="s">
        <v>129</v>
      </c>
      <c r="C15" s="5">
        <v>145.47999999999999</v>
      </c>
      <c r="D15" s="6">
        <f t="shared" si="0"/>
        <v>144.45774619666045</v>
      </c>
      <c r="E15" s="5">
        <v>68</v>
      </c>
      <c r="F15" s="5">
        <v>129.12</v>
      </c>
      <c r="G15" s="13">
        <f t="shared" si="1"/>
        <v>204.43800330578549</v>
      </c>
      <c r="R15" s="14">
        <v>68</v>
      </c>
      <c r="S15" s="5" t="s">
        <v>50</v>
      </c>
      <c r="T15" s="5">
        <v>129.12</v>
      </c>
      <c r="U15" s="6">
        <f t="shared" si="2"/>
        <v>142.92575658627084</v>
      </c>
      <c r="V15" s="24">
        <f t="shared" si="3"/>
        <v>18454.573690419293</v>
      </c>
      <c r="W15" s="25">
        <f t="shared" si="4"/>
        <v>16671.974400000003</v>
      </c>
      <c r="X15" s="25">
        <f t="shared" si="5"/>
        <v>20427.771895757942</v>
      </c>
      <c r="Y15" s="3"/>
      <c r="Z15" s="57" t="s">
        <v>223</v>
      </c>
      <c r="AA15" s="58"/>
      <c r="AB15" s="59"/>
    </row>
    <row r="16" spans="1:28" x14ac:dyDescent="0.2">
      <c r="A16" s="14">
        <v>13</v>
      </c>
      <c r="B16" s="5" t="s">
        <v>128</v>
      </c>
      <c r="C16" s="5">
        <v>145.05000000000001</v>
      </c>
      <c r="D16" s="6">
        <f t="shared" si="0"/>
        <v>144.43038923933207</v>
      </c>
      <c r="E16" s="5">
        <v>54</v>
      </c>
      <c r="F16" s="5">
        <v>129.32</v>
      </c>
      <c r="G16" s="13">
        <f t="shared" si="1"/>
        <v>198.75873057851308</v>
      </c>
      <c r="R16" s="14">
        <v>54</v>
      </c>
      <c r="S16" s="5" t="s">
        <v>74</v>
      </c>
      <c r="T16" s="5">
        <v>129.32</v>
      </c>
      <c r="U16" s="6">
        <f t="shared" si="2"/>
        <v>143.30875398886826</v>
      </c>
      <c r="V16" s="24">
        <f t="shared" si="3"/>
        <v>18532.688065840444</v>
      </c>
      <c r="W16" s="25">
        <f t="shared" si="4"/>
        <v>16723.662399999997</v>
      </c>
      <c r="X16" s="25">
        <f t="shared" si="5"/>
        <v>20537.398969841965</v>
      </c>
      <c r="Y16" s="3"/>
      <c r="Z16" s="54" t="s">
        <v>221</v>
      </c>
      <c r="AA16" s="55"/>
      <c r="AB16" s="26">
        <f>(AA12*AA9-AA7*AA8)/(SQRT((AA12*AA10-POWER(AA7,2))*(AA12*AA11-POWER(AA8,2))))</f>
        <v>3.0168537005350261E-2</v>
      </c>
    </row>
    <row r="17" spans="1:28" x14ac:dyDescent="0.2">
      <c r="A17" s="14">
        <v>14</v>
      </c>
      <c r="B17" s="5" t="s">
        <v>127</v>
      </c>
      <c r="C17" s="5">
        <v>146.4</v>
      </c>
      <c r="D17" s="6">
        <f t="shared" si="0"/>
        <v>144.40303228200369</v>
      </c>
      <c r="E17" s="5">
        <v>57</v>
      </c>
      <c r="F17" s="5">
        <v>131.02000000000001</v>
      </c>
      <c r="G17" s="13">
        <f t="shared" si="1"/>
        <v>153.71491239669439</v>
      </c>
      <c r="R17" s="14">
        <v>57</v>
      </c>
      <c r="S17" s="5" t="s">
        <v>71</v>
      </c>
      <c r="T17" s="5">
        <v>131.02000000000001</v>
      </c>
      <c r="U17" s="6">
        <f t="shared" si="2"/>
        <v>143.22668311688309</v>
      </c>
      <c r="V17" s="24">
        <f t="shared" si="3"/>
        <v>18765.560021974026</v>
      </c>
      <c r="W17" s="25">
        <f t="shared" si="4"/>
        <v>17166.240400000002</v>
      </c>
      <c r="X17" s="25">
        <f t="shared" si="5"/>
        <v>20513.882756664047</v>
      </c>
      <c r="Y17" s="3"/>
      <c r="Z17" s="54" t="s">
        <v>220</v>
      </c>
      <c r="AA17" s="55"/>
      <c r="AB17" s="26">
        <f>POWER(AB16,2)</f>
        <v>9.1014062504318803E-4</v>
      </c>
    </row>
    <row r="18" spans="1:28" x14ac:dyDescent="0.2">
      <c r="A18" s="14">
        <v>15</v>
      </c>
      <c r="B18" s="5" t="s">
        <v>126</v>
      </c>
      <c r="C18" s="5">
        <v>147.41999999999999</v>
      </c>
      <c r="D18" s="6">
        <f t="shared" si="0"/>
        <v>144.37567532467531</v>
      </c>
      <c r="E18" s="5">
        <v>69</v>
      </c>
      <c r="F18" s="5">
        <v>132.38</v>
      </c>
      <c r="G18" s="13">
        <f t="shared" si="1"/>
        <v>121.84145785124016</v>
      </c>
      <c r="R18" s="14">
        <v>69</v>
      </c>
      <c r="S18" s="5" t="s">
        <v>49</v>
      </c>
      <c r="T18" s="5">
        <v>132.38</v>
      </c>
      <c r="U18" s="6">
        <f t="shared" si="2"/>
        <v>142.89839962894246</v>
      </c>
      <c r="V18" s="24">
        <f t="shared" si="3"/>
        <v>18916.890142879402</v>
      </c>
      <c r="W18" s="25">
        <f t="shared" si="4"/>
        <v>17524.464399999997</v>
      </c>
      <c r="X18" s="25">
        <f t="shared" si="5"/>
        <v>20419.952616512943</v>
      </c>
      <c r="Y18" s="3"/>
      <c r="Z18" s="54" t="s">
        <v>213</v>
      </c>
      <c r="AA18" s="55"/>
      <c r="AB18" s="26">
        <f>(AA12*AA9-AA7*AA8)/(AA12*AA10-POWER(AA7,2))</f>
        <v>3.4164925472040231E-3</v>
      </c>
    </row>
    <row r="19" spans="1:28" x14ac:dyDescent="0.2">
      <c r="A19" s="14">
        <v>16</v>
      </c>
      <c r="B19" s="5" t="s">
        <v>125</v>
      </c>
      <c r="C19" s="5">
        <v>148.41</v>
      </c>
      <c r="D19" s="6">
        <f t="shared" si="0"/>
        <v>144.34831836734691</v>
      </c>
      <c r="E19" s="5">
        <v>45</v>
      </c>
      <c r="F19" s="5">
        <v>134.78</v>
      </c>
      <c r="G19" s="13">
        <f t="shared" si="1"/>
        <v>74.618185123967223</v>
      </c>
      <c r="R19" s="14">
        <v>45</v>
      </c>
      <c r="S19" s="5" t="s">
        <v>83</v>
      </c>
      <c r="T19" s="5">
        <v>134.78</v>
      </c>
      <c r="U19" s="6">
        <f t="shared" si="2"/>
        <v>143.55496660482373</v>
      </c>
      <c r="V19" s="24">
        <f t="shared" si="3"/>
        <v>19348.338398998141</v>
      </c>
      <c r="W19" s="25">
        <f t="shared" si="4"/>
        <v>18165.648400000002</v>
      </c>
      <c r="X19" s="25">
        <f t="shared" si="5"/>
        <v>20608.028436912056</v>
      </c>
      <c r="Y19" s="3"/>
      <c r="Z19" s="54" t="s">
        <v>217</v>
      </c>
      <c r="AA19" s="55"/>
      <c r="AB19" s="26">
        <f>(AA8-AB18*AA7)/(AA12)</f>
        <v>142.94217021242565</v>
      </c>
    </row>
    <row r="20" spans="1:28" x14ac:dyDescent="0.2">
      <c r="A20" s="14">
        <v>17</v>
      </c>
      <c r="B20" s="5" t="s">
        <v>124</v>
      </c>
      <c r="C20" s="5">
        <v>148.58000000000001</v>
      </c>
      <c r="D20" s="6">
        <f t="shared" si="0"/>
        <v>144.32096141001853</v>
      </c>
      <c r="E20" s="5">
        <v>58</v>
      </c>
      <c r="F20" s="5">
        <v>134.99</v>
      </c>
      <c r="G20" s="13">
        <f t="shared" si="1"/>
        <v>71.034248760330726</v>
      </c>
      <c r="R20" s="14">
        <v>58</v>
      </c>
      <c r="S20" s="5" t="s">
        <v>70</v>
      </c>
      <c r="T20" s="5">
        <v>134.99</v>
      </c>
      <c r="U20" s="6">
        <f t="shared" si="2"/>
        <v>143.19932615955472</v>
      </c>
      <c r="V20" s="24">
        <f t="shared" si="3"/>
        <v>19330.477038278292</v>
      </c>
      <c r="W20" s="25">
        <f t="shared" si="4"/>
        <v>18222.300100000004</v>
      </c>
      <c r="X20" s="25">
        <f t="shared" si="5"/>
        <v>20506.047012550531</v>
      </c>
      <c r="Y20" s="3"/>
      <c r="Z20" s="3"/>
      <c r="AA20" s="3"/>
      <c r="AB20" s="3"/>
    </row>
    <row r="21" spans="1:28" x14ac:dyDescent="0.2">
      <c r="A21" s="14">
        <v>18</v>
      </c>
      <c r="B21" s="5" t="s">
        <v>123</v>
      </c>
      <c r="C21" s="5">
        <v>146.69999999999999</v>
      </c>
      <c r="D21" s="6">
        <f t="shared" si="0"/>
        <v>144.29360445269015</v>
      </c>
      <c r="E21" s="5">
        <v>66</v>
      </c>
      <c r="F21" s="5">
        <v>134.99</v>
      </c>
      <c r="G21" s="13">
        <f t="shared" si="1"/>
        <v>71.034248760330726</v>
      </c>
      <c r="R21" s="14">
        <v>66</v>
      </c>
      <c r="S21" s="5" t="s">
        <v>52</v>
      </c>
      <c r="T21" s="5">
        <v>134.99</v>
      </c>
      <c r="U21" s="6">
        <f t="shared" si="2"/>
        <v>142.98047050092762</v>
      </c>
      <c r="V21" s="24">
        <f t="shared" si="3"/>
        <v>19300.933712920221</v>
      </c>
      <c r="W21" s="25">
        <f t="shared" si="4"/>
        <v>18222.300100000004</v>
      </c>
      <c r="X21" s="25">
        <f t="shared" si="5"/>
        <v>20443.414944666634</v>
      </c>
      <c r="Y21" s="3"/>
      <c r="Z21" s="43" t="s">
        <v>224</v>
      </c>
      <c r="AA21" s="44"/>
      <c r="AB21" s="3"/>
    </row>
    <row r="22" spans="1:28" x14ac:dyDescent="0.2">
      <c r="A22" s="14">
        <v>19</v>
      </c>
      <c r="B22" s="5" t="s">
        <v>122</v>
      </c>
      <c r="C22" s="5">
        <v>148.04</v>
      </c>
      <c r="D22" s="6">
        <f t="shared" si="0"/>
        <v>144.26624749536177</v>
      </c>
      <c r="E22" s="5">
        <v>44</v>
      </c>
      <c r="F22" s="5">
        <v>135.36000000000001</v>
      </c>
      <c r="G22" s="13">
        <f t="shared" si="1"/>
        <v>64.93429421487609</v>
      </c>
      <c r="R22" s="14">
        <v>44</v>
      </c>
      <c r="S22" s="5" t="s">
        <v>84</v>
      </c>
      <c r="T22" s="5">
        <v>135.36000000000001</v>
      </c>
      <c r="U22" s="6">
        <f t="shared" si="2"/>
        <v>143.58232356215211</v>
      </c>
      <c r="V22" s="24">
        <f t="shared" si="3"/>
        <v>19435.303317372913</v>
      </c>
      <c r="W22" s="25">
        <f t="shared" si="4"/>
        <v>18322.329600000005</v>
      </c>
      <c r="X22" s="25">
        <f t="shared" si="5"/>
        <v>20615.883639506541</v>
      </c>
      <c r="Y22" s="3"/>
      <c r="Z22" s="54" t="s">
        <v>236</v>
      </c>
      <c r="AA22" s="55"/>
      <c r="AB22" s="3"/>
    </row>
    <row r="23" spans="1:28" x14ac:dyDescent="0.2">
      <c r="A23" s="14">
        <v>20</v>
      </c>
      <c r="B23" s="5" t="s">
        <v>121</v>
      </c>
      <c r="C23" s="5">
        <v>148.58000000000001</v>
      </c>
      <c r="D23" s="6">
        <f t="shared" si="0"/>
        <v>144.23889053803336</v>
      </c>
      <c r="E23" s="5">
        <v>50</v>
      </c>
      <c r="F23" s="5">
        <v>136.33000000000001</v>
      </c>
      <c r="G23" s="13">
        <f t="shared" si="1"/>
        <v>50.242321487603377</v>
      </c>
      <c r="R23" s="14">
        <v>50</v>
      </c>
      <c r="S23" s="5" t="s">
        <v>78</v>
      </c>
      <c r="T23" s="5">
        <v>136.33000000000001</v>
      </c>
      <c r="U23" s="6">
        <f t="shared" si="2"/>
        <v>143.41818181818181</v>
      </c>
      <c r="V23" s="24">
        <f t="shared" si="3"/>
        <v>19552.200727272728</v>
      </c>
      <c r="W23" s="25">
        <f t="shared" si="4"/>
        <v>18585.868900000005</v>
      </c>
      <c r="X23" s="25">
        <f t="shared" si="5"/>
        <v>20568.774876033054</v>
      </c>
      <c r="Y23" s="3"/>
      <c r="Z23" s="3"/>
      <c r="AA23" s="3"/>
      <c r="AB23" s="3"/>
    </row>
    <row r="24" spans="1:28" x14ac:dyDescent="0.2">
      <c r="A24" s="14">
        <v>21</v>
      </c>
      <c r="B24" s="5" t="s">
        <v>120</v>
      </c>
      <c r="C24" s="5">
        <v>147.52000000000001</v>
      </c>
      <c r="D24" s="6">
        <f t="shared" si="0"/>
        <v>144.21153358070498</v>
      </c>
      <c r="E24" s="5">
        <v>70</v>
      </c>
      <c r="F24" s="5">
        <v>137.01</v>
      </c>
      <c r="G24" s="13">
        <f t="shared" si="1"/>
        <v>41.064794214876372</v>
      </c>
      <c r="R24" s="14">
        <v>70</v>
      </c>
      <c r="S24" s="5" t="s">
        <v>48</v>
      </c>
      <c r="T24" s="5">
        <v>137.01</v>
      </c>
      <c r="U24" s="6">
        <f t="shared" si="2"/>
        <v>142.87104267161408</v>
      </c>
      <c r="V24" s="24">
        <f t="shared" si="3"/>
        <v>19574.761556437843</v>
      </c>
      <c r="W24" s="25">
        <f t="shared" si="4"/>
        <v>18771.740099999999</v>
      </c>
      <c r="X24" s="25">
        <f t="shared" si="5"/>
        <v>20412.134834074172</v>
      </c>
      <c r="Y24" s="3"/>
      <c r="Z24" s="3"/>
      <c r="AA24" s="3"/>
      <c r="AB24" s="3"/>
    </row>
    <row r="25" spans="1:28" x14ac:dyDescent="0.2">
      <c r="A25" s="14">
        <v>22</v>
      </c>
      <c r="B25" s="5" t="s">
        <v>119</v>
      </c>
      <c r="C25" s="5">
        <v>148.46</v>
      </c>
      <c r="D25" s="6">
        <f t="shared" si="0"/>
        <v>144.1841766233766</v>
      </c>
      <c r="E25" s="5">
        <v>47</v>
      </c>
      <c r="F25" s="5">
        <v>137.68</v>
      </c>
      <c r="G25" s="13">
        <f t="shared" si="1"/>
        <v>32.926730578512519</v>
      </c>
      <c r="R25" s="14">
        <v>47</v>
      </c>
      <c r="S25" s="5" t="s">
        <v>81</v>
      </c>
      <c r="T25" s="5">
        <v>137.68</v>
      </c>
      <c r="U25" s="6">
        <f t="shared" si="2"/>
        <v>143.50025269016695</v>
      </c>
      <c r="V25" s="24">
        <f t="shared" si="3"/>
        <v>19757.114790382187</v>
      </c>
      <c r="W25" s="25">
        <f t="shared" si="4"/>
        <v>18955.782400000004</v>
      </c>
      <c r="X25" s="25">
        <f t="shared" si="5"/>
        <v>20592.322522141767</v>
      </c>
      <c r="Y25" s="3"/>
      <c r="Z25" s="3"/>
      <c r="AA25" s="3"/>
      <c r="AB25" s="3"/>
    </row>
    <row r="26" spans="1:28" x14ac:dyDescent="0.2">
      <c r="A26" s="14">
        <v>23</v>
      </c>
      <c r="B26" s="5" t="s">
        <v>118</v>
      </c>
      <c r="C26" s="5">
        <v>149.44999999999999</v>
      </c>
      <c r="D26" s="6">
        <f t="shared" si="0"/>
        <v>144.15681966604822</v>
      </c>
      <c r="E26" s="5">
        <v>72</v>
      </c>
      <c r="F26" s="5">
        <v>137.75</v>
      </c>
      <c r="G26" s="13">
        <f t="shared" si="1"/>
        <v>32.128285123967139</v>
      </c>
      <c r="I26" s="39" t="s">
        <v>116</v>
      </c>
      <c r="J26" s="39"/>
      <c r="K26" s="39"/>
      <c r="L26" s="2" t="s">
        <v>30</v>
      </c>
      <c r="R26" s="14">
        <v>72</v>
      </c>
      <c r="S26" s="5" t="s">
        <v>46</v>
      </c>
      <c r="T26" s="5">
        <v>137.75</v>
      </c>
      <c r="U26" s="6">
        <f t="shared" si="2"/>
        <v>142.81632875695732</v>
      </c>
      <c r="V26" s="24">
        <f t="shared" si="3"/>
        <v>19672.949286270872</v>
      </c>
      <c r="W26" s="25">
        <f t="shared" si="4"/>
        <v>18975.0625</v>
      </c>
      <c r="X26" s="25">
        <f t="shared" si="5"/>
        <v>20396.503759615312</v>
      </c>
      <c r="Y26" s="3"/>
      <c r="Z26" s="3"/>
      <c r="AA26" s="3"/>
      <c r="AB26" s="3"/>
    </row>
    <row r="27" spans="1:28" x14ac:dyDescent="0.2">
      <c r="A27" s="14">
        <v>24</v>
      </c>
      <c r="B27" s="5" t="s">
        <v>117</v>
      </c>
      <c r="C27" s="5">
        <v>150.03</v>
      </c>
      <c r="D27" s="6">
        <f t="shared" si="0"/>
        <v>144.12946270871984</v>
      </c>
      <c r="E27" s="5">
        <v>52</v>
      </c>
      <c r="F27" s="5">
        <v>138.09</v>
      </c>
      <c r="G27" s="13">
        <f t="shared" si="1"/>
        <v>28.389521487603457</v>
      </c>
      <c r="I27" s="39" t="s">
        <v>114</v>
      </c>
      <c r="J27" s="39"/>
      <c r="K27" s="5">
        <f>K31-K29</f>
        <v>10.364999999999981</v>
      </c>
      <c r="L27" s="2" t="s">
        <v>113</v>
      </c>
      <c r="R27" s="14">
        <v>52</v>
      </c>
      <c r="S27" s="5" t="s">
        <v>76</v>
      </c>
      <c r="T27" s="5">
        <v>138.09</v>
      </c>
      <c r="U27" s="6">
        <f t="shared" si="2"/>
        <v>143.36346790352502</v>
      </c>
      <c r="V27" s="24">
        <f t="shared" si="3"/>
        <v>19797.061282797771</v>
      </c>
      <c r="W27" s="25">
        <f t="shared" si="4"/>
        <v>19068.848099999999</v>
      </c>
      <c r="X27" s="25">
        <f t="shared" si="5"/>
        <v>20553.08392932505</v>
      </c>
      <c r="Y27" s="3"/>
      <c r="Z27" s="3"/>
      <c r="AA27" s="3"/>
      <c r="AB27" s="3"/>
    </row>
    <row r="28" spans="1:28" x14ac:dyDescent="0.2">
      <c r="A28" s="14">
        <v>25</v>
      </c>
      <c r="B28" s="5" t="s">
        <v>115</v>
      </c>
      <c r="C28" s="5">
        <v>149.75</v>
      </c>
      <c r="D28" s="6">
        <f t="shared" si="0"/>
        <v>144.10210575139143</v>
      </c>
      <c r="E28" s="5">
        <v>49</v>
      </c>
      <c r="F28" s="5">
        <v>138.47999999999999</v>
      </c>
      <c r="G28" s="13">
        <f t="shared" si="1"/>
        <v>24.385639669421764</v>
      </c>
      <c r="I28" s="39" t="s">
        <v>111</v>
      </c>
      <c r="J28" s="39"/>
      <c r="K28" s="5">
        <f>MIN(F4:F102)</f>
        <v>117</v>
      </c>
      <c r="L28" s="2" t="s">
        <v>110</v>
      </c>
      <c r="R28" s="14">
        <v>49</v>
      </c>
      <c r="S28" s="5" t="s">
        <v>79</v>
      </c>
      <c r="T28" s="5">
        <v>138.47999999999999</v>
      </c>
      <c r="U28" s="6">
        <f t="shared" si="2"/>
        <v>143.44553877551019</v>
      </c>
      <c r="V28" s="24">
        <f t="shared" si="3"/>
        <v>19864.33820963265</v>
      </c>
      <c r="W28" s="25">
        <f t="shared" si="4"/>
        <v>19176.710399999996</v>
      </c>
      <c r="X28" s="25">
        <f t="shared" si="5"/>
        <v>20576.622594596396</v>
      </c>
      <c r="Y28" s="3"/>
      <c r="Z28" s="3"/>
      <c r="AA28" s="3"/>
      <c r="AB28" s="3"/>
    </row>
    <row r="29" spans="1:28" x14ac:dyDescent="0.2">
      <c r="A29" s="14">
        <v>26</v>
      </c>
      <c r="B29" s="5" t="s">
        <v>112</v>
      </c>
      <c r="C29" s="5">
        <v>149.41999999999999</v>
      </c>
      <c r="D29" s="6">
        <f t="shared" si="0"/>
        <v>144.07474879406305</v>
      </c>
      <c r="E29" s="5">
        <v>71</v>
      </c>
      <c r="F29" s="5">
        <v>139.86000000000001</v>
      </c>
      <c r="G29" s="13">
        <f t="shared" si="1"/>
        <v>12.660657851239698</v>
      </c>
      <c r="I29" s="39" t="s">
        <v>108</v>
      </c>
      <c r="J29" s="39"/>
      <c r="K29" s="5">
        <f>_xlfn.QUARTILE.INC($F$4:$F$102,1)</f>
        <v>139.17000000000002</v>
      </c>
      <c r="L29" s="15" t="s">
        <v>159</v>
      </c>
      <c r="R29" s="14">
        <v>71</v>
      </c>
      <c r="S29" s="5" t="s">
        <v>47</v>
      </c>
      <c r="T29" s="5">
        <v>139.86000000000001</v>
      </c>
      <c r="U29" s="6">
        <f t="shared" si="2"/>
        <v>142.8436857142857</v>
      </c>
      <c r="V29" s="24">
        <f t="shared" si="3"/>
        <v>19978.117883999999</v>
      </c>
      <c r="W29" s="25">
        <f t="shared" si="4"/>
        <v>19560.819600000003</v>
      </c>
      <c r="X29" s="25">
        <f t="shared" si="5"/>
        <v>20404.318548441628</v>
      </c>
      <c r="Y29" s="3"/>
      <c r="Z29" s="3"/>
      <c r="AA29" s="3"/>
      <c r="AB29" s="3"/>
    </row>
    <row r="30" spans="1:28" x14ac:dyDescent="0.2">
      <c r="A30" s="14">
        <v>27</v>
      </c>
      <c r="B30" s="5" t="s">
        <v>109</v>
      </c>
      <c r="C30" s="5">
        <v>151.49</v>
      </c>
      <c r="D30" s="6">
        <f t="shared" si="0"/>
        <v>144.04739183673468</v>
      </c>
      <c r="E30" s="5">
        <v>51</v>
      </c>
      <c r="F30" s="5">
        <v>139.97</v>
      </c>
      <c r="G30" s="13">
        <f t="shared" si="1"/>
        <v>11.889957851239798</v>
      </c>
      <c r="I30" s="39" t="s">
        <v>63</v>
      </c>
      <c r="J30" s="39"/>
      <c r="K30" s="5">
        <f>_xlfn.QUARTILE.INC($F$4:$F$102,2)</f>
        <v>146.08000000000001</v>
      </c>
      <c r="L30" s="2" t="s">
        <v>105</v>
      </c>
      <c r="R30" s="14">
        <v>51</v>
      </c>
      <c r="S30" s="5" t="s">
        <v>77</v>
      </c>
      <c r="T30" s="5">
        <v>139.97</v>
      </c>
      <c r="U30" s="6">
        <f t="shared" si="2"/>
        <v>143.3908248608534</v>
      </c>
      <c r="V30" s="24">
        <f t="shared" si="3"/>
        <v>20070.41375577365</v>
      </c>
      <c r="W30" s="25">
        <f t="shared" si="4"/>
        <v>19591.600900000001</v>
      </c>
      <c r="X30" s="25">
        <f t="shared" si="5"/>
        <v>20560.928654275933</v>
      </c>
      <c r="Y30" s="3"/>
      <c r="Z30" s="3"/>
      <c r="AA30" s="3"/>
      <c r="AB30" s="3"/>
    </row>
    <row r="31" spans="1:28" x14ac:dyDescent="0.2">
      <c r="A31" s="14">
        <v>28</v>
      </c>
      <c r="B31" s="5" t="s">
        <v>106</v>
      </c>
      <c r="C31" s="5">
        <v>151.72</v>
      </c>
      <c r="D31" s="6">
        <f t="shared" si="0"/>
        <v>144.0200348794063</v>
      </c>
      <c r="E31" s="5">
        <v>46</v>
      </c>
      <c r="F31" s="5">
        <v>140</v>
      </c>
      <c r="G31" s="13">
        <f t="shared" si="1"/>
        <v>11.68396694214888</v>
      </c>
      <c r="I31" s="39" t="s">
        <v>103</v>
      </c>
      <c r="J31" s="39"/>
      <c r="K31" s="5">
        <f>_xlfn.QUARTILE.INC($F$4:$F$102,3)</f>
        <v>149.535</v>
      </c>
      <c r="L31" s="2" t="s">
        <v>102</v>
      </c>
      <c r="R31" s="14">
        <v>46</v>
      </c>
      <c r="S31" s="5" t="s">
        <v>82</v>
      </c>
      <c r="T31" s="5">
        <v>140</v>
      </c>
      <c r="U31" s="6">
        <f t="shared" si="2"/>
        <v>143.52760964749535</v>
      </c>
      <c r="V31" s="24">
        <f t="shared" si="3"/>
        <v>20093.86535064935</v>
      </c>
      <c r="W31" s="25">
        <f t="shared" si="4"/>
        <v>19600</v>
      </c>
      <c r="X31" s="25">
        <f t="shared" si="5"/>
        <v>20600.1747311238</v>
      </c>
      <c r="Y31" s="3"/>
      <c r="Z31" s="3"/>
      <c r="AA31" s="3"/>
      <c r="AB31" s="3"/>
    </row>
    <row r="32" spans="1:28" x14ac:dyDescent="0.2">
      <c r="A32" s="14">
        <v>29</v>
      </c>
      <c r="B32" s="5" t="s">
        <v>104</v>
      </c>
      <c r="C32" s="5">
        <v>154.25</v>
      </c>
      <c r="D32" s="6">
        <f t="shared" si="0"/>
        <v>143.99267792207789</v>
      </c>
      <c r="E32" s="5">
        <v>74</v>
      </c>
      <c r="F32" s="5">
        <v>140</v>
      </c>
      <c r="G32" s="13">
        <f t="shared" si="1"/>
        <v>11.68396694214888</v>
      </c>
      <c r="I32" s="39" t="s">
        <v>100</v>
      </c>
      <c r="J32" s="39"/>
      <c r="K32" s="5">
        <f>MAX(F4:F102)</f>
        <v>155.57</v>
      </c>
      <c r="R32" s="14">
        <v>74</v>
      </c>
      <c r="S32" s="5" t="s">
        <v>44</v>
      </c>
      <c r="T32" s="5">
        <v>140</v>
      </c>
      <c r="U32" s="6">
        <f t="shared" si="2"/>
        <v>142.76161484230053</v>
      </c>
      <c r="V32" s="24">
        <f t="shared" si="3"/>
        <v>19986.626077922076</v>
      </c>
      <c r="W32" s="25">
        <f t="shared" si="4"/>
        <v>19600</v>
      </c>
      <c r="X32" s="25">
        <f t="shared" si="5"/>
        <v>20380.878672381365</v>
      </c>
      <c r="Y32" s="3"/>
      <c r="Z32" s="3"/>
      <c r="AA32" s="3"/>
      <c r="AB32" s="3"/>
    </row>
    <row r="33" spans="1:28" x14ac:dyDescent="0.2">
      <c r="A33" s="14">
        <v>30</v>
      </c>
      <c r="B33" s="5" t="s">
        <v>101</v>
      </c>
      <c r="C33" s="5">
        <v>153.34</v>
      </c>
      <c r="D33" s="6">
        <f t="shared" si="0"/>
        <v>143.96532096474951</v>
      </c>
      <c r="E33" s="5">
        <v>48</v>
      </c>
      <c r="F33" s="5">
        <v>140.80000000000001</v>
      </c>
      <c r="G33" s="13">
        <f t="shared" si="1"/>
        <v>6.8548760330578835</v>
      </c>
      <c r="I33" s="39" t="s">
        <v>98</v>
      </c>
      <c r="J33" s="39"/>
      <c r="K33" s="5">
        <f>K29-(1.5*K27)</f>
        <v>123.62250000000004</v>
      </c>
      <c r="R33" s="14">
        <v>48</v>
      </c>
      <c r="S33" s="5" t="s">
        <v>80</v>
      </c>
      <c r="T33" s="5">
        <v>140.80000000000001</v>
      </c>
      <c r="U33" s="6">
        <f t="shared" si="2"/>
        <v>143.47289573283857</v>
      </c>
      <c r="V33" s="24">
        <f t="shared" si="3"/>
        <v>20200.98371918367</v>
      </c>
      <c r="W33" s="25">
        <f t="shared" si="4"/>
        <v>19824.640000000003</v>
      </c>
      <c r="X33" s="25">
        <f t="shared" si="5"/>
        <v>20584.471809965966</v>
      </c>
      <c r="Y33" s="3"/>
      <c r="Z33" s="3"/>
      <c r="AA33" s="3"/>
      <c r="AB33" s="3"/>
    </row>
    <row r="34" spans="1:28" x14ac:dyDescent="0.2">
      <c r="A34" s="14">
        <v>31</v>
      </c>
      <c r="B34" s="5" t="s">
        <v>99</v>
      </c>
      <c r="C34" s="5">
        <v>151.68</v>
      </c>
      <c r="D34" s="6">
        <f t="shared" si="0"/>
        <v>143.93796400742113</v>
      </c>
      <c r="E34" s="5">
        <v>43</v>
      </c>
      <c r="F34" s="5">
        <v>142.56</v>
      </c>
      <c r="G34" s="13">
        <f t="shared" si="1"/>
        <v>0.73647603305787745</v>
      </c>
      <c r="I34" s="39" t="s">
        <v>96</v>
      </c>
      <c r="J34" s="39"/>
      <c r="K34" s="5">
        <f>K31+(1.5*K27)</f>
        <v>165.08249999999998</v>
      </c>
      <c r="R34" s="14">
        <v>43</v>
      </c>
      <c r="S34" s="5" t="s">
        <v>85</v>
      </c>
      <c r="T34" s="5">
        <v>142.56</v>
      </c>
      <c r="U34" s="6">
        <f t="shared" si="2"/>
        <v>143.60968051948049</v>
      </c>
      <c r="V34" s="24">
        <f t="shared" si="3"/>
        <v>20472.99605485714</v>
      </c>
      <c r="W34" s="25">
        <f t="shared" si="4"/>
        <v>20323.353600000002</v>
      </c>
      <c r="X34" s="25">
        <f t="shared" si="5"/>
        <v>20623.740338907253</v>
      </c>
      <c r="Y34" s="3"/>
      <c r="Z34" s="3"/>
      <c r="AA34" s="3"/>
      <c r="AB34" s="3"/>
    </row>
    <row r="35" spans="1:28" x14ac:dyDescent="0.2">
      <c r="A35" s="14">
        <v>32</v>
      </c>
      <c r="B35" s="5" t="s">
        <v>97</v>
      </c>
      <c r="C35" s="5">
        <v>152.29</v>
      </c>
      <c r="D35" s="6">
        <f t="shared" si="0"/>
        <v>143.91060705009275</v>
      </c>
      <c r="E35" s="5">
        <v>6</v>
      </c>
      <c r="F35" s="5">
        <v>143.5</v>
      </c>
      <c r="G35" s="13">
        <f t="shared" si="1"/>
        <v>6.6942148760301828E-3</v>
      </c>
      <c r="R35" s="14">
        <v>6</v>
      </c>
      <c r="S35" s="5" t="s">
        <v>135</v>
      </c>
      <c r="T35" s="5">
        <v>143.5</v>
      </c>
      <c r="U35" s="6">
        <f t="shared" si="2"/>
        <v>144.62188794063078</v>
      </c>
      <c r="V35" s="24">
        <f t="shared" si="3"/>
        <v>20753.240919480519</v>
      </c>
      <c r="W35" s="25">
        <f t="shared" si="4"/>
        <v>20592.25</v>
      </c>
      <c r="X35" s="25">
        <f t="shared" si="5"/>
        <v>20915.490471512367</v>
      </c>
      <c r="Y35" s="3"/>
      <c r="Z35" s="3"/>
      <c r="AA35" s="3"/>
      <c r="AB35" s="3"/>
    </row>
    <row r="36" spans="1:28" x14ac:dyDescent="0.2">
      <c r="A36" s="14">
        <v>33</v>
      </c>
      <c r="B36" s="5" t="s">
        <v>95</v>
      </c>
      <c r="C36" s="5">
        <v>151.87</v>
      </c>
      <c r="D36" s="6">
        <f t="shared" ref="D36:D67" si="6">TREND($C$4:$C$102,$A$4:$A$102,A36)</f>
        <v>143.88325009276434</v>
      </c>
      <c r="E36" s="5">
        <v>7</v>
      </c>
      <c r="F36" s="5">
        <v>144</v>
      </c>
      <c r="G36" s="13">
        <f t="shared" ref="G36:G67" si="7">POWER(F36-$K$62,2)</f>
        <v>0.33851239669419442</v>
      </c>
      <c r="R36" s="14">
        <v>7</v>
      </c>
      <c r="S36" s="5" t="s">
        <v>134</v>
      </c>
      <c r="T36" s="5">
        <v>144</v>
      </c>
      <c r="U36" s="6">
        <f t="shared" ref="U36:U67" si="8">TREND($C$4:$C$102,$A$4:$A$102,R36)</f>
        <v>144.59453098330238</v>
      </c>
      <c r="V36" s="24">
        <f t="shared" ref="V36:V67" si="9">T36*U36</f>
        <v>20821.612461595541</v>
      </c>
      <c r="W36" s="25">
        <f t="shared" ref="W36:W67" si="10">POWER(T36,2)</f>
        <v>20736</v>
      </c>
      <c r="X36" s="25">
        <f t="shared" ref="X36:X67" si="11">POWER(U36,2)</f>
        <v>20907.578390281193</v>
      </c>
      <c r="Y36" s="3"/>
      <c r="Z36" s="3"/>
      <c r="AA36" s="3"/>
      <c r="AB36" s="3"/>
    </row>
    <row r="37" spans="1:28" x14ac:dyDescent="0.2">
      <c r="A37" s="14">
        <v>34</v>
      </c>
      <c r="B37" s="5" t="s">
        <v>94</v>
      </c>
      <c r="C37" s="5">
        <v>150.16</v>
      </c>
      <c r="D37" s="6">
        <f t="shared" si="6"/>
        <v>143.85589313543596</v>
      </c>
      <c r="E37" s="5">
        <v>8</v>
      </c>
      <c r="F37" s="5">
        <v>144.01</v>
      </c>
      <c r="G37" s="13">
        <f t="shared" si="7"/>
        <v>0.35024876033054697</v>
      </c>
      <c r="R37" s="14">
        <v>8</v>
      </c>
      <c r="S37" s="5" t="s">
        <v>133</v>
      </c>
      <c r="T37" s="5">
        <v>144.01</v>
      </c>
      <c r="U37" s="6">
        <f t="shared" si="8"/>
        <v>144.567174025974</v>
      </c>
      <c r="V37" s="24">
        <f t="shared" si="9"/>
        <v>20819.118731480514</v>
      </c>
      <c r="W37" s="25">
        <f t="shared" si="10"/>
        <v>20738.880099999998</v>
      </c>
      <c r="X37" s="25">
        <f t="shared" si="11"/>
        <v>20899.66780585625</v>
      </c>
      <c r="Y37" s="3"/>
      <c r="Z37" s="3"/>
      <c r="AA37" s="3"/>
      <c r="AB37" s="3"/>
    </row>
    <row r="38" spans="1:28" x14ac:dyDescent="0.2">
      <c r="A38" s="14">
        <v>35</v>
      </c>
      <c r="B38" s="5" t="s">
        <v>93</v>
      </c>
      <c r="C38" s="5">
        <v>150.56</v>
      </c>
      <c r="D38" s="6">
        <f t="shared" si="6"/>
        <v>143.82853617810758</v>
      </c>
      <c r="E38" s="5">
        <v>73</v>
      </c>
      <c r="F38" s="5">
        <v>144.01</v>
      </c>
      <c r="G38" s="13">
        <f t="shared" si="7"/>
        <v>0.35024876033054697</v>
      </c>
      <c r="R38" s="14">
        <v>73</v>
      </c>
      <c r="S38" s="5" t="s">
        <v>45</v>
      </c>
      <c r="T38" s="5">
        <v>144.01</v>
      </c>
      <c r="U38" s="6">
        <f t="shared" si="8"/>
        <v>142.78897179962891</v>
      </c>
      <c r="V38" s="24">
        <f t="shared" si="9"/>
        <v>20563.039828864559</v>
      </c>
      <c r="W38" s="25">
        <f t="shared" si="10"/>
        <v>20738.880099999998</v>
      </c>
      <c r="X38" s="25">
        <f t="shared" si="11"/>
        <v>20388.690467595221</v>
      </c>
      <c r="Y38" s="3"/>
      <c r="Z38" s="3"/>
      <c r="AA38" s="3"/>
      <c r="AB38" s="3"/>
    </row>
    <row r="39" spans="1:28" x14ac:dyDescent="0.2">
      <c r="A39" s="14">
        <v>36</v>
      </c>
      <c r="B39" s="5" t="s">
        <v>92</v>
      </c>
      <c r="C39" s="5">
        <v>150.47</v>
      </c>
      <c r="D39" s="6">
        <f t="shared" si="6"/>
        <v>143.8011792207792</v>
      </c>
      <c r="E39" s="5">
        <v>9</v>
      </c>
      <c r="F39" s="5">
        <v>144.87</v>
      </c>
      <c r="G39" s="13">
        <f t="shared" si="7"/>
        <v>2.1077760330578132</v>
      </c>
      <c r="R39" s="14">
        <v>9</v>
      </c>
      <c r="S39" s="5" t="s">
        <v>132</v>
      </c>
      <c r="T39" s="5">
        <v>144.87</v>
      </c>
      <c r="U39" s="6">
        <f t="shared" si="8"/>
        <v>144.53981706864562</v>
      </c>
      <c r="V39" s="24">
        <f t="shared" si="9"/>
        <v>20939.483298734693</v>
      </c>
      <c r="W39" s="25">
        <f t="shared" si="10"/>
        <v>20987.316900000002</v>
      </c>
      <c r="X39" s="25">
        <f t="shared" si="11"/>
        <v>20891.758718237539</v>
      </c>
      <c r="Y39" s="3"/>
      <c r="Z39" s="3"/>
      <c r="AA39" s="3"/>
      <c r="AB39" s="3"/>
    </row>
    <row r="40" spans="1:28" x14ac:dyDescent="0.2">
      <c r="A40" s="14">
        <v>37</v>
      </c>
      <c r="B40" s="5" t="s">
        <v>91</v>
      </c>
      <c r="C40" s="5">
        <v>149.21</v>
      </c>
      <c r="D40" s="6">
        <f t="shared" si="6"/>
        <v>143.77382226345082</v>
      </c>
      <c r="E40" s="5">
        <v>13</v>
      </c>
      <c r="F40" s="5">
        <v>145.05000000000001</v>
      </c>
      <c r="G40" s="13">
        <f t="shared" si="7"/>
        <v>2.6628305785123763</v>
      </c>
      <c r="R40" s="14">
        <v>13</v>
      </c>
      <c r="S40" s="5" t="s">
        <v>128</v>
      </c>
      <c r="T40" s="5">
        <v>145.05000000000001</v>
      </c>
      <c r="U40" s="6">
        <f t="shared" si="8"/>
        <v>144.43038923933207</v>
      </c>
      <c r="V40" s="24">
        <f t="shared" si="9"/>
        <v>20949.627959165118</v>
      </c>
      <c r="W40" s="25">
        <f t="shared" si="10"/>
        <v>21039.502500000002</v>
      </c>
      <c r="X40" s="25">
        <f t="shared" si="11"/>
        <v>20860.137335824969</v>
      </c>
      <c r="Y40" s="3"/>
      <c r="Z40" s="2"/>
      <c r="AA40" s="2"/>
      <c r="AB40" s="2"/>
    </row>
    <row r="41" spans="1:28" x14ac:dyDescent="0.2">
      <c r="A41" s="14">
        <v>38</v>
      </c>
      <c r="B41" s="5" t="s">
        <v>90</v>
      </c>
      <c r="C41" s="5">
        <v>148.61000000000001</v>
      </c>
      <c r="D41" s="6">
        <f t="shared" si="6"/>
        <v>143.74646530612242</v>
      </c>
      <c r="E41" s="5">
        <v>4</v>
      </c>
      <c r="F41" s="5">
        <v>145.1</v>
      </c>
      <c r="G41" s="13">
        <f t="shared" si="7"/>
        <v>2.8285123966941366</v>
      </c>
      <c r="R41" s="14">
        <v>4</v>
      </c>
      <c r="S41" s="5" t="s">
        <v>137</v>
      </c>
      <c r="T41" s="5">
        <v>145.1</v>
      </c>
      <c r="U41" s="6">
        <f t="shared" si="8"/>
        <v>144.67660185528754</v>
      </c>
      <c r="V41" s="24">
        <f t="shared" si="9"/>
        <v>20992.574929202223</v>
      </c>
      <c r="W41" s="25">
        <f t="shared" si="10"/>
        <v>21054.01</v>
      </c>
      <c r="X41" s="25">
        <f t="shared" si="11"/>
        <v>20931.319124393391</v>
      </c>
      <c r="Y41" s="3"/>
      <c r="Z41" s="2"/>
      <c r="AA41" s="2"/>
      <c r="AB41" s="2"/>
    </row>
    <row r="42" spans="1:28" x14ac:dyDescent="0.2">
      <c r="A42" s="14">
        <v>39</v>
      </c>
      <c r="B42" s="5" t="s">
        <v>89</v>
      </c>
      <c r="C42" s="5">
        <v>148.09</v>
      </c>
      <c r="D42" s="6">
        <f t="shared" si="6"/>
        <v>143.71910834879404</v>
      </c>
      <c r="E42" s="5">
        <v>42</v>
      </c>
      <c r="F42" s="5">
        <v>145.35</v>
      </c>
      <c r="G42" s="13">
        <f t="shared" si="7"/>
        <v>3.7319214876032158</v>
      </c>
      <c r="R42" s="14">
        <v>42</v>
      </c>
      <c r="S42" s="5" t="s">
        <v>86</v>
      </c>
      <c r="T42" s="5">
        <v>145.35</v>
      </c>
      <c r="U42" s="6">
        <f t="shared" si="8"/>
        <v>143.63703747680887</v>
      </c>
      <c r="V42" s="24">
        <f t="shared" si="9"/>
        <v>20877.643397254167</v>
      </c>
      <c r="W42" s="25">
        <f t="shared" si="10"/>
        <v>21126.622499999998</v>
      </c>
      <c r="X42" s="25">
        <f t="shared" si="11"/>
        <v>20631.598535114197</v>
      </c>
      <c r="Y42" s="3"/>
      <c r="Z42" s="2"/>
      <c r="AA42" s="2"/>
      <c r="AB42" s="2"/>
    </row>
    <row r="43" spans="1:28" x14ac:dyDescent="0.2">
      <c r="A43" s="14">
        <v>40</v>
      </c>
      <c r="B43" s="5" t="s">
        <v>88</v>
      </c>
      <c r="C43" s="5">
        <v>146.5</v>
      </c>
      <c r="D43" s="6">
        <f t="shared" si="6"/>
        <v>143.69175139146566</v>
      </c>
      <c r="E43" s="5">
        <v>97</v>
      </c>
      <c r="F43" s="5">
        <v>145.38999999999999</v>
      </c>
      <c r="G43" s="13">
        <f t="shared" si="7"/>
        <v>3.8880669421486371</v>
      </c>
      <c r="R43" s="14">
        <v>97</v>
      </c>
      <c r="S43" s="5" t="s">
        <v>4</v>
      </c>
      <c r="T43" s="5">
        <v>145.38999999999999</v>
      </c>
      <c r="U43" s="6">
        <f t="shared" si="8"/>
        <v>142.13240482374766</v>
      </c>
      <c r="V43" s="24">
        <f t="shared" si="9"/>
        <v>20664.63033732467</v>
      </c>
      <c r="W43" s="25">
        <f t="shared" si="10"/>
        <v>21138.252099999994</v>
      </c>
      <c r="X43" s="25">
        <f t="shared" si="11"/>
        <v>20201.620500981688</v>
      </c>
      <c r="Y43" s="3"/>
      <c r="Z43" s="2"/>
      <c r="AA43" s="2"/>
      <c r="AB43" s="2"/>
    </row>
    <row r="44" spans="1:28" x14ac:dyDescent="0.2">
      <c r="A44" s="14">
        <v>41</v>
      </c>
      <c r="B44" s="5" t="s">
        <v>87</v>
      </c>
      <c r="C44" s="5">
        <v>145.99</v>
      </c>
      <c r="D44" s="6">
        <f t="shared" si="6"/>
        <v>143.66439443413728</v>
      </c>
      <c r="E44" s="5">
        <v>75</v>
      </c>
      <c r="F44" s="5">
        <v>145.41999999999999</v>
      </c>
      <c r="G44" s="13">
        <f t="shared" si="7"/>
        <v>4.0072760330577308</v>
      </c>
      <c r="R44" s="14">
        <v>75</v>
      </c>
      <c r="S44" s="5" t="s">
        <v>43</v>
      </c>
      <c r="T44" s="5">
        <v>145.41999999999999</v>
      </c>
      <c r="U44" s="6">
        <f t="shared" si="8"/>
        <v>142.73425788497215</v>
      </c>
      <c r="V44" s="24">
        <f t="shared" si="9"/>
        <v>20756.415781632648</v>
      </c>
      <c r="W44" s="25">
        <f t="shared" si="10"/>
        <v>21146.976399999996</v>
      </c>
      <c r="X44" s="25">
        <f t="shared" si="11"/>
        <v>20373.068373973736</v>
      </c>
      <c r="Y44" s="3"/>
      <c r="Z44" s="2"/>
      <c r="AA44" s="2"/>
      <c r="AB44" s="2"/>
    </row>
    <row r="45" spans="1:28" x14ac:dyDescent="0.2">
      <c r="A45" s="14">
        <v>42</v>
      </c>
      <c r="B45" s="5" t="s">
        <v>86</v>
      </c>
      <c r="C45" s="5">
        <v>145.35</v>
      </c>
      <c r="D45" s="6">
        <f t="shared" si="6"/>
        <v>143.63703747680887</v>
      </c>
      <c r="E45" s="5">
        <v>12</v>
      </c>
      <c r="F45" s="5">
        <v>145.47999999999999</v>
      </c>
      <c r="G45" s="13">
        <f t="shared" si="7"/>
        <v>4.2510942148759181</v>
      </c>
      <c r="R45" s="14">
        <v>12</v>
      </c>
      <c r="S45" s="5" t="s">
        <v>129</v>
      </c>
      <c r="T45" s="5">
        <v>145.47999999999999</v>
      </c>
      <c r="U45" s="6">
        <f t="shared" si="8"/>
        <v>144.45774619666045</v>
      </c>
      <c r="V45" s="24">
        <f t="shared" si="9"/>
        <v>21015.712916690161</v>
      </c>
      <c r="W45" s="25">
        <f t="shared" si="10"/>
        <v>21164.430399999997</v>
      </c>
      <c r="X45" s="25">
        <f t="shared" si="11"/>
        <v>20868.040436218766</v>
      </c>
      <c r="Y45" s="3"/>
      <c r="Z45" s="2"/>
      <c r="AA45" s="2"/>
      <c r="AB45" s="2"/>
    </row>
    <row r="46" spans="1:28" x14ac:dyDescent="0.2">
      <c r="A46" s="14">
        <v>43</v>
      </c>
      <c r="B46" s="5" t="s">
        <v>85</v>
      </c>
      <c r="C46" s="5">
        <v>142.56</v>
      </c>
      <c r="D46" s="6">
        <f t="shared" si="6"/>
        <v>143.60968051948049</v>
      </c>
      <c r="E46" s="5">
        <v>76</v>
      </c>
      <c r="F46" s="5">
        <v>145.55000000000001</v>
      </c>
      <c r="G46" s="13">
        <f t="shared" si="7"/>
        <v>4.5446487603305519</v>
      </c>
      <c r="R46" s="14">
        <v>76</v>
      </c>
      <c r="S46" s="5" t="s">
        <v>42</v>
      </c>
      <c r="T46" s="5">
        <v>145.55000000000001</v>
      </c>
      <c r="U46" s="6">
        <f t="shared" si="8"/>
        <v>142.70690092764377</v>
      </c>
      <c r="V46" s="24">
        <f t="shared" si="9"/>
        <v>20770.989430018552</v>
      </c>
      <c r="W46" s="25">
        <f t="shared" si="10"/>
        <v>21184.802500000002</v>
      </c>
      <c r="X46" s="25">
        <f t="shared" si="11"/>
        <v>20365.259572372335</v>
      </c>
      <c r="Y46" s="3"/>
      <c r="Z46" s="2"/>
      <c r="AA46" s="2"/>
      <c r="AB46" s="2"/>
    </row>
    <row r="47" spans="1:28" x14ac:dyDescent="0.2">
      <c r="A47" s="14">
        <v>44</v>
      </c>
      <c r="B47" s="5" t="s">
        <v>84</v>
      </c>
      <c r="C47" s="5">
        <v>135.36000000000001</v>
      </c>
      <c r="D47" s="6">
        <f t="shared" si="6"/>
        <v>143.58232356215211</v>
      </c>
      <c r="E47" s="5">
        <v>11</v>
      </c>
      <c r="F47" s="5">
        <v>145.75</v>
      </c>
      <c r="G47" s="13">
        <f t="shared" si="7"/>
        <v>5.4373760330577694</v>
      </c>
      <c r="R47" s="14">
        <v>11</v>
      </c>
      <c r="S47" s="5" t="s">
        <v>130</v>
      </c>
      <c r="T47" s="5">
        <v>145.75</v>
      </c>
      <c r="U47" s="6">
        <f t="shared" si="8"/>
        <v>144.48510315398883</v>
      </c>
      <c r="V47" s="24">
        <f t="shared" si="9"/>
        <v>21058.703784693873</v>
      </c>
      <c r="W47" s="25">
        <f t="shared" si="10"/>
        <v>21243.0625</v>
      </c>
      <c r="X47" s="25">
        <f t="shared" si="11"/>
        <v>20875.945033418793</v>
      </c>
      <c r="Y47" s="3"/>
      <c r="Z47" s="2"/>
      <c r="AA47" s="2"/>
      <c r="AB47" s="2"/>
    </row>
    <row r="48" spans="1:28" x14ac:dyDescent="0.2">
      <c r="A48" s="14">
        <v>45</v>
      </c>
      <c r="B48" s="5" t="s">
        <v>83</v>
      </c>
      <c r="C48" s="5">
        <v>134.78</v>
      </c>
      <c r="D48" s="6">
        <f t="shared" si="6"/>
        <v>143.55496660482373</v>
      </c>
      <c r="E48" s="5">
        <v>10</v>
      </c>
      <c r="F48" s="5">
        <v>145.76</v>
      </c>
      <c r="G48" s="13">
        <f t="shared" si="7"/>
        <v>5.4841123966940897</v>
      </c>
      <c r="R48" s="14">
        <v>10</v>
      </c>
      <c r="S48" s="5" t="s">
        <v>131</v>
      </c>
      <c r="T48" s="5">
        <v>145.76</v>
      </c>
      <c r="U48" s="6">
        <f t="shared" si="8"/>
        <v>144.51246011131724</v>
      </c>
      <c r="V48" s="24">
        <f t="shared" si="9"/>
        <v>21064.136185825599</v>
      </c>
      <c r="W48" s="25">
        <f t="shared" si="10"/>
        <v>21245.977599999998</v>
      </c>
      <c r="X48" s="25">
        <f t="shared" si="11"/>
        <v>20883.851127425056</v>
      </c>
      <c r="Y48" s="3"/>
      <c r="Z48" s="2"/>
      <c r="AA48" s="2"/>
      <c r="AB48" s="2"/>
    </row>
    <row r="49" spans="1:36" x14ac:dyDescent="0.2">
      <c r="A49" s="14">
        <v>46</v>
      </c>
      <c r="B49" s="5" t="s">
        <v>82</v>
      </c>
      <c r="C49" s="5">
        <v>140</v>
      </c>
      <c r="D49" s="6">
        <f t="shared" si="6"/>
        <v>143.52760964749535</v>
      </c>
      <c r="E49" s="5">
        <v>3</v>
      </c>
      <c r="F49" s="5">
        <v>145.78</v>
      </c>
      <c r="G49" s="13">
        <f t="shared" si="7"/>
        <v>5.5781851239668647</v>
      </c>
      <c r="R49" s="14">
        <v>3</v>
      </c>
      <c r="S49" s="5" t="s">
        <v>138</v>
      </c>
      <c r="T49" s="5">
        <v>145.78</v>
      </c>
      <c r="U49" s="6">
        <f t="shared" si="8"/>
        <v>144.70395881261592</v>
      </c>
      <c r="V49" s="24">
        <f t="shared" si="9"/>
        <v>21094.94311570315</v>
      </c>
      <c r="W49" s="25">
        <f t="shared" si="10"/>
        <v>21251.808400000002</v>
      </c>
      <c r="X49" s="25">
        <f t="shared" si="11"/>
        <v>20939.235696043244</v>
      </c>
      <c r="Y49" s="3"/>
      <c r="Z49" s="2"/>
      <c r="AA49" s="2"/>
      <c r="AB49" s="2"/>
    </row>
    <row r="50" spans="1:36" x14ac:dyDescent="0.2">
      <c r="A50" s="14">
        <v>47</v>
      </c>
      <c r="B50" s="5" t="s">
        <v>81</v>
      </c>
      <c r="C50" s="5">
        <v>137.68</v>
      </c>
      <c r="D50" s="6">
        <f t="shared" si="6"/>
        <v>143.50025269016695</v>
      </c>
      <c r="E50" s="5">
        <v>5</v>
      </c>
      <c r="F50" s="5">
        <v>145.87</v>
      </c>
      <c r="G50" s="13">
        <f t="shared" si="7"/>
        <v>6.0114123966941513</v>
      </c>
      <c r="R50" s="14">
        <v>5</v>
      </c>
      <c r="S50" s="5" t="s">
        <v>136</v>
      </c>
      <c r="T50" s="5">
        <v>145.87</v>
      </c>
      <c r="U50" s="6">
        <f t="shared" si="8"/>
        <v>144.64924489795916</v>
      </c>
      <c r="V50" s="24">
        <f t="shared" si="9"/>
        <v>21099.985353265303</v>
      </c>
      <c r="W50" s="25">
        <f t="shared" si="10"/>
        <v>21278.0569</v>
      </c>
      <c r="X50" s="25">
        <f t="shared" si="11"/>
        <v>20923.404049549765</v>
      </c>
      <c r="Y50" s="3"/>
      <c r="Z50" s="2"/>
      <c r="AA50" s="2"/>
      <c r="AB50" s="2"/>
    </row>
    <row r="51" spans="1:36" x14ac:dyDescent="0.2">
      <c r="A51" s="14">
        <v>48</v>
      </c>
      <c r="B51" s="5" t="s">
        <v>80</v>
      </c>
      <c r="C51" s="5">
        <v>140.80000000000001</v>
      </c>
      <c r="D51" s="6">
        <f t="shared" si="6"/>
        <v>143.47289573283857</v>
      </c>
      <c r="E51" s="5">
        <v>1</v>
      </c>
      <c r="F51" s="5">
        <v>145.97</v>
      </c>
      <c r="G51" s="13">
        <f t="shared" si="7"/>
        <v>6.5117760330577559</v>
      </c>
      <c r="R51" s="14">
        <v>1</v>
      </c>
      <c r="S51" s="5" t="s">
        <v>160</v>
      </c>
      <c r="T51" s="5">
        <v>145.97</v>
      </c>
      <c r="U51" s="6">
        <f t="shared" si="8"/>
        <v>144.75867272727271</v>
      </c>
      <c r="V51" s="24">
        <f t="shared" si="9"/>
        <v>21130.423457999997</v>
      </c>
      <c r="W51" s="25">
        <f t="shared" si="10"/>
        <v>21307.240900000001</v>
      </c>
      <c r="X51" s="25">
        <f t="shared" si="11"/>
        <v>20955.073329761646</v>
      </c>
      <c r="Y51" s="3"/>
      <c r="Z51" s="2"/>
      <c r="AA51" s="2"/>
      <c r="AB51" s="2"/>
    </row>
    <row r="52" spans="1:36" x14ac:dyDescent="0.2">
      <c r="A52" s="14">
        <v>49</v>
      </c>
      <c r="B52" s="5" t="s">
        <v>79</v>
      </c>
      <c r="C52" s="5">
        <v>138.47999999999999</v>
      </c>
      <c r="D52" s="6">
        <f t="shared" si="6"/>
        <v>143.44553877551019</v>
      </c>
      <c r="E52" s="5">
        <v>41</v>
      </c>
      <c r="F52" s="5">
        <v>145.99</v>
      </c>
      <c r="G52" s="13">
        <f t="shared" si="7"/>
        <v>6.6142487603305353</v>
      </c>
      <c r="R52" s="14">
        <v>41</v>
      </c>
      <c r="S52" s="5" t="s">
        <v>87</v>
      </c>
      <c r="T52" s="5">
        <v>145.99</v>
      </c>
      <c r="U52" s="6">
        <f t="shared" si="8"/>
        <v>143.66439443413728</v>
      </c>
      <c r="V52" s="24">
        <f t="shared" si="9"/>
        <v>20973.564943439702</v>
      </c>
      <c r="W52" s="25">
        <f t="shared" si="10"/>
        <v>21313.080100000003</v>
      </c>
      <c r="X52" s="25">
        <f t="shared" si="11"/>
        <v>20639.458228127376</v>
      </c>
      <c r="Y52" s="3"/>
      <c r="Z52" s="2"/>
      <c r="AA52" s="2"/>
      <c r="AB52" s="2"/>
    </row>
    <row r="53" spans="1:36" x14ac:dyDescent="0.2">
      <c r="A53" s="14">
        <v>50</v>
      </c>
      <c r="B53" s="5" t="s">
        <v>78</v>
      </c>
      <c r="C53" s="5">
        <v>136.33000000000001</v>
      </c>
      <c r="D53" s="6">
        <f t="shared" si="6"/>
        <v>143.41818181818181</v>
      </c>
      <c r="E53" s="5">
        <v>96</v>
      </c>
      <c r="F53" s="5">
        <v>146.08000000000001</v>
      </c>
      <c r="G53" s="13">
        <f t="shared" si="7"/>
        <v>7.0852760330578244</v>
      </c>
      <c r="R53" s="14">
        <v>96</v>
      </c>
      <c r="S53" s="5" t="s">
        <v>6</v>
      </c>
      <c r="T53" s="5">
        <v>146.08000000000001</v>
      </c>
      <c r="U53" s="6">
        <f t="shared" si="8"/>
        <v>142.15976178107604</v>
      </c>
      <c r="V53" s="24">
        <f t="shared" si="9"/>
        <v>20766.698000979592</v>
      </c>
      <c r="W53" s="25">
        <f t="shared" si="10"/>
        <v>21339.366400000003</v>
      </c>
      <c r="X53" s="25">
        <f t="shared" si="11"/>
        <v>20209.39786965229</v>
      </c>
      <c r="Y53" s="3"/>
      <c r="Z53" s="2"/>
      <c r="AA53" s="2"/>
      <c r="AB53" s="2"/>
    </row>
    <row r="54" spans="1:36" x14ac:dyDescent="0.2">
      <c r="A54" s="14">
        <v>51</v>
      </c>
      <c r="B54" s="5" t="s">
        <v>77</v>
      </c>
      <c r="C54" s="5">
        <v>139.97</v>
      </c>
      <c r="D54" s="6">
        <f t="shared" si="6"/>
        <v>143.3908248608534</v>
      </c>
      <c r="E54" s="5">
        <v>2</v>
      </c>
      <c r="F54" s="5">
        <v>146.19999999999999</v>
      </c>
      <c r="G54" s="13">
        <f t="shared" si="7"/>
        <v>7.7385123966940537</v>
      </c>
      <c r="R54" s="14">
        <v>2</v>
      </c>
      <c r="S54" s="5" t="s">
        <v>139</v>
      </c>
      <c r="T54" s="5">
        <v>146.19999999999999</v>
      </c>
      <c r="U54" s="6">
        <f t="shared" si="8"/>
        <v>144.73131576994433</v>
      </c>
      <c r="V54" s="24">
        <f t="shared" si="9"/>
        <v>21159.718365565859</v>
      </c>
      <c r="W54" s="25">
        <f t="shared" si="10"/>
        <v>21374.439999999995</v>
      </c>
      <c r="X54" s="25">
        <f t="shared" si="11"/>
        <v>20947.153764499337</v>
      </c>
      <c r="Y54" s="3"/>
      <c r="Z54" s="2"/>
      <c r="AA54" s="2"/>
      <c r="AB54" s="2"/>
    </row>
    <row r="55" spans="1:36" x14ac:dyDescent="0.2">
      <c r="A55" s="14">
        <v>52</v>
      </c>
      <c r="B55" s="5" t="s">
        <v>76</v>
      </c>
      <c r="C55" s="5">
        <v>138.09</v>
      </c>
      <c r="D55" s="6">
        <f t="shared" si="6"/>
        <v>143.36346790352502</v>
      </c>
      <c r="E55" s="5">
        <v>14</v>
      </c>
      <c r="F55" s="5">
        <v>146.4</v>
      </c>
      <c r="G55" s="13">
        <f t="shared" si="7"/>
        <v>8.8912396694214166</v>
      </c>
      <c r="R55" s="14">
        <v>14</v>
      </c>
      <c r="S55" s="5" t="s">
        <v>127</v>
      </c>
      <c r="T55" s="5">
        <v>146.4</v>
      </c>
      <c r="U55" s="6">
        <f t="shared" si="8"/>
        <v>144.40303228200369</v>
      </c>
      <c r="V55" s="24">
        <f t="shared" si="9"/>
        <v>21140.603926085343</v>
      </c>
      <c r="W55" s="25">
        <f t="shared" si="10"/>
        <v>21432.960000000003</v>
      </c>
      <c r="X55" s="25">
        <f t="shared" si="11"/>
        <v>20852.235732237401</v>
      </c>
      <c r="Y55" s="3"/>
      <c r="Z55" s="2"/>
      <c r="AA55" s="2"/>
      <c r="AB55" s="2"/>
    </row>
    <row r="56" spans="1:36" x14ac:dyDescent="0.2">
      <c r="A56" s="14">
        <v>53</v>
      </c>
      <c r="B56" s="5" t="s">
        <v>75</v>
      </c>
      <c r="C56" s="5">
        <v>127.31</v>
      </c>
      <c r="D56" s="6">
        <f t="shared" si="6"/>
        <v>143.33611094619664</v>
      </c>
      <c r="E56" s="5">
        <v>40</v>
      </c>
      <c r="F56" s="5">
        <v>146.5</v>
      </c>
      <c r="G56" s="13">
        <f t="shared" si="7"/>
        <v>9.4976033057850149</v>
      </c>
      <c r="R56" s="14">
        <v>40</v>
      </c>
      <c r="S56" s="5" t="s">
        <v>88</v>
      </c>
      <c r="T56" s="5">
        <v>146.5</v>
      </c>
      <c r="U56" s="6">
        <f t="shared" si="8"/>
        <v>143.69175139146566</v>
      </c>
      <c r="V56" s="24">
        <f t="shared" si="9"/>
        <v>21050.841578849719</v>
      </c>
      <c r="W56" s="25">
        <f t="shared" si="10"/>
        <v>21462.25</v>
      </c>
      <c r="X56" s="25">
        <f t="shared" si="11"/>
        <v>20647.319417946772</v>
      </c>
      <c r="Y56" s="3"/>
      <c r="Z56" s="2"/>
      <c r="AA56" s="2"/>
      <c r="AB56" s="2"/>
    </row>
    <row r="57" spans="1:36" x14ac:dyDescent="0.2">
      <c r="A57" s="14">
        <v>54</v>
      </c>
      <c r="B57" s="5" t="s">
        <v>74</v>
      </c>
      <c r="C57" s="5">
        <v>129.32</v>
      </c>
      <c r="D57" s="6">
        <f t="shared" si="6"/>
        <v>143.30875398886826</v>
      </c>
      <c r="E57" s="5">
        <v>18</v>
      </c>
      <c r="F57" s="5">
        <v>146.69999999999999</v>
      </c>
      <c r="G57" s="13">
        <f t="shared" si="7"/>
        <v>10.770330578512207</v>
      </c>
      <c r="R57" s="14">
        <v>18</v>
      </c>
      <c r="S57" s="5" t="s">
        <v>123</v>
      </c>
      <c r="T57" s="5">
        <v>146.69999999999999</v>
      </c>
      <c r="U57" s="6">
        <f t="shared" si="8"/>
        <v>144.29360445269015</v>
      </c>
      <c r="V57" s="24">
        <f t="shared" si="9"/>
        <v>21167.871773209641</v>
      </c>
      <c r="W57" s="25">
        <f t="shared" si="10"/>
        <v>21520.889999999996</v>
      </c>
      <c r="X57" s="25">
        <f t="shared" si="11"/>
        <v>20820.644285949402</v>
      </c>
      <c r="Y57" s="3"/>
      <c r="Z57" s="3"/>
      <c r="AA57" s="3"/>
      <c r="AB57" s="3"/>
    </row>
    <row r="58" spans="1:36" x14ac:dyDescent="0.2">
      <c r="A58" s="14">
        <v>55</v>
      </c>
      <c r="B58" s="5" t="s">
        <v>73</v>
      </c>
      <c r="C58" s="5">
        <v>123.57</v>
      </c>
      <c r="D58" s="6">
        <f t="shared" si="6"/>
        <v>143.28139703153985</v>
      </c>
      <c r="E58" s="5">
        <v>15</v>
      </c>
      <c r="F58" s="5">
        <v>147.41999999999999</v>
      </c>
      <c r="G58" s="13">
        <f t="shared" si="7"/>
        <v>16.014548760330339</v>
      </c>
      <c r="R58" s="14">
        <v>15</v>
      </c>
      <c r="S58" s="5" t="s">
        <v>126</v>
      </c>
      <c r="T58" s="5">
        <v>147.41999999999999</v>
      </c>
      <c r="U58" s="6">
        <f t="shared" si="8"/>
        <v>144.37567532467531</v>
      </c>
      <c r="V58" s="24">
        <f t="shared" si="9"/>
        <v>21283.862056363632</v>
      </c>
      <c r="W58" s="25">
        <f t="shared" si="10"/>
        <v>21732.656399999996</v>
      </c>
      <c r="X58" s="25">
        <f t="shared" si="11"/>
        <v>20844.33562545606</v>
      </c>
      <c r="Y58" s="3"/>
      <c r="Z58" s="3"/>
      <c r="AA58" s="3"/>
      <c r="AB58" s="3"/>
    </row>
    <row r="59" spans="1:36" x14ac:dyDescent="0.2">
      <c r="A59" s="14">
        <v>56</v>
      </c>
      <c r="B59" s="5" t="s">
        <v>72</v>
      </c>
      <c r="C59" s="5">
        <v>128.55000000000001</v>
      </c>
      <c r="D59" s="6">
        <f t="shared" si="6"/>
        <v>143.25404007421147</v>
      </c>
      <c r="E59" s="5">
        <v>21</v>
      </c>
      <c r="F59" s="5">
        <v>147.52000000000001</v>
      </c>
      <c r="G59" s="13">
        <f t="shared" si="7"/>
        <v>16.824912396694156</v>
      </c>
      <c r="R59" s="14">
        <v>21</v>
      </c>
      <c r="S59" s="5" t="s">
        <v>120</v>
      </c>
      <c r="T59" s="5">
        <v>147.52000000000001</v>
      </c>
      <c r="U59" s="6">
        <f t="shared" si="8"/>
        <v>144.21153358070498</v>
      </c>
      <c r="V59" s="24">
        <f t="shared" si="9"/>
        <v>21274.085433825599</v>
      </c>
      <c r="W59" s="25">
        <f t="shared" si="10"/>
        <v>21762.150400000002</v>
      </c>
      <c r="X59" s="25">
        <f t="shared" si="11"/>
        <v>20796.966417698801</v>
      </c>
      <c r="Y59" s="3"/>
      <c r="Z59" s="3"/>
      <c r="AA59" s="3"/>
      <c r="AB59" s="3"/>
    </row>
    <row r="60" spans="1:36" x14ac:dyDescent="0.2">
      <c r="A60" s="14">
        <v>57</v>
      </c>
      <c r="B60" s="5" t="s">
        <v>71</v>
      </c>
      <c r="C60" s="5">
        <v>131.02000000000001</v>
      </c>
      <c r="D60" s="6">
        <f t="shared" si="6"/>
        <v>143.22668311688309</v>
      </c>
      <c r="E60" s="5">
        <v>98</v>
      </c>
      <c r="F60" s="5">
        <v>147.87</v>
      </c>
      <c r="G60" s="13">
        <f t="shared" si="7"/>
        <v>19.818685123966826</v>
      </c>
      <c r="R60" s="14">
        <v>98</v>
      </c>
      <c r="S60" s="5" t="s">
        <v>2</v>
      </c>
      <c r="T60" s="5">
        <v>147.87</v>
      </c>
      <c r="U60" s="6">
        <f t="shared" si="8"/>
        <v>142.10504786641928</v>
      </c>
      <c r="V60" s="24">
        <f t="shared" si="9"/>
        <v>21013.073428007421</v>
      </c>
      <c r="W60" s="25">
        <f t="shared" si="10"/>
        <v>21865.536900000003</v>
      </c>
      <c r="X60" s="25">
        <f t="shared" si="11"/>
        <v>20193.844629117317</v>
      </c>
      <c r="Y60" s="3"/>
      <c r="Z60" s="3"/>
      <c r="AA60" s="3"/>
      <c r="AB60" s="3"/>
    </row>
    <row r="61" spans="1:36" x14ac:dyDescent="0.2">
      <c r="A61" s="14">
        <v>58</v>
      </c>
      <c r="B61" s="5" t="s">
        <v>70</v>
      </c>
      <c r="C61" s="5">
        <v>134.99</v>
      </c>
      <c r="D61" s="6">
        <f t="shared" si="6"/>
        <v>143.19932615955472</v>
      </c>
      <c r="E61" s="5">
        <v>19</v>
      </c>
      <c r="F61" s="5">
        <v>148.04</v>
      </c>
      <c r="G61" s="13">
        <f t="shared" si="7"/>
        <v>21.361203305784887</v>
      </c>
      <c r="I61" s="39" t="s">
        <v>68</v>
      </c>
      <c r="J61" s="39"/>
      <c r="K61" s="39"/>
      <c r="L61" s="2" t="s">
        <v>30</v>
      </c>
      <c r="R61" s="14">
        <v>19</v>
      </c>
      <c r="S61" s="5" t="s">
        <v>122</v>
      </c>
      <c r="T61" s="5">
        <v>148.04</v>
      </c>
      <c r="U61" s="6">
        <f t="shared" si="8"/>
        <v>144.26624749536177</v>
      </c>
      <c r="V61" s="24">
        <f t="shared" si="9"/>
        <v>21357.175279213356</v>
      </c>
      <c r="W61" s="25">
        <f t="shared" si="10"/>
        <v>21915.841599999996</v>
      </c>
      <c r="X61" s="25">
        <f t="shared" si="11"/>
        <v>20812.750166392976</v>
      </c>
      <c r="Y61" s="3"/>
      <c r="Z61" s="3"/>
      <c r="AA61" s="3"/>
      <c r="AB61" s="3"/>
    </row>
    <row r="62" spans="1:36" x14ac:dyDescent="0.2">
      <c r="A62" s="14">
        <v>59</v>
      </c>
      <c r="B62" s="5" t="s">
        <v>69</v>
      </c>
      <c r="C62" s="5">
        <v>126.83</v>
      </c>
      <c r="D62" s="6">
        <f t="shared" si="6"/>
        <v>143.17196920222634</v>
      </c>
      <c r="E62" s="5">
        <v>39</v>
      </c>
      <c r="F62" s="5">
        <v>148.09</v>
      </c>
      <c r="G62" s="13">
        <f t="shared" si="7"/>
        <v>21.82588512396681</v>
      </c>
      <c r="I62" s="43" t="s">
        <v>66</v>
      </c>
      <c r="J62" s="44"/>
      <c r="K62" s="5">
        <f>SUM(F4:F102)/COUNT(F4:F102)</f>
        <v>143.41818181818184</v>
      </c>
      <c r="L62" s="2" t="s">
        <v>65</v>
      </c>
      <c r="R62" s="14">
        <v>39</v>
      </c>
      <c r="S62" s="5" t="s">
        <v>89</v>
      </c>
      <c r="T62" s="5">
        <v>148.09</v>
      </c>
      <c r="U62" s="6">
        <f t="shared" si="8"/>
        <v>143.71910834879404</v>
      </c>
      <c r="V62" s="24">
        <f t="shared" si="9"/>
        <v>21283.362755372909</v>
      </c>
      <c r="W62" s="25">
        <f t="shared" si="10"/>
        <v>21930.648100000002</v>
      </c>
      <c r="X62" s="25">
        <f t="shared" si="11"/>
        <v>20655.182104572399</v>
      </c>
      <c r="Y62" s="3"/>
      <c r="Z62" s="3"/>
      <c r="AA62" s="3"/>
      <c r="AB62" s="3"/>
    </row>
    <row r="63" spans="1:36" x14ac:dyDescent="0.2">
      <c r="A63" s="14">
        <v>60</v>
      </c>
      <c r="B63" s="5" t="s">
        <v>67</v>
      </c>
      <c r="C63" s="5">
        <v>117</v>
      </c>
      <c r="D63" s="6">
        <f t="shared" si="6"/>
        <v>143.14461224489793</v>
      </c>
      <c r="E63" s="5">
        <v>77</v>
      </c>
      <c r="F63" s="5">
        <v>148.31</v>
      </c>
      <c r="G63" s="13">
        <f t="shared" si="7"/>
        <v>23.929885123966791</v>
      </c>
      <c r="I63" s="43" t="s">
        <v>63</v>
      </c>
      <c r="J63" s="44"/>
      <c r="K63" s="5">
        <f>MEDIAN(F4:F102)</f>
        <v>146.08000000000001</v>
      </c>
      <c r="L63" s="2" t="s">
        <v>62</v>
      </c>
      <c r="R63" s="14">
        <v>77</v>
      </c>
      <c r="S63" s="5" t="s">
        <v>41</v>
      </c>
      <c r="T63" s="5">
        <v>148.31</v>
      </c>
      <c r="U63" s="6">
        <f t="shared" si="8"/>
        <v>142.67954397031536</v>
      </c>
      <c r="V63" s="24">
        <f t="shared" si="9"/>
        <v>21160.803166237471</v>
      </c>
      <c r="W63" s="25">
        <f t="shared" si="10"/>
        <v>21995.856100000001</v>
      </c>
      <c r="X63" s="25">
        <f t="shared" si="11"/>
        <v>20357.452267577155</v>
      </c>
      <c r="Y63" s="3"/>
      <c r="Z63" s="3"/>
      <c r="AA63" s="3"/>
      <c r="AB63" s="3"/>
      <c r="AJ63" s="1" t="s">
        <v>230</v>
      </c>
    </row>
    <row r="64" spans="1:36" x14ac:dyDescent="0.2">
      <c r="A64" s="14">
        <v>61</v>
      </c>
      <c r="B64" s="5" t="s">
        <v>64</v>
      </c>
      <c r="C64" s="5">
        <v>118.76</v>
      </c>
      <c r="D64" s="6">
        <f t="shared" si="6"/>
        <v>143.11725528756955</v>
      </c>
      <c r="E64" s="5">
        <v>16</v>
      </c>
      <c r="F64" s="5">
        <v>148.41</v>
      </c>
      <c r="G64" s="13">
        <f t="shared" si="7"/>
        <v>24.918248760330368</v>
      </c>
      <c r="I64" s="39" t="s">
        <v>60</v>
      </c>
      <c r="J64" s="39"/>
      <c r="K64" s="5">
        <f>MODE(F4:F102)</f>
        <v>134.99</v>
      </c>
      <c r="L64" s="2" t="s">
        <v>59</v>
      </c>
      <c r="R64" s="14">
        <v>16</v>
      </c>
      <c r="S64" s="5" t="s">
        <v>125</v>
      </c>
      <c r="T64" s="5">
        <v>148.41</v>
      </c>
      <c r="U64" s="6">
        <f t="shared" si="8"/>
        <v>144.34831836734691</v>
      </c>
      <c r="V64" s="24">
        <f t="shared" si="9"/>
        <v>21422.733928897953</v>
      </c>
      <c r="W64" s="25">
        <f t="shared" si="10"/>
        <v>22025.5281</v>
      </c>
      <c r="X64" s="25">
        <f t="shared" si="11"/>
        <v>20836.43701548094</v>
      </c>
      <c r="Y64" s="3"/>
      <c r="Z64" s="3"/>
      <c r="AA64" s="3"/>
      <c r="AB64" s="3"/>
      <c r="AJ64" s="1" t="s">
        <v>233</v>
      </c>
    </row>
    <row r="65" spans="1:28" x14ac:dyDescent="0.2">
      <c r="A65" s="14">
        <v>62</v>
      </c>
      <c r="B65" s="5" t="s">
        <v>61</v>
      </c>
      <c r="C65" s="5">
        <v>118.91</v>
      </c>
      <c r="D65" s="6">
        <f t="shared" si="6"/>
        <v>143.08989833024117</v>
      </c>
      <c r="E65" s="5">
        <v>94</v>
      </c>
      <c r="F65" s="5">
        <v>148.44999999999999</v>
      </c>
      <c r="G65" s="13">
        <f t="shared" si="7"/>
        <v>25.319194214875743</v>
      </c>
      <c r="I65" s="39" t="s">
        <v>57</v>
      </c>
      <c r="J65" s="39"/>
      <c r="K65" s="5">
        <f>SUM(G4:G102)</f>
        <v>8178.6882727272741</v>
      </c>
      <c r="R65" s="14">
        <v>94</v>
      </c>
      <c r="S65" s="5" t="s">
        <v>10</v>
      </c>
      <c r="T65" s="5">
        <v>148.44999999999999</v>
      </c>
      <c r="U65" s="6">
        <f t="shared" si="8"/>
        <v>142.21447569573283</v>
      </c>
      <c r="V65" s="24">
        <f t="shared" si="9"/>
        <v>21111.738917031536</v>
      </c>
      <c r="W65" s="25">
        <f t="shared" si="10"/>
        <v>22037.402499999997</v>
      </c>
      <c r="X65" s="25">
        <f t="shared" si="11"/>
        <v>20224.957097412185</v>
      </c>
      <c r="Y65" s="3"/>
      <c r="Z65" s="3"/>
      <c r="AA65" s="3"/>
      <c r="AB65" s="3"/>
    </row>
    <row r="66" spans="1:28" x14ac:dyDescent="0.2">
      <c r="A66" s="14">
        <v>63</v>
      </c>
      <c r="B66" s="5" t="s">
        <v>58</v>
      </c>
      <c r="C66" s="5">
        <v>120.57</v>
      </c>
      <c r="D66" s="6">
        <f t="shared" si="6"/>
        <v>143.06254137291279</v>
      </c>
      <c r="E66" s="5">
        <v>22</v>
      </c>
      <c r="F66" s="5">
        <v>148.46</v>
      </c>
      <c r="G66" s="13">
        <f t="shared" si="7"/>
        <v>25.4199305785123</v>
      </c>
      <c r="I66" s="39" t="s">
        <v>55</v>
      </c>
      <c r="J66" s="39"/>
      <c r="K66" s="5">
        <f>SQRT(K65/(COUNT(G4:G102)-1))</f>
        <v>9.1354257034322899</v>
      </c>
      <c r="L66" s="2">
        <f>_xlfn.STDEV.S(F4:F102)</f>
        <v>9.1354257034322899</v>
      </c>
      <c r="R66" s="14">
        <v>22</v>
      </c>
      <c r="S66" s="5" t="s">
        <v>119</v>
      </c>
      <c r="T66" s="5">
        <v>148.46</v>
      </c>
      <c r="U66" s="6">
        <f t="shared" si="8"/>
        <v>144.1841766233766</v>
      </c>
      <c r="V66" s="24">
        <f t="shared" si="9"/>
        <v>21405.582861506493</v>
      </c>
      <c r="W66" s="25">
        <f t="shared" si="10"/>
        <v>22040.371600000002</v>
      </c>
      <c r="X66" s="25">
        <f t="shared" si="11"/>
        <v>20789.076788561058</v>
      </c>
      <c r="Y66" s="3"/>
      <c r="Z66" s="3"/>
      <c r="AA66" s="3"/>
      <c r="AB66" s="3"/>
    </row>
    <row r="67" spans="1:28" x14ac:dyDescent="0.2">
      <c r="A67" s="14">
        <v>64</v>
      </c>
      <c r="B67" s="5" t="s">
        <v>56</v>
      </c>
      <c r="C67" s="5">
        <v>121.65</v>
      </c>
      <c r="D67" s="6">
        <f t="shared" si="6"/>
        <v>143.03518441558438</v>
      </c>
      <c r="E67" s="5">
        <v>87</v>
      </c>
      <c r="F67" s="5">
        <v>148.46</v>
      </c>
      <c r="G67" s="13">
        <f t="shared" si="7"/>
        <v>25.4199305785123</v>
      </c>
      <c r="I67" s="39" t="s">
        <v>53</v>
      </c>
      <c r="J67" s="39"/>
      <c r="K67" s="5">
        <f>POWER(K66,2)</f>
        <v>83.45600278293135</v>
      </c>
      <c r="R67" s="14">
        <v>87</v>
      </c>
      <c r="S67" s="5" t="s">
        <v>29</v>
      </c>
      <c r="T67" s="5">
        <v>148.46</v>
      </c>
      <c r="U67" s="6">
        <f t="shared" si="8"/>
        <v>142.40597439703151</v>
      </c>
      <c r="V67" s="24">
        <f t="shared" si="9"/>
        <v>21141.590958983299</v>
      </c>
      <c r="W67" s="25">
        <f t="shared" si="10"/>
        <v>22040.371600000002</v>
      </c>
      <c r="X67" s="25">
        <f t="shared" si="11"/>
        <v>20279.461543967995</v>
      </c>
      <c r="Y67" s="3"/>
      <c r="Z67" s="3"/>
      <c r="AA67" s="3"/>
      <c r="AB67" s="3"/>
    </row>
    <row r="68" spans="1:28" x14ac:dyDescent="0.2">
      <c r="A68" s="14">
        <v>65</v>
      </c>
      <c r="B68" s="5" t="s">
        <v>54</v>
      </c>
      <c r="C68" s="5">
        <v>128.46</v>
      </c>
      <c r="D68" s="6">
        <f t="shared" ref="D68:D102" si="12">TREND($C$4:$C$102,$A$4:$A$102,A68)</f>
        <v>143.007827458256</v>
      </c>
      <c r="E68" s="5">
        <v>17</v>
      </c>
      <c r="F68" s="5">
        <v>148.58000000000001</v>
      </c>
      <c r="G68" s="13">
        <f t="shared" ref="G68:G99" si="13">POWER(F68-$K$62,2)</f>
        <v>26.644366942148707</v>
      </c>
      <c r="R68" s="14">
        <v>17</v>
      </c>
      <c r="S68" s="5" t="s">
        <v>124</v>
      </c>
      <c r="T68" s="5">
        <v>148.58000000000001</v>
      </c>
      <c r="U68" s="6">
        <f t="shared" ref="U68:U102" si="14">TREND($C$4:$C$102,$A$4:$A$102,R68)</f>
        <v>144.32096141001853</v>
      </c>
      <c r="V68" s="24">
        <f t="shared" ref="V68:V99" si="15">T68*U68</f>
        <v>21443.208446300556</v>
      </c>
      <c r="W68" s="25">
        <f t="shared" ref="W68:W102" si="16">POWER(T68,2)</f>
        <v>22076.016400000004</v>
      </c>
      <c r="X68" s="25">
        <f t="shared" ref="X68:X102" si="17">POWER(U68,2)</f>
        <v>20828.539902312055</v>
      </c>
      <c r="Y68" s="3"/>
      <c r="Z68" s="3"/>
      <c r="AA68" s="3"/>
      <c r="AB68" s="3"/>
    </row>
    <row r="69" spans="1:28" x14ac:dyDescent="0.2">
      <c r="A69" s="14">
        <v>66</v>
      </c>
      <c r="B69" s="5" t="s">
        <v>52</v>
      </c>
      <c r="C69" s="5">
        <v>134.99</v>
      </c>
      <c r="D69" s="6">
        <f t="shared" si="12"/>
        <v>142.98047050092762</v>
      </c>
      <c r="E69" s="5">
        <v>20</v>
      </c>
      <c r="F69" s="5">
        <v>148.58000000000001</v>
      </c>
      <c r="G69" s="13">
        <f t="shared" si="13"/>
        <v>26.644366942148707</v>
      </c>
      <c r="R69" s="14">
        <v>20</v>
      </c>
      <c r="S69" s="5" t="s">
        <v>121</v>
      </c>
      <c r="T69" s="5">
        <v>148.58000000000001</v>
      </c>
      <c r="U69" s="6">
        <f t="shared" si="14"/>
        <v>144.23889053803336</v>
      </c>
      <c r="V69" s="24">
        <f t="shared" si="15"/>
        <v>21431.014356140997</v>
      </c>
      <c r="W69" s="25">
        <f t="shared" si="16"/>
        <v>22076.016400000004</v>
      </c>
      <c r="X69" s="25">
        <f t="shared" si="17"/>
        <v>20804.857543642771</v>
      </c>
      <c r="Y69" s="3"/>
      <c r="Z69" s="3"/>
      <c r="AA69" s="3"/>
      <c r="AB69" s="3"/>
    </row>
    <row r="70" spans="1:28" x14ac:dyDescent="0.2">
      <c r="A70" s="14">
        <v>67</v>
      </c>
      <c r="B70" s="5" t="s">
        <v>51</v>
      </c>
      <c r="C70" s="5">
        <v>127.7</v>
      </c>
      <c r="D70" s="6">
        <f t="shared" si="12"/>
        <v>142.95311354359924</v>
      </c>
      <c r="E70" s="5">
        <v>38</v>
      </c>
      <c r="F70" s="5">
        <v>148.61000000000001</v>
      </c>
      <c r="G70" s="13">
        <f t="shared" si="13"/>
        <v>26.954976033057811</v>
      </c>
      <c r="R70" s="14">
        <v>38</v>
      </c>
      <c r="S70" s="5" t="s">
        <v>90</v>
      </c>
      <c r="T70" s="5">
        <v>148.61000000000001</v>
      </c>
      <c r="U70" s="6">
        <f t="shared" si="14"/>
        <v>143.74646530612242</v>
      </c>
      <c r="V70" s="24">
        <f t="shared" si="15"/>
        <v>21362.162209142854</v>
      </c>
      <c r="W70" s="25">
        <f t="shared" si="16"/>
        <v>22084.932100000005</v>
      </c>
      <c r="X70" s="25">
        <f t="shared" si="17"/>
        <v>20663.046288004254</v>
      </c>
      <c r="Y70" s="3"/>
      <c r="Z70" s="3"/>
      <c r="AA70" s="3"/>
      <c r="AB70" s="3"/>
    </row>
    <row r="71" spans="1:28" x14ac:dyDescent="0.2">
      <c r="A71" s="14">
        <v>68</v>
      </c>
      <c r="B71" s="5" t="s">
        <v>50</v>
      </c>
      <c r="C71" s="5">
        <v>129.12</v>
      </c>
      <c r="D71" s="6">
        <f t="shared" si="12"/>
        <v>142.92575658627084</v>
      </c>
      <c r="E71" s="5">
        <v>89</v>
      </c>
      <c r="F71" s="5">
        <v>148.77000000000001</v>
      </c>
      <c r="G71" s="13">
        <f t="shared" si="13"/>
        <v>28.641957851239592</v>
      </c>
      <c r="R71" s="14">
        <v>89</v>
      </c>
      <c r="S71" s="5" t="s">
        <v>20</v>
      </c>
      <c r="T71" s="5">
        <v>148.77000000000001</v>
      </c>
      <c r="U71" s="6">
        <f t="shared" si="14"/>
        <v>142.35126048237476</v>
      </c>
      <c r="V71" s="24">
        <f t="shared" si="15"/>
        <v>21177.597021962894</v>
      </c>
      <c r="W71" s="25">
        <f t="shared" si="16"/>
        <v>22132.512900000002</v>
      </c>
      <c r="X71" s="25">
        <f t="shared" si="17"/>
        <v>20263.88136092091</v>
      </c>
      <c r="Y71" s="3"/>
      <c r="Z71" s="3"/>
      <c r="AA71" s="3"/>
      <c r="AB71" s="3"/>
    </row>
    <row r="72" spans="1:28" x14ac:dyDescent="0.2">
      <c r="A72" s="14">
        <v>69</v>
      </c>
      <c r="B72" s="5" t="s">
        <v>49</v>
      </c>
      <c r="C72" s="5">
        <v>132.38</v>
      </c>
      <c r="D72" s="6">
        <f t="shared" si="12"/>
        <v>142.89839962894246</v>
      </c>
      <c r="E72" s="5">
        <v>93</v>
      </c>
      <c r="F72" s="5">
        <v>148.91999999999999</v>
      </c>
      <c r="G72" s="13">
        <f t="shared" si="13"/>
        <v>30.270003305784794</v>
      </c>
      <c r="R72" s="14">
        <v>93</v>
      </c>
      <c r="S72" s="5" t="s">
        <v>12</v>
      </c>
      <c r="T72" s="5">
        <v>148.91999999999999</v>
      </c>
      <c r="U72" s="6">
        <f t="shared" si="14"/>
        <v>142.24183265306121</v>
      </c>
      <c r="V72" s="24">
        <f t="shared" si="15"/>
        <v>21182.653718693873</v>
      </c>
      <c r="W72" s="25">
        <f t="shared" si="16"/>
        <v>22177.166399999995</v>
      </c>
      <c r="X72" s="25">
        <f t="shared" si="17"/>
        <v>20232.738956501471</v>
      </c>
      <c r="Y72" s="3"/>
      <c r="Z72" s="3"/>
      <c r="AA72" s="3"/>
      <c r="AB72" s="3"/>
    </row>
    <row r="73" spans="1:28" x14ac:dyDescent="0.2">
      <c r="A73" s="14">
        <v>70</v>
      </c>
      <c r="B73" s="5" t="s">
        <v>48</v>
      </c>
      <c r="C73" s="5">
        <v>137.01</v>
      </c>
      <c r="D73" s="6">
        <f t="shared" si="12"/>
        <v>142.87104267161408</v>
      </c>
      <c r="E73" s="5">
        <v>90</v>
      </c>
      <c r="F73" s="5">
        <v>149</v>
      </c>
      <c r="G73" s="13">
        <f t="shared" si="13"/>
        <v>31.156694214875838</v>
      </c>
      <c r="R73" s="14">
        <v>90</v>
      </c>
      <c r="S73" s="5" t="s">
        <v>18</v>
      </c>
      <c r="T73" s="5">
        <v>149</v>
      </c>
      <c r="U73" s="6">
        <f t="shared" si="14"/>
        <v>142.32390352504635</v>
      </c>
      <c r="V73" s="24">
        <f t="shared" si="15"/>
        <v>21206.261625231906</v>
      </c>
      <c r="W73" s="25">
        <f t="shared" si="16"/>
        <v>22201</v>
      </c>
      <c r="X73" s="25">
        <f t="shared" si="17"/>
        <v>20256.093514606699</v>
      </c>
      <c r="Y73" s="3"/>
      <c r="Z73" s="3"/>
      <c r="AA73" s="3"/>
      <c r="AB73" s="3"/>
    </row>
    <row r="74" spans="1:28" x14ac:dyDescent="0.2">
      <c r="A74" s="14">
        <v>71</v>
      </c>
      <c r="B74" s="5" t="s">
        <v>47</v>
      </c>
      <c r="C74" s="5">
        <v>139.86000000000001</v>
      </c>
      <c r="D74" s="6">
        <f t="shared" si="12"/>
        <v>142.8436857142857</v>
      </c>
      <c r="E74" s="5">
        <v>37</v>
      </c>
      <c r="F74" s="5">
        <v>149.21</v>
      </c>
      <c r="G74" s="13">
        <f t="shared" si="13"/>
        <v>33.545157851239559</v>
      </c>
      <c r="R74" s="14">
        <v>37</v>
      </c>
      <c r="S74" s="5" t="s">
        <v>91</v>
      </c>
      <c r="T74" s="5">
        <v>149.21</v>
      </c>
      <c r="U74" s="6">
        <f t="shared" si="14"/>
        <v>143.77382226345082</v>
      </c>
      <c r="V74" s="24">
        <f t="shared" si="15"/>
        <v>21452.492019929497</v>
      </c>
      <c r="W74" s="25">
        <f t="shared" si="16"/>
        <v>22263.624100000001</v>
      </c>
      <c r="X74" s="25">
        <f t="shared" si="17"/>
        <v>20670.911968242348</v>
      </c>
      <c r="Y74" s="3"/>
      <c r="Z74" s="3"/>
      <c r="AA74" s="3"/>
      <c r="AB74" s="3"/>
    </row>
    <row r="75" spans="1:28" x14ac:dyDescent="0.2">
      <c r="A75" s="14">
        <v>72</v>
      </c>
      <c r="B75" s="5" t="s">
        <v>46</v>
      </c>
      <c r="C75" s="5">
        <v>137.75</v>
      </c>
      <c r="D75" s="6">
        <f t="shared" si="12"/>
        <v>142.81632875695732</v>
      </c>
      <c r="E75" s="5">
        <v>92</v>
      </c>
      <c r="F75" s="5">
        <v>149.37</v>
      </c>
      <c r="G75" s="13">
        <f t="shared" si="13"/>
        <v>35.424139669421329</v>
      </c>
      <c r="R75" s="14">
        <v>92</v>
      </c>
      <c r="S75" s="5" t="s">
        <v>14</v>
      </c>
      <c r="T75" s="5">
        <v>149.37</v>
      </c>
      <c r="U75" s="6">
        <f t="shared" si="14"/>
        <v>142.26918961038959</v>
      </c>
      <c r="V75" s="24">
        <f t="shared" si="15"/>
        <v>21250.748852103894</v>
      </c>
      <c r="W75" s="25">
        <f t="shared" si="16"/>
        <v>22311.3969</v>
      </c>
      <c r="X75" s="25">
        <f t="shared" si="17"/>
        <v>20240.522312396984</v>
      </c>
      <c r="Y75" s="3"/>
      <c r="Z75" s="3"/>
      <c r="AA75" s="3"/>
      <c r="AB75" s="3"/>
    </row>
    <row r="76" spans="1:28" x14ac:dyDescent="0.2">
      <c r="A76" s="14">
        <v>73</v>
      </c>
      <c r="B76" s="5" t="s">
        <v>45</v>
      </c>
      <c r="C76" s="5">
        <v>144.01</v>
      </c>
      <c r="D76" s="6">
        <f t="shared" si="12"/>
        <v>142.78897179962891</v>
      </c>
      <c r="E76" s="5">
        <v>26</v>
      </c>
      <c r="F76" s="5">
        <v>149.41999999999999</v>
      </c>
      <c r="G76" s="13">
        <f t="shared" si="13"/>
        <v>36.021821487602942</v>
      </c>
      <c r="R76" s="14">
        <v>26</v>
      </c>
      <c r="S76" s="5" t="s">
        <v>112</v>
      </c>
      <c r="T76" s="5">
        <v>149.41999999999999</v>
      </c>
      <c r="U76" s="6">
        <f t="shared" si="14"/>
        <v>144.07474879406305</v>
      </c>
      <c r="V76" s="24">
        <f t="shared" si="15"/>
        <v>21527.648964808901</v>
      </c>
      <c r="W76" s="25">
        <f t="shared" si="16"/>
        <v>22326.336399999997</v>
      </c>
      <c r="X76" s="25">
        <f t="shared" si="17"/>
        <v>20757.533240072375</v>
      </c>
      <c r="Y76" s="3"/>
      <c r="Z76" s="3"/>
      <c r="AA76" s="3"/>
      <c r="AB76" s="3"/>
    </row>
    <row r="77" spans="1:28" x14ac:dyDescent="0.2">
      <c r="A77" s="14">
        <v>74</v>
      </c>
      <c r="B77" s="5" t="s">
        <v>44</v>
      </c>
      <c r="C77" s="5">
        <v>140</v>
      </c>
      <c r="D77" s="6">
        <f t="shared" si="12"/>
        <v>142.76161484230053</v>
      </c>
      <c r="E77" s="5">
        <v>23</v>
      </c>
      <c r="F77" s="5">
        <v>149.44999999999999</v>
      </c>
      <c r="G77" s="13">
        <f t="shared" si="13"/>
        <v>36.382830578512049</v>
      </c>
      <c r="R77" s="14">
        <v>23</v>
      </c>
      <c r="S77" s="5" t="s">
        <v>118</v>
      </c>
      <c r="T77" s="5">
        <v>149.44999999999999</v>
      </c>
      <c r="U77" s="6">
        <f t="shared" si="14"/>
        <v>144.15681966604822</v>
      </c>
      <c r="V77" s="24">
        <f t="shared" si="15"/>
        <v>21544.236699090907</v>
      </c>
      <c r="W77" s="25">
        <f t="shared" si="16"/>
        <v>22335.302499999998</v>
      </c>
      <c r="X77" s="25">
        <f t="shared" si="17"/>
        <v>20781.188656229548</v>
      </c>
      <c r="Y77" s="3"/>
      <c r="Z77" s="3"/>
      <c r="AA77" s="3"/>
      <c r="AB77" s="3"/>
    </row>
    <row r="78" spans="1:28" x14ac:dyDescent="0.2">
      <c r="A78" s="14">
        <v>75</v>
      </c>
      <c r="B78" s="5" t="s">
        <v>43</v>
      </c>
      <c r="C78" s="5">
        <v>145.41999999999999</v>
      </c>
      <c r="D78" s="6">
        <f t="shared" si="12"/>
        <v>142.73425788497215</v>
      </c>
      <c r="E78" s="5">
        <v>88</v>
      </c>
      <c r="F78" s="5">
        <v>149.62</v>
      </c>
      <c r="G78" s="13">
        <f t="shared" si="13"/>
        <v>38.462548760330414</v>
      </c>
      <c r="R78" s="14">
        <v>88</v>
      </c>
      <c r="S78" s="5" t="s">
        <v>23</v>
      </c>
      <c r="T78" s="5">
        <v>149.62</v>
      </c>
      <c r="U78" s="6">
        <f t="shared" si="14"/>
        <v>142.37861743970313</v>
      </c>
      <c r="V78" s="24">
        <f t="shared" si="15"/>
        <v>21302.688741328384</v>
      </c>
      <c r="W78" s="25">
        <f t="shared" si="16"/>
        <v>22386.144400000001</v>
      </c>
      <c r="X78" s="25">
        <f t="shared" si="17"/>
        <v>20271.670704041338</v>
      </c>
      <c r="Y78" s="3"/>
      <c r="Z78" s="3"/>
      <c r="AA78" s="3"/>
      <c r="AB78" s="3"/>
    </row>
    <row r="79" spans="1:28" x14ac:dyDescent="0.2">
      <c r="A79" s="14">
        <v>76</v>
      </c>
      <c r="B79" s="5" t="s">
        <v>42</v>
      </c>
      <c r="C79" s="5">
        <v>145.55000000000001</v>
      </c>
      <c r="D79" s="6">
        <f t="shared" si="12"/>
        <v>142.70690092764377</v>
      </c>
      <c r="E79" s="5">
        <v>25</v>
      </c>
      <c r="F79" s="5">
        <v>149.75</v>
      </c>
      <c r="G79" s="13">
        <f t="shared" si="13"/>
        <v>40.091921487603081</v>
      </c>
      <c r="R79" s="14">
        <v>25</v>
      </c>
      <c r="S79" s="5" t="s">
        <v>115</v>
      </c>
      <c r="T79" s="5">
        <v>149.75</v>
      </c>
      <c r="U79" s="6">
        <f t="shared" si="14"/>
        <v>144.10210575139143</v>
      </c>
      <c r="V79" s="24">
        <f t="shared" si="15"/>
        <v>21579.290336270868</v>
      </c>
      <c r="W79" s="25">
        <f t="shared" si="16"/>
        <v>22425.0625</v>
      </c>
      <c r="X79" s="25">
        <f t="shared" si="17"/>
        <v>20765.416881985202</v>
      </c>
      <c r="Y79" s="3"/>
      <c r="Z79" s="3"/>
      <c r="AA79" s="3"/>
      <c r="AB79" s="3"/>
    </row>
    <row r="80" spans="1:28" x14ac:dyDescent="0.2">
      <c r="A80" s="14">
        <v>77</v>
      </c>
      <c r="B80" s="5" t="s">
        <v>41</v>
      </c>
      <c r="C80" s="5">
        <v>148.31</v>
      </c>
      <c r="D80" s="6">
        <f t="shared" si="12"/>
        <v>142.67954397031536</v>
      </c>
      <c r="E80" s="5">
        <v>91</v>
      </c>
      <c r="F80" s="5">
        <v>150</v>
      </c>
      <c r="G80" s="13">
        <f t="shared" si="13"/>
        <v>43.320330578512163</v>
      </c>
      <c r="R80" s="14">
        <v>91</v>
      </c>
      <c r="S80" s="5" t="s">
        <v>16</v>
      </c>
      <c r="T80" s="5">
        <v>150</v>
      </c>
      <c r="U80" s="6">
        <f t="shared" si="14"/>
        <v>142.29654656771797</v>
      </c>
      <c r="V80" s="24">
        <f t="shared" si="15"/>
        <v>21344.481985157694</v>
      </c>
      <c r="W80" s="25">
        <f t="shared" si="16"/>
        <v>22500</v>
      </c>
      <c r="X80" s="25">
        <f t="shared" si="17"/>
        <v>20248.307165098729</v>
      </c>
      <c r="Y80" s="3"/>
      <c r="Z80" s="3"/>
      <c r="AA80" s="3"/>
      <c r="AB80" s="3"/>
    </row>
    <row r="81" spans="1:28" x14ac:dyDescent="0.2">
      <c r="A81" s="14">
        <v>78</v>
      </c>
      <c r="B81" s="5" t="s">
        <v>40</v>
      </c>
      <c r="C81" s="5">
        <v>151.99</v>
      </c>
      <c r="D81" s="6">
        <f t="shared" si="12"/>
        <v>142.65218701298699</v>
      </c>
      <c r="E81" s="5">
        <v>24</v>
      </c>
      <c r="F81" s="5">
        <v>150.03</v>
      </c>
      <c r="G81" s="13">
        <f t="shared" si="13"/>
        <v>43.716139669421267</v>
      </c>
      <c r="R81" s="14">
        <v>24</v>
      </c>
      <c r="S81" s="5" t="s">
        <v>117</v>
      </c>
      <c r="T81" s="5">
        <v>150.03</v>
      </c>
      <c r="U81" s="6">
        <f t="shared" si="14"/>
        <v>144.12946270871984</v>
      </c>
      <c r="V81" s="24">
        <f t="shared" si="15"/>
        <v>21623.743290189239</v>
      </c>
      <c r="W81" s="25">
        <f t="shared" si="16"/>
        <v>22509.000899999999</v>
      </c>
      <c r="X81" s="25">
        <f t="shared" si="17"/>
        <v>20773.302020704265</v>
      </c>
      <c r="Y81" s="3"/>
      <c r="Z81" s="3"/>
      <c r="AA81" s="3"/>
      <c r="AB81" s="3"/>
    </row>
    <row r="82" spans="1:28" x14ac:dyDescent="0.2">
      <c r="A82" s="14">
        <v>79</v>
      </c>
      <c r="B82" s="5" t="s">
        <v>39</v>
      </c>
      <c r="C82" s="5">
        <v>150.93</v>
      </c>
      <c r="D82" s="6">
        <f t="shared" si="12"/>
        <v>142.62483005565861</v>
      </c>
      <c r="E82" s="5">
        <v>95</v>
      </c>
      <c r="F82" s="5">
        <v>150.1</v>
      </c>
      <c r="G82" s="13">
        <f t="shared" si="13"/>
        <v>44.646694214875723</v>
      </c>
      <c r="R82" s="14">
        <v>95</v>
      </c>
      <c r="S82" s="5" t="s">
        <v>8</v>
      </c>
      <c r="T82" s="5">
        <v>150.1</v>
      </c>
      <c r="U82" s="6">
        <f t="shared" si="14"/>
        <v>142.18711873840442</v>
      </c>
      <c r="V82" s="24">
        <f t="shared" si="15"/>
        <v>21342.286522634502</v>
      </c>
      <c r="W82" s="25">
        <f t="shared" si="16"/>
        <v>22530.01</v>
      </c>
      <c r="X82" s="25">
        <f t="shared" si="17"/>
        <v>20217.176735129116</v>
      </c>
      <c r="Y82" s="3"/>
      <c r="Z82" s="3"/>
      <c r="AA82" s="3"/>
      <c r="AB82" s="3"/>
    </row>
    <row r="83" spans="1:28" x14ac:dyDescent="0.2">
      <c r="A83" s="14">
        <v>80</v>
      </c>
      <c r="B83" s="5" t="s">
        <v>38</v>
      </c>
      <c r="C83" s="5">
        <v>150.12</v>
      </c>
      <c r="D83" s="6">
        <f t="shared" si="12"/>
        <v>142.59747309833023</v>
      </c>
      <c r="E83" s="5">
        <v>80</v>
      </c>
      <c r="F83" s="5">
        <v>150.12</v>
      </c>
      <c r="G83" s="13">
        <f t="shared" si="13"/>
        <v>44.914366942148582</v>
      </c>
      <c r="R83" s="14">
        <v>80</v>
      </c>
      <c r="S83" s="5" t="s">
        <v>38</v>
      </c>
      <c r="T83" s="5">
        <v>150.12</v>
      </c>
      <c r="U83" s="6">
        <f t="shared" si="14"/>
        <v>142.59747309833023</v>
      </c>
      <c r="V83" s="24">
        <f t="shared" si="15"/>
        <v>21406.732661521335</v>
      </c>
      <c r="W83" s="25">
        <f t="shared" si="16"/>
        <v>22536.0144</v>
      </c>
      <c r="X83" s="25">
        <f t="shared" si="17"/>
        <v>20334.039334029014</v>
      </c>
      <c r="Y83" s="3"/>
      <c r="Z83" s="3"/>
      <c r="AA83" s="3"/>
      <c r="AB83" s="3"/>
    </row>
    <row r="84" spans="1:28" x14ac:dyDescent="0.2">
      <c r="A84" s="14">
        <v>81</v>
      </c>
      <c r="B84" s="5" t="s">
        <v>37</v>
      </c>
      <c r="C84" s="5">
        <v>152.81</v>
      </c>
      <c r="D84" s="6">
        <f t="shared" si="12"/>
        <v>142.57011614100185</v>
      </c>
      <c r="E84" s="5">
        <v>34</v>
      </c>
      <c r="F84" s="5">
        <v>150.16</v>
      </c>
      <c r="G84" s="13">
        <f t="shared" si="13"/>
        <v>45.452112396693934</v>
      </c>
      <c r="R84" s="14">
        <v>34</v>
      </c>
      <c r="S84" s="5" t="s">
        <v>94</v>
      </c>
      <c r="T84" s="5">
        <v>150.16</v>
      </c>
      <c r="U84" s="6">
        <f t="shared" si="14"/>
        <v>143.85589313543596</v>
      </c>
      <c r="V84" s="24">
        <f t="shared" si="15"/>
        <v>21601.400913217065</v>
      </c>
      <c r="W84" s="25">
        <f t="shared" si="16"/>
        <v>22548.025599999997</v>
      </c>
      <c r="X84" s="25">
        <f t="shared" si="17"/>
        <v>20694.517989793971</v>
      </c>
      <c r="Y84" s="3"/>
      <c r="Z84" s="3"/>
      <c r="AA84" s="3"/>
      <c r="AB84" s="3"/>
    </row>
    <row r="85" spans="1:28" x14ac:dyDescent="0.2">
      <c r="A85" s="14">
        <v>82</v>
      </c>
      <c r="B85" s="5" t="s">
        <v>36</v>
      </c>
      <c r="C85" s="5">
        <v>154.25</v>
      </c>
      <c r="D85" s="6">
        <f t="shared" si="12"/>
        <v>142.54275918367344</v>
      </c>
      <c r="E85" s="5">
        <v>36</v>
      </c>
      <c r="F85" s="5">
        <v>150.47</v>
      </c>
      <c r="G85" s="13">
        <f t="shared" si="13"/>
        <v>49.728139669421225</v>
      </c>
      <c r="R85" s="14">
        <v>36</v>
      </c>
      <c r="S85" s="5" t="s">
        <v>92</v>
      </c>
      <c r="T85" s="5">
        <v>150.47</v>
      </c>
      <c r="U85" s="6">
        <f t="shared" si="14"/>
        <v>143.8011792207792</v>
      </c>
      <c r="V85" s="24">
        <f t="shared" si="15"/>
        <v>21637.763437350648</v>
      </c>
      <c r="W85" s="25">
        <f t="shared" si="16"/>
        <v>22641.2209</v>
      </c>
      <c r="X85" s="25">
        <f t="shared" si="17"/>
        <v>20678.779145286662</v>
      </c>
      <c r="Y85" s="3"/>
      <c r="Z85" s="3"/>
      <c r="AA85" s="3"/>
      <c r="AB85" s="3"/>
    </row>
    <row r="86" spans="1:28" x14ac:dyDescent="0.2">
      <c r="A86" s="14">
        <v>83</v>
      </c>
      <c r="B86" s="5" t="s">
        <v>35</v>
      </c>
      <c r="C86" s="5">
        <v>155.57</v>
      </c>
      <c r="D86" s="6">
        <f t="shared" si="12"/>
        <v>142.51540222634506</v>
      </c>
      <c r="E86" s="5">
        <v>35</v>
      </c>
      <c r="F86" s="5">
        <v>150.56</v>
      </c>
      <c r="G86" s="13">
        <f t="shared" si="13"/>
        <v>51.00556694214854</v>
      </c>
      <c r="R86" s="14">
        <v>35</v>
      </c>
      <c r="S86" s="5" t="s">
        <v>93</v>
      </c>
      <c r="T86" s="5">
        <v>150.56</v>
      </c>
      <c r="U86" s="6">
        <f t="shared" si="14"/>
        <v>143.82853617810758</v>
      </c>
      <c r="V86" s="24">
        <f t="shared" si="15"/>
        <v>21654.824406975877</v>
      </c>
      <c r="W86" s="25">
        <f t="shared" si="16"/>
        <v>22668.313600000001</v>
      </c>
      <c r="X86" s="25">
        <f t="shared" si="17"/>
        <v>20686.647819137201</v>
      </c>
      <c r="Y86" s="3"/>
      <c r="Z86" s="3"/>
      <c r="AA86" s="3"/>
      <c r="AB86" s="3"/>
    </row>
    <row r="87" spans="1:28" x14ac:dyDescent="0.2">
      <c r="A87" s="14">
        <v>84</v>
      </c>
      <c r="B87" s="5" t="s">
        <v>34</v>
      </c>
      <c r="C87" s="5">
        <v>154.81</v>
      </c>
      <c r="D87" s="6">
        <f t="shared" si="12"/>
        <v>142.48804526901668</v>
      </c>
      <c r="E87" s="5">
        <v>79</v>
      </c>
      <c r="F87" s="5">
        <v>150.93</v>
      </c>
      <c r="G87" s="13">
        <f t="shared" si="13"/>
        <v>56.427412396694052</v>
      </c>
      <c r="R87" s="14">
        <v>79</v>
      </c>
      <c r="S87" s="5" t="s">
        <v>39</v>
      </c>
      <c r="T87" s="5">
        <v>150.93</v>
      </c>
      <c r="U87" s="6">
        <f t="shared" si="14"/>
        <v>142.62483005565861</v>
      </c>
      <c r="V87" s="24">
        <f t="shared" si="15"/>
        <v>21526.365600300553</v>
      </c>
      <c r="W87" s="25">
        <f t="shared" si="16"/>
        <v>22779.8649</v>
      </c>
      <c r="X87" s="25">
        <f t="shared" si="17"/>
        <v>20341.8421484055</v>
      </c>
      <c r="Y87" s="3"/>
      <c r="Z87" s="3"/>
      <c r="AA87" s="3"/>
      <c r="AB87" s="3"/>
    </row>
    <row r="88" spans="1:28" x14ac:dyDescent="0.2">
      <c r="A88" s="14">
        <v>85</v>
      </c>
      <c r="B88" s="5" t="s">
        <v>33</v>
      </c>
      <c r="C88" s="5">
        <v>151.25</v>
      </c>
      <c r="D88" s="6">
        <f t="shared" si="12"/>
        <v>142.4606883116883</v>
      </c>
      <c r="E88" s="5">
        <v>85</v>
      </c>
      <c r="F88" s="5">
        <v>151.25</v>
      </c>
      <c r="G88" s="13">
        <f t="shared" si="13"/>
        <v>61.337376033057573</v>
      </c>
      <c r="I88" s="39" t="s">
        <v>31</v>
      </c>
      <c r="J88" s="39"/>
      <c r="K88" s="39"/>
      <c r="L88" s="39"/>
      <c r="M88" s="2" t="s">
        <v>30</v>
      </c>
      <c r="R88" s="14">
        <v>85</v>
      </c>
      <c r="S88" s="5" t="s">
        <v>33</v>
      </c>
      <c r="T88" s="5">
        <v>151.25</v>
      </c>
      <c r="U88" s="6">
        <f t="shared" si="14"/>
        <v>142.4606883116883</v>
      </c>
      <c r="V88" s="24">
        <f t="shared" si="15"/>
        <v>21547.179107142856</v>
      </c>
      <c r="W88" s="25">
        <f t="shared" si="16"/>
        <v>22876.5625</v>
      </c>
      <c r="X88" s="25">
        <f t="shared" si="17"/>
        <v>20295.047714240005</v>
      </c>
      <c r="Y88" s="3"/>
      <c r="Z88" s="3"/>
      <c r="AA88" s="3"/>
      <c r="AB88" s="3"/>
    </row>
    <row r="89" spans="1:28" x14ac:dyDescent="0.2">
      <c r="A89" s="14">
        <v>86</v>
      </c>
      <c r="B89" s="5" t="s">
        <v>32</v>
      </c>
      <c r="C89" s="5">
        <v>151.38</v>
      </c>
      <c r="D89" s="6">
        <f t="shared" si="12"/>
        <v>142.43333135435989</v>
      </c>
      <c r="E89" s="5">
        <v>86</v>
      </c>
      <c r="F89" s="5">
        <v>151.38</v>
      </c>
      <c r="G89" s="13">
        <f t="shared" si="13"/>
        <v>63.390548760330226</v>
      </c>
      <c r="I89" s="9" t="s">
        <v>28</v>
      </c>
      <c r="J89" s="9" t="s">
        <v>27</v>
      </c>
      <c r="K89" s="9" t="s">
        <v>26</v>
      </c>
      <c r="L89" s="9" t="s">
        <v>25</v>
      </c>
      <c r="M89" s="2" t="s">
        <v>24</v>
      </c>
      <c r="R89" s="14">
        <v>86</v>
      </c>
      <c r="S89" s="5" t="s">
        <v>32</v>
      </c>
      <c r="T89" s="5">
        <v>151.38</v>
      </c>
      <c r="U89" s="6">
        <f t="shared" si="14"/>
        <v>142.43333135435989</v>
      </c>
      <c r="V89" s="24">
        <f t="shared" si="15"/>
        <v>21561.557700423</v>
      </c>
      <c r="W89" s="25">
        <f t="shared" si="16"/>
        <v>22915.904399999999</v>
      </c>
      <c r="X89" s="25">
        <f t="shared" si="17"/>
        <v>20287.253880700882</v>
      </c>
      <c r="Y89" s="3"/>
      <c r="Z89" s="3"/>
      <c r="AA89" s="3"/>
      <c r="AB89" s="3"/>
    </row>
    <row r="90" spans="1:28" x14ac:dyDescent="0.2">
      <c r="A90" s="14">
        <v>87</v>
      </c>
      <c r="B90" s="5" t="s">
        <v>29</v>
      </c>
      <c r="C90" s="5">
        <v>148.46</v>
      </c>
      <c r="D90" s="6">
        <f t="shared" si="12"/>
        <v>142.40597439703151</v>
      </c>
      <c r="E90" s="5">
        <v>27</v>
      </c>
      <c r="F90" s="5">
        <v>151.49</v>
      </c>
      <c r="G90" s="13">
        <f t="shared" si="13"/>
        <v>65.154248760330447</v>
      </c>
      <c r="I90" s="8" t="s">
        <v>158</v>
      </c>
      <c r="J90" s="5">
        <v>120.857</v>
      </c>
      <c r="K90" s="5">
        <f t="array" ref="K90:K99">FREQUENCY($F$4:$F$102,$J$90:$J$99)</f>
        <v>4</v>
      </c>
      <c r="L90" s="5">
        <f t="shared" ref="L90:L99" si="18">K90/$J$101 * 100</f>
        <v>4.0404040404040407</v>
      </c>
      <c r="M90" s="2" t="s">
        <v>21</v>
      </c>
      <c r="R90" s="14">
        <v>27</v>
      </c>
      <c r="S90" s="5" t="s">
        <v>109</v>
      </c>
      <c r="T90" s="5">
        <v>151.49</v>
      </c>
      <c r="U90" s="6">
        <f t="shared" si="14"/>
        <v>144.04739183673468</v>
      </c>
      <c r="V90" s="24">
        <f t="shared" si="15"/>
        <v>21821.739389346938</v>
      </c>
      <c r="W90" s="25">
        <f t="shared" si="16"/>
        <v>22949.220100000002</v>
      </c>
      <c r="X90" s="25">
        <f t="shared" si="17"/>
        <v>20749.651094965775</v>
      </c>
      <c r="Y90" s="3"/>
      <c r="Z90" s="3"/>
      <c r="AA90" s="3"/>
      <c r="AB90" s="3"/>
    </row>
    <row r="91" spans="1:28" x14ac:dyDescent="0.2">
      <c r="A91" s="14">
        <v>88</v>
      </c>
      <c r="B91" s="5" t="s">
        <v>23</v>
      </c>
      <c r="C91" s="5">
        <v>149.62</v>
      </c>
      <c r="D91" s="6">
        <f t="shared" si="12"/>
        <v>142.37861743970313</v>
      </c>
      <c r="E91" s="5">
        <v>31</v>
      </c>
      <c r="F91" s="5">
        <v>151.68</v>
      </c>
      <c r="G91" s="13">
        <f t="shared" si="13"/>
        <v>68.257639669421309</v>
      </c>
      <c r="I91" s="8" t="s">
        <v>157</v>
      </c>
      <c r="J91" s="5">
        <v>124.714</v>
      </c>
      <c r="K91" s="5">
        <v>2</v>
      </c>
      <c r="L91" s="5">
        <f t="shared" si="18"/>
        <v>2.0202020202020203</v>
      </c>
      <c r="R91" s="14">
        <v>31</v>
      </c>
      <c r="S91" s="5" t="s">
        <v>99</v>
      </c>
      <c r="T91" s="5">
        <v>151.68</v>
      </c>
      <c r="U91" s="6">
        <f t="shared" si="14"/>
        <v>143.93796400742113</v>
      </c>
      <c r="V91" s="24">
        <f t="shared" si="15"/>
        <v>21832.510380645639</v>
      </c>
      <c r="W91" s="25">
        <f t="shared" si="16"/>
        <v>23006.822400000001</v>
      </c>
      <c r="X91" s="25">
        <f t="shared" si="17"/>
        <v>20718.137482601662</v>
      </c>
      <c r="Y91" s="3"/>
      <c r="Z91" s="3"/>
      <c r="AA91" s="3"/>
      <c r="AB91" s="3"/>
    </row>
    <row r="92" spans="1:28" x14ac:dyDescent="0.2">
      <c r="A92" s="14">
        <v>89</v>
      </c>
      <c r="B92" s="5" t="s">
        <v>20</v>
      </c>
      <c r="C92" s="5">
        <v>148.77000000000001</v>
      </c>
      <c r="D92" s="6">
        <f t="shared" si="12"/>
        <v>142.35126048237476</v>
      </c>
      <c r="E92" s="5">
        <v>28</v>
      </c>
      <c r="F92" s="5">
        <v>151.72</v>
      </c>
      <c r="G92" s="13">
        <f t="shared" si="13"/>
        <v>68.920185123966633</v>
      </c>
      <c r="I92" s="8" t="s">
        <v>156</v>
      </c>
      <c r="J92" s="5">
        <v>128.571</v>
      </c>
      <c r="K92" s="5">
        <v>5</v>
      </c>
      <c r="L92" s="5">
        <f t="shared" si="18"/>
        <v>5.0505050505050502</v>
      </c>
      <c r="R92" s="14">
        <v>28</v>
      </c>
      <c r="S92" s="5" t="s">
        <v>106</v>
      </c>
      <c r="T92" s="5">
        <v>151.72</v>
      </c>
      <c r="U92" s="6">
        <f t="shared" si="14"/>
        <v>144.0200348794063</v>
      </c>
      <c r="V92" s="24">
        <f t="shared" si="15"/>
        <v>21850.719691903523</v>
      </c>
      <c r="W92" s="25">
        <f t="shared" si="16"/>
        <v>23018.9584</v>
      </c>
      <c r="X92" s="25">
        <f t="shared" si="17"/>
        <v>20741.770446665407</v>
      </c>
      <c r="Y92" s="3"/>
      <c r="Z92" s="3"/>
      <c r="AA92" s="3"/>
      <c r="AB92" s="3"/>
    </row>
    <row r="93" spans="1:28" x14ac:dyDescent="0.2">
      <c r="A93" s="14">
        <v>90</v>
      </c>
      <c r="B93" s="5" t="s">
        <v>18</v>
      </c>
      <c r="C93" s="5">
        <v>149</v>
      </c>
      <c r="D93" s="6">
        <f t="shared" si="12"/>
        <v>142.32390352504635</v>
      </c>
      <c r="E93" s="5">
        <v>33</v>
      </c>
      <c r="F93" s="5">
        <v>151.87</v>
      </c>
      <c r="G93" s="13">
        <f t="shared" si="13"/>
        <v>71.43323057851218</v>
      </c>
      <c r="I93" s="8" t="s">
        <v>155</v>
      </c>
      <c r="J93" s="5">
        <v>132.428</v>
      </c>
      <c r="K93" s="5">
        <v>4</v>
      </c>
      <c r="L93" s="5">
        <f t="shared" si="18"/>
        <v>4.0404040404040407</v>
      </c>
      <c r="R93" s="14">
        <v>33</v>
      </c>
      <c r="S93" s="5" t="s">
        <v>95</v>
      </c>
      <c r="T93" s="5">
        <v>151.87</v>
      </c>
      <c r="U93" s="6">
        <f t="shared" si="14"/>
        <v>143.88325009276434</v>
      </c>
      <c r="V93" s="24">
        <f t="shared" si="15"/>
        <v>21851.549191588121</v>
      </c>
      <c r="W93" s="25">
        <f t="shared" si="16"/>
        <v>23064.496900000002</v>
      </c>
      <c r="X93" s="25">
        <f t="shared" si="17"/>
        <v>20702.389657256968</v>
      </c>
      <c r="Y93" s="3"/>
      <c r="Z93" s="3"/>
      <c r="AA93" s="3"/>
      <c r="AB93" s="3"/>
    </row>
    <row r="94" spans="1:28" x14ac:dyDescent="0.2">
      <c r="A94" s="14">
        <v>91</v>
      </c>
      <c r="B94" s="5" t="s">
        <v>16</v>
      </c>
      <c r="C94" s="5">
        <v>150</v>
      </c>
      <c r="D94" s="6">
        <f t="shared" si="12"/>
        <v>142.29654656771797</v>
      </c>
      <c r="E94" s="5">
        <v>78</v>
      </c>
      <c r="F94" s="5">
        <v>151.99</v>
      </c>
      <c r="G94" s="13">
        <f t="shared" si="13"/>
        <v>73.47606694214862</v>
      </c>
      <c r="I94" s="8" t="s">
        <v>154</v>
      </c>
      <c r="J94" s="5">
        <v>136.285</v>
      </c>
      <c r="K94" s="5">
        <v>4</v>
      </c>
      <c r="L94" s="5">
        <f t="shared" si="18"/>
        <v>4.0404040404040407</v>
      </c>
      <c r="R94" s="14">
        <v>78</v>
      </c>
      <c r="S94" s="5" t="s">
        <v>40</v>
      </c>
      <c r="T94" s="5">
        <v>151.99</v>
      </c>
      <c r="U94" s="6">
        <f t="shared" si="14"/>
        <v>142.65218701298699</v>
      </c>
      <c r="V94" s="24">
        <f t="shared" si="15"/>
        <v>21681.705904103892</v>
      </c>
      <c r="W94" s="25">
        <f t="shared" si="16"/>
        <v>23100.960100000004</v>
      </c>
      <c r="X94" s="25">
        <f t="shared" si="17"/>
        <v>20349.646459588213</v>
      </c>
      <c r="Y94" s="3"/>
      <c r="Z94" s="3"/>
      <c r="AA94" s="3"/>
      <c r="AB94" s="3"/>
    </row>
    <row r="95" spans="1:28" x14ac:dyDescent="0.2">
      <c r="A95" s="14">
        <v>92</v>
      </c>
      <c r="B95" s="5" t="s">
        <v>14</v>
      </c>
      <c r="C95" s="5">
        <v>149.37</v>
      </c>
      <c r="D95" s="6">
        <f t="shared" si="12"/>
        <v>142.26918961038959</v>
      </c>
      <c r="E95" s="5">
        <v>32</v>
      </c>
      <c r="F95" s="5">
        <v>152.29</v>
      </c>
      <c r="G95" s="13">
        <f t="shared" si="13"/>
        <v>78.709157851239212</v>
      </c>
      <c r="I95" s="8" t="s">
        <v>153</v>
      </c>
      <c r="J95" s="5">
        <v>140.142</v>
      </c>
      <c r="K95" s="5">
        <v>10</v>
      </c>
      <c r="L95" s="5">
        <f t="shared" si="18"/>
        <v>10.1010101010101</v>
      </c>
      <c r="R95" s="14">
        <v>32</v>
      </c>
      <c r="S95" s="5" t="s">
        <v>97</v>
      </c>
      <c r="T95" s="5">
        <v>152.29</v>
      </c>
      <c r="U95" s="6">
        <f t="shared" si="14"/>
        <v>143.91060705009275</v>
      </c>
      <c r="V95" s="24">
        <f t="shared" si="15"/>
        <v>21916.146347658625</v>
      </c>
      <c r="W95" s="25">
        <f t="shared" si="16"/>
        <v>23192.244099999996</v>
      </c>
      <c r="X95" s="25">
        <f t="shared" si="17"/>
        <v>20710.262821526205</v>
      </c>
      <c r="Y95" s="3"/>
      <c r="Z95" s="3"/>
      <c r="AA95" s="3"/>
      <c r="AB95" s="3"/>
    </row>
    <row r="96" spans="1:28" x14ac:dyDescent="0.2">
      <c r="A96" s="14">
        <v>93</v>
      </c>
      <c r="B96" s="5" t="s">
        <v>12</v>
      </c>
      <c r="C96" s="5">
        <v>148.91999999999999</v>
      </c>
      <c r="D96" s="6">
        <f t="shared" si="12"/>
        <v>142.24183265306121</v>
      </c>
      <c r="E96" s="5">
        <v>99</v>
      </c>
      <c r="F96" s="5">
        <v>152.49</v>
      </c>
      <c r="G96" s="13">
        <f t="shared" si="13"/>
        <v>82.297885123966793</v>
      </c>
      <c r="I96" s="8" t="s">
        <v>152</v>
      </c>
      <c r="J96" s="5">
        <v>143.999</v>
      </c>
      <c r="K96" s="5">
        <v>3</v>
      </c>
      <c r="L96" s="5">
        <f t="shared" si="18"/>
        <v>3.0303030303030303</v>
      </c>
      <c r="R96" s="14">
        <v>99</v>
      </c>
      <c r="S96" s="5" t="s">
        <v>1</v>
      </c>
      <c r="T96" s="5">
        <v>152.49</v>
      </c>
      <c r="U96" s="6">
        <f t="shared" si="14"/>
        <v>142.07769090909088</v>
      </c>
      <c r="V96" s="24">
        <f t="shared" si="15"/>
        <v>21665.427086727268</v>
      </c>
      <c r="W96" s="25">
        <f t="shared" si="16"/>
        <v>23253.200100000002</v>
      </c>
      <c r="X96" s="25">
        <f t="shared" si="17"/>
        <v>20186.070254059163</v>
      </c>
      <c r="Y96" s="3"/>
      <c r="Z96" s="3"/>
      <c r="AA96" s="3"/>
      <c r="AB96" s="3"/>
    </row>
    <row r="97" spans="1:28" x14ac:dyDescent="0.2">
      <c r="A97" s="14">
        <v>94</v>
      </c>
      <c r="B97" s="5" t="s">
        <v>10</v>
      </c>
      <c r="C97" s="5">
        <v>148.44999999999999</v>
      </c>
      <c r="D97" s="6">
        <f t="shared" si="12"/>
        <v>142.21447569573283</v>
      </c>
      <c r="E97" s="5">
        <v>81</v>
      </c>
      <c r="F97" s="5">
        <v>152.81</v>
      </c>
      <c r="G97" s="13">
        <f t="shared" si="13"/>
        <v>88.206248760330297</v>
      </c>
      <c r="I97" s="8" t="s">
        <v>151</v>
      </c>
      <c r="J97" s="5">
        <v>147.85599999999999</v>
      </c>
      <c r="K97" s="5">
        <v>24</v>
      </c>
      <c r="L97" s="5">
        <f t="shared" si="18"/>
        <v>24.242424242424242</v>
      </c>
      <c r="R97" s="14">
        <v>81</v>
      </c>
      <c r="S97" s="5" t="s">
        <v>37</v>
      </c>
      <c r="T97" s="5">
        <v>152.81</v>
      </c>
      <c r="U97" s="6">
        <f t="shared" si="14"/>
        <v>142.57011614100185</v>
      </c>
      <c r="V97" s="24">
        <f t="shared" si="15"/>
        <v>21786.139447506492</v>
      </c>
      <c r="W97" s="25">
        <f t="shared" si="16"/>
        <v>23350.896100000002</v>
      </c>
      <c r="X97" s="25">
        <f t="shared" si="17"/>
        <v>20326.238016458756</v>
      </c>
      <c r="Y97" s="3"/>
      <c r="Z97" s="3"/>
      <c r="AA97" s="3"/>
      <c r="AB97" s="3"/>
    </row>
    <row r="98" spans="1:28" x14ac:dyDescent="0.2">
      <c r="A98" s="14">
        <v>95</v>
      </c>
      <c r="B98" s="5" t="s">
        <v>8</v>
      </c>
      <c r="C98" s="5">
        <v>150.1</v>
      </c>
      <c r="D98" s="6">
        <f t="shared" si="12"/>
        <v>142.18711873840442</v>
      </c>
      <c r="E98" s="5">
        <v>30</v>
      </c>
      <c r="F98" s="5">
        <v>153.34</v>
      </c>
      <c r="G98" s="13">
        <f t="shared" si="13"/>
        <v>98.442476033057574</v>
      </c>
      <c r="I98" s="8" t="s">
        <v>150</v>
      </c>
      <c r="J98" s="5">
        <v>151.71299999999999</v>
      </c>
      <c r="K98" s="5">
        <v>32</v>
      </c>
      <c r="L98" s="5">
        <f t="shared" si="18"/>
        <v>32.323232323232325</v>
      </c>
      <c r="R98" s="14">
        <v>30</v>
      </c>
      <c r="S98" s="5" t="s">
        <v>101</v>
      </c>
      <c r="T98" s="5">
        <v>153.34</v>
      </c>
      <c r="U98" s="6">
        <f t="shared" si="14"/>
        <v>143.96532096474951</v>
      </c>
      <c r="V98" s="24">
        <f t="shared" si="15"/>
        <v>22075.642316734691</v>
      </c>
      <c r="W98" s="25">
        <f t="shared" si="16"/>
        <v>23513.155600000002</v>
      </c>
      <c r="X98" s="25">
        <f t="shared" si="17"/>
        <v>20726.013640483343</v>
      </c>
      <c r="Y98" s="3"/>
      <c r="Z98" s="3"/>
      <c r="AA98" s="3"/>
      <c r="AB98" s="3"/>
    </row>
    <row r="99" spans="1:28" x14ac:dyDescent="0.2">
      <c r="A99" s="14">
        <v>96</v>
      </c>
      <c r="B99" s="5" t="s">
        <v>6</v>
      </c>
      <c r="C99" s="5">
        <v>146.08000000000001</v>
      </c>
      <c r="D99" s="6">
        <f t="shared" si="12"/>
        <v>142.15976178107604</v>
      </c>
      <c r="E99" s="5">
        <v>29</v>
      </c>
      <c r="F99" s="5">
        <v>154.25</v>
      </c>
      <c r="G99" s="13">
        <f t="shared" si="13"/>
        <v>117.32828512396657</v>
      </c>
      <c r="I99" s="8" t="s">
        <v>149</v>
      </c>
      <c r="J99" s="5">
        <v>155.57</v>
      </c>
      <c r="K99" s="5">
        <v>11</v>
      </c>
      <c r="L99" s="5">
        <f t="shared" si="18"/>
        <v>11.111111111111111</v>
      </c>
      <c r="R99" s="14">
        <v>29</v>
      </c>
      <c r="S99" s="5" t="s">
        <v>104</v>
      </c>
      <c r="T99" s="5">
        <v>154.25</v>
      </c>
      <c r="U99" s="6">
        <f t="shared" si="14"/>
        <v>143.99267792207789</v>
      </c>
      <c r="V99" s="24">
        <f t="shared" si="15"/>
        <v>22210.870569480514</v>
      </c>
      <c r="W99" s="25">
        <f t="shared" si="16"/>
        <v>23793.0625</v>
      </c>
      <c r="X99" s="25">
        <f t="shared" si="17"/>
        <v>20733.891295171255</v>
      </c>
      <c r="Y99" s="3"/>
      <c r="Z99" s="3"/>
      <c r="AA99" s="3"/>
      <c r="AB99" s="3"/>
    </row>
    <row r="100" spans="1:28" x14ac:dyDescent="0.2">
      <c r="A100" s="14">
        <v>97</v>
      </c>
      <c r="B100" s="5" t="s">
        <v>4</v>
      </c>
      <c r="C100" s="5">
        <v>145.38999999999999</v>
      </c>
      <c r="D100" s="6">
        <f t="shared" si="12"/>
        <v>142.13240482374766</v>
      </c>
      <c r="E100" s="5">
        <v>82</v>
      </c>
      <c r="F100" s="5">
        <v>154.25</v>
      </c>
      <c r="G100" s="13">
        <f t="shared" ref="G100:G102" si="19">POWER(F100-$K$62,2)</f>
        <v>117.32828512396657</v>
      </c>
      <c r="R100" s="14">
        <v>82</v>
      </c>
      <c r="S100" s="5" t="s">
        <v>36</v>
      </c>
      <c r="T100" s="5">
        <v>154.25</v>
      </c>
      <c r="U100" s="6">
        <f t="shared" si="14"/>
        <v>142.54275918367344</v>
      </c>
      <c r="V100" s="24">
        <f t="shared" ref="V100:V102" si="20">T100*U100</f>
        <v>21987.220604081627</v>
      </c>
      <c r="W100" s="25">
        <f t="shared" si="16"/>
        <v>23793.0625</v>
      </c>
      <c r="X100" s="25">
        <f t="shared" si="17"/>
        <v>20318.438195694718</v>
      </c>
      <c r="Y100" s="3"/>
      <c r="Z100" s="3"/>
      <c r="AA100" s="3"/>
      <c r="AB100" s="3"/>
    </row>
    <row r="101" spans="1:28" x14ac:dyDescent="0.2">
      <c r="A101" s="14">
        <v>98</v>
      </c>
      <c r="B101" s="5" t="s">
        <v>2</v>
      </c>
      <c r="C101" s="5">
        <v>147.87</v>
      </c>
      <c r="D101" s="6">
        <f t="shared" si="12"/>
        <v>142.10504786641928</v>
      </c>
      <c r="E101" s="5">
        <v>84</v>
      </c>
      <c r="F101" s="5">
        <v>154.81</v>
      </c>
      <c r="G101" s="13">
        <f t="shared" si="19"/>
        <v>129.77352148760295</v>
      </c>
      <c r="I101" s="2" t="s">
        <v>0</v>
      </c>
      <c r="J101" s="2">
        <f>SUM(K90:K99)</f>
        <v>99</v>
      </c>
      <c r="R101" s="14">
        <v>84</v>
      </c>
      <c r="S101" s="5" t="s">
        <v>34</v>
      </c>
      <c r="T101" s="5">
        <v>154.81</v>
      </c>
      <c r="U101" s="6">
        <f t="shared" si="14"/>
        <v>142.48804526901668</v>
      </c>
      <c r="V101" s="24">
        <f t="shared" si="20"/>
        <v>22058.574288096472</v>
      </c>
      <c r="W101" s="25">
        <f t="shared" si="16"/>
        <v>23966.1361</v>
      </c>
      <c r="X101" s="25">
        <f t="shared" si="17"/>
        <v>20302.843044585348</v>
      </c>
      <c r="Y101" s="3"/>
      <c r="Z101" s="3"/>
      <c r="AA101" s="3"/>
      <c r="AB101" s="3"/>
    </row>
    <row r="102" spans="1:28" x14ac:dyDescent="0.2">
      <c r="A102" s="14">
        <v>99</v>
      </c>
      <c r="B102" s="5" t="s">
        <v>1</v>
      </c>
      <c r="C102" s="5">
        <v>152.49</v>
      </c>
      <c r="D102" s="6">
        <f t="shared" si="12"/>
        <v>142.07769090909088</v>
      </c>
      <c r="E102" s="5">
        <v>83</v>
      </c>
      <c r="F102" s="5">
        <v>155.57</v>
      </c>
      <c r="G102" s="13">
        <f t="shared" si="19"/>
        <v>147.66668512396635</v>
      </c>
      <c r="R102" s="28">
        <v>83</v>
      </c>
      <c r="S102" s="29" t="s">
        <v>35</v>
      </c>
      <c r="T102" s="29">
        <v>155.57</v>
      </c>
      <c r="U102" s="30">
        <f t="shared" si="14"/>
        <v>142.51540222634506</v>
      </c>
      <c r="V102" s="31">
        <f t="shared" si="20"/>
        <v>22171.121124352499</v>
      </c>
      <c r="W102" s="32">
        <f t="shared" si="16"/>
        <v>24202.024899999997</v>
      </c>
      <c r="X102" s="32">
        <f t="shared" si="17"/>
        <v>20310.639871736919</v>
      </c>
      <c r="Y102" s="3"/>
      <c r="Z102" s="3"/>
      <c r="AA102" s="3"/>
      <c r="AB102" s="3"/>
    </row>
    <row r="103" spans="1:28" x14ac:dyDescent="0.2">
      <c r="A103" s="2"/>
      <c r="R103" s="34"/>
      <c r="S103" s="34"/>
      <c r="T103" s="34"/>
      <c r="U103" s="36"/>
      <c r="V103" s="35"/>
      <c r="W103" s="35"/>
      <c r="X103" s="35"/>
      <c r="Y103" s="2"/>
      <c r="Z103" s="2"/>
      <c r="AA103" s="2"/>
      <c r="AB103" s="2"/>
    </row>
    <row r="104" spans="1:28" x14ac:dyDescent="0.2">
      <c r="B104" s="2"/>
      <c r="C104" s="2"/>
      <c r="D104" s="2"/>
      <c r="E104" s="2"/>
      <c r="F104" s="2"/>
      <c r="G104" s="2"/>
    </row>
  </sheetData>
  <mergeCells count="29">
    <mergeCell ref="Z18:AA18"/>
    <mergeCell ref="Z19:AA19"/>
    <mergeCell ref="R1:X1"/>
    <mergeCell ref="R2:X2"/>
    <mergeCell ref="Z6:AA6"/>
    <mergeCell ref="Z15:AB15"/>
    <mergeCell ref="Z16:AA16"/>
    <mergeCell ref="Z17:AA17"/>
    <mergeCell ref="I26:K26"/>
    <mergeCell ref="I27:J27"/>
    <mergeCell ref="I29:J29"/>
    <mergeCell ref="Z21:AA21"/>
    <mergeCell ref="Z22:AA22"/>
    <mergeCell ref="I88:L88"/>
    <mergeCell ref="I66:J66"/>
    <mergeCell ref="I67:J67"/>
    <mergeCell ref="I61:K61"/>
    <mergeCell ref="A1:G1"/>
    <mergeCell ref="A2:G2"/>
    <mergeCell ref="I65:J65"/>
    <mergeCell ref="I62:J62"/>
    <mergeCell ref="I33:J33"/>
    <mergeCell ref="I34:J34"/>
    <mergeCell ref="I63:J63"/>
    <mergeCell ref="I64:J64"/>
    <mergeCell ref="I31:J31"/>
    <mergeCell ref="I28:J28"/>
    <mergeCell ref="I30:J30"/>
    <mergeCell ref="I32:J32"/>
  </mergeCells>
  <hyperlinks>
    <hyperlink ref="A2" r:id="rId1" xr:uid="{98557A89-E2CA-F942-8612-E2A1CCC44455}"/>
    <hyperlink ref="R2" r:id="rId2" xr:uid="{A8EF7228-631E-B240-A3AA-A9472BD89AE3}"/>
  </hyperlinks>
  <pageMargins left="0.7" right="0.7" top="0.75" bottom="0.75" header="0.3" footer="0.3"/>
  <pageSetup scale="3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85D8-B896-554D-8979-6F611FAA2C04}">
  <sheetPr>
    <pageSetUpPr fitToPage="1"/>
  </sheetPr>
  <dimension ref="A1:AJ105"/>
  <sheetViews>
    <sheetView topLeftCell="O37" zoomScaleNormal="100" workbookViewId="0">
      <selection activeCell="AI59" sqref="AI59"/>
    </sheetView>
  </sheetViews>
  <sheetFormatPr baseColWidth="10" defaultColWidth="8.83203125" defaultRowHeight="15" x14ac:dyDescent="0.2"/>
  <cols>
    <col min="1" max="4" width="12.83203125" style="3" customWidth="1" collapsed="1"/>
    <col min="5" max="7" width="12.83203125" style="3" customWidth="1"/>
    <col min="8" max="12" width="12.83203125" style="2" customWidth="1"/>
    <col min="13" max="16" width="8.83203125" style="2"/>
    <col min="17" max="17" width="8.83203125" style="1"/>
    <col min="18" max="20" width="12.83203125" style="1" customWidth="1"/>
    <col min="21" max="21" width="15.83203125" style="1" customWidth="1"/>
    <col min="22" max="24" width="12.83203125" style="1" customWidth="1"/>
    <col min="25" max="25" width="8.83203125" style="1"/>
    <col min="26" max="28" width="15.83203125" style="1" customWidth="1"/>
    <col min="29" max="16384" width="8.83203125" style="1"/>
  </cols>
  <sheetData>
    <row r="1" spans="1:28" x14ac:dyDescent="0.2">
      <c r="A1" s="39" t="s">
        <v>202</v>
      </c>
      <c r="B1" s="39"/>
      <c r="C1" s="39"/>
      <c r="D1" s="39"/>
      <c r="E1" s="39"/>
      <c r="F1" s="39"/>
      <c r="G1" s="40"/>
      <c r="R1" s="52" t="s">
        <v>234</v>
      </c>
      <c r="S1" s="39"/>
      <c r="T1" s="39"/>
      <c r="U1" s="39"/>
      <c r="V1" s="39"/>
      <c r="W1" s="39"/>
      <c r="X1" s="40"/>
      <c r="Y1" s="3"/>
      <c r="Z1" s="2"/>
      <c r="AA1" s="2"/>
      <c r="AB1" s="2"/>
    </row>
    <row r="2" spans="1:28" ht="16" customHeight="1" x14ac:dyDescent="0.2">
      <c r="A2" s="41" t="s">
        <v>201</v>
      </c>
      <c r="B2" s="41"/>
      <c r="C2" s="41"/>
      <c r="D2" s="41"/>
      <c r="E2" s="41"/>
      <c r="F2" s="41"/>
      <c r="G2" s="42"/>
      <c r="R2" s="41" t="s">
        <v>201</v>
      </c>
      <c r="S2" s="41"/>
      <c r="T2" s="41"/>
      <c r="U2" s="41"/>
      <c r="V2" s="41"/>
      <c r="W2" s="41"/>
      <c r="X2" s="42"/>
      <c r="Y2" s="3"/>
      <c r="Z2" s="2"/>
      <c r="AA2" s="2"/>
      <c r="AB2" s="2"/>
    </row>
    <row r="3" spans="1:28" x14ac:dyDescent="0.2">
      <c r="A3" s="12" t="s">
        <v>146</v>
      </c>
      <c r="B3" s="9" t="s">
        <v>145</v>
      </c>
      <c r="C3" s="9" t="s">
        <v>144</v>
      </c>
      <c r="D3" s="9" t="s">
        <v>143</v>
      </c>
      <c r="E3" s="9" t="s">
        <v>142</v>
      </c>
      <c r="F3" s="9" t="s">
        <v>141</v>
      </c>
      <c r="G3" s="11" t="s">
        <v>140</v>
      </c>
      <c r="H3" s="10"/>
      <c r="R3" s="20" t="s">
        <v>146</v>
      </c>
      <c r="S3" s="9" t="s">
        <v>145</v>
      </c>
      <c r="T3" s="9" t="s">
        <v>203</v>
      </c>
      <c r="U3" s="9" t="s">
        <v>204</v>
      </c>
      <c r="V3" s="23" t="s">
        <v>205</v>
      </c>
      <c r="W3" s="22" t="s">
        <v>206</v>
      </c>
      <c r="X3" s="11" t="s">
        <v>207</v>
      </c>
      <c r="Y3" s="3"/>
      <c r="Z3" s="2"/>
      <c r="AA3" s="2"/>
      <c r="AB3" s="2"/>
    </row>
    <row r="4" spans="1:28" x14ac:dyDescent="0.2">
      <c r="A4" s="7">
        <v>1</v>
      </c>
      <c r="B4" s="5" t="s">
        <v>174</v>
      </c>
      <c r="C4" s="5">
        <v>418.36</v>
      </c>
      <c r="D4" s="6">
        <f t="shared" ref="D4:D35" si="0">TREND($C$4:$C$103,$A$4:$A$103,A4)</f>
        <v>530.59390297029688</v>
      </c>
      <c r="E4" s="5">
        <v>59</v>
      </c>
      <c r="F4" s="5">
        <v>374.7</v>
      </c>
      <c r="G4" s="4">
        <f t="shared" ref="G4:G35" si="1">POWER(F4-$K$63,2)</f>
        <v>70419.273175689988</v>
      </c>
      <c r="R4" s="7">
        <v>59</v>
      </c>
      <c r="S4" s="5" t="s">
        <v>70</v>
      </c>
      <c r="T4" s="5">
        <v>374.7</v>
      </c>
      <c r="U4" s="6">
        <f t="shared" ref="U4:U35" si="2">TREND($C$4:$C$103,$A$4:$A$103,R4)</f>
        <v>658.8645903990398</v>
      </c>
      <c r="V4" s="24">
        <f t="shared" ref="V4:V35" si="3">T4*U4</f>
        <v>246876.5620225202</v>
      </c>
      <c r="W4" s="25">
        <f t="shared" ref="W4:W35" si="4">POWER(T4,2)</f>
        <v>140400.09</v>
      </c>
      <c r="X4" s="25">
        <f t="shared" ref="X4:X35" si="5">POWER(U4,2)</f>
        <v>434102.54848169448</v>
      </c>
      <c r="Y4" s="3"/>
      <c r="Z4" s="2"/>
      <c r="AA4" s="2"/>
      <c r="AB4" s="2"/>
    </row>
    <row r="5" spans="1:28" x14ac:dyDescent="0.2">
      <c r="A5" s="7">
        <v>2</v>
      </c>
      <c r="B5" s="5" t="s">
        <v>160</v>
      </c>
      <c r="C5" s="5">
        <v>427.91</v>
      </c>
      <c r="D5" s="6">
        <f t="shared" si="0"/>
        <v>532.80546654665454</v>
      </c>
      <c r="E5" s="5">
        <v>58</v>
      </c>
      <c r="F5" s="5">
        <v>389</v>
      </c>
      <c r="G5" s="4">
        <f t="shared" si="1"/>
        <v>63034.286995689981</v>
      </c>
      <c r="R5" s="7">
        <v>58</v>
      </c>
      <c r="S5" s="5" t="s">
        <v>71</v>
      </c>
      <c r="T5" s="5">
        <v>389</v>
      </c>
      <c r="U5" s="6">
        <f t="shared" si="2"/>
        <v>656.65302682268214</v>
      </c>
      <c r="V5" s="24">
        <f t="shared" si="3"/>
        <v>255438.02743402336</v>
      </c>
      <c r="W5" s="25">
        <f t="shared" si="4"/>
        <v>151321</v>
      </c>
      <c r="X5" s="25">
        <f t="shared" si="5"/>
        <v>431193.1976353901</v>
      </c>
      <c r="Y5" s="3"/>
      <c r="Z5" s="2"/>
      <c r="AA5" s="2"/>
      <c r="AB5" s="2"/>
    </row>
    <row r="6" spans="1:28" x14ac:dyDescent="0.2">
      <c r="A6" s="7">
        <v>3</v>
      </c>
      <c r="B6" s="5" t="s">
        <v>139</v>
      </c>
      <c r="C6" s="5">
        <v>435</v>
      </c>
      <c r="D6" s="6">
        <f t="shared" si="0"/>
        <v>535.01703012301209</v>
      </c>
      <c r="E6" s="5">
        <v>5</v>
      </c>
      <c r="F6" s="5">
        <v>405</v>
      </c>
      <c r="G6" s="4">
        <f t="shared" si="1"/>
        <v>55256.165395689983</v>
      </c>
      <c r="R6" s="7">
        <v>5</v>
      </c>
      <c r="S6" s="5" t="s">
        <v>137</v>
      </c>
      <c r="T6" s="5">
        <v>405</v>
      </c>
      <c r="U6" s="6">
        <f t="shared" si="2"/>
        <v>539.44015727572742</v>
      </c>
      <c r="V6" s="24">
        <f t="shared" si="3"/>
        <v>218473.2636966696</v>
      </c>
      <c r="W6" s="25">
        <f t="shared" si="4"/>
        <v>164025</v>
      </c>
      <c r="X6" s="25">
        <f t="shared" si="5"/>
        <v>290995.68328166154</v>
      </c>
      <c r="Y6" s="3"/>
      <c r="Z6" s="39" t="s">
        <v>222</v>
      </c>
      <c r="AA6" s="39"/>
      <c r="AB6" s="3"/>
    </row>
    <row r="7" spans="1:28" x14ac:dyDescent="0.2">
      <c r="A7" s="7">
        <v>4</v>
      </c>
      <c r="B7" s="5" t="s">
        <v>138</v>
      </c>
      <c r="C7" s="5">
        <v>428.79</v>
      </c>
      <c r="D7" s="6">
        <f t="shared" si="0"/>
        <v>537.22859369936975</v>
      </c>
      <c r="E7" s="5">
        <v>1</v>
      </c>
      <c r="F7" s="5">
        <v>418.36</v>
      </c>
      <c r="G7" s="4">
        <f t="shared" si="1"/>
        <v>49153.683459689972</v>
      </c>
      <c r="R7" s="7">
        <v>1</v>
      </c>
      <c r="S7" s="5" t="s">
        <v>174</v>
      </c>
      <c r="T7" s="5">
        <v>418.36</v>
      </c>
      <c r="U7" s="6">
        <f t="shared" si="2"/>
        <v>530.59390297029688</v>
      </c>
      <c r="V7" s="24">
        <f t="shared" si="3"/>
        <v>221979.26524665341</v>
      </c>
      <c r="W7" s="25">
        <f t="shared" si="4"/>
        <v>175025.08960000001</v>
      </c>
      <c r="X7" s="25">
        <f t="shared" si="5"/>
        <v>281529.8898692528</v>
      </c>
      <c r="Y7" s="3"/>
      <c r="Z7" s="26" t="s">
        <v>215</v>
      </c>
      <c r="AA7" s="26">
        <f>SUM($T$4:$T$103)</f>
        <v>64006.63</v>
      </c>
      <c r="AB7" s="3"/>
    </row>
    <row r="8" spans="1:28" x14ac:dyDescent="0.2">
      <c r="A8" s="7">
        <v>5</v>
      </c>
      <c r="B8" s="5" t="s">
        <v>137</v>
      </c>
      <c r="C8" s="5">
        <v>405</v>
      </c>
      <c r="D8" s="6">
        <f t="shared" si="0"/>
        <v>539.44015727572742</v>
      </c>
      <c r="E8" s="5">
        <v>6</v>
      </c>
      <c r="F8" s="5">
        <v>424.5</v>
      </c>
      <c r="G8" s="4">
        <f t="shared" si="1"/>
        <v>46468.829695689979</v>
      </c>
      <c r="R8" s="7">
        <v>6</v>
      </c>
      <c r="S8" s="5" t="s">
        <v>136</v>
      </c>
      <c r="T8" s="5">
        <v>424.5</v>
      </c>
      <c r="U8" s="6">
        <f t="shared" si="2"/>
        <v>541.65172085208508</v>
      </c>
      <c r="V8" s="24">
        <f t="shared" si="3"/>
        <v>229931.15550171011</v>
      </c>
      <c r="W8" s="25">
        <f t="shared" si="4"/>
        <v>180200.25</v>
      </c>
      <c r="X8" s="25">
        <f t="shared" si="5"/>
        <v>293386.58670202509</v>
      </c>
      <c r="Y8" s="3"/>
      <c r="Z8" s="26" t="s">
        <v>216</v>
      </c>
      <c r="AA8" s="26">
        <f>SUM($U$4:$U$103)</f>
        <v>64006.62999999999</v>
      </c>
      <c r="AB8" s="3"/>
    </row>
    <row r="9" spans="1:28" x14ac:dyDescent="0.2">
      <c r="A9" s="7">
        <v>6</v>
      </c>
      <c r="B9" s="5" t="s">
        <v>136</v>
      </c>
      <c r="C9" s="5">
        <v>424.5</v>
      </c>
      <c r="D9" s="6">
        <f t="shared" si="0"/>
        <v>541.65172085208508</v>
      </c>
      <c r="E9" s="5">
        <v>2</v>
      </c>
      <c r="F9" s="5">
        <v>427.91</v>
      </c>
      <c r="G9" s="4">
        <f t="shared" si="1"/>
        <v>45010.295629689972</v>
      </c>
      <c r="R9" s="7">
        <v>2</v>
      </c>
      <c r="S9" s="5" t="s">
        <v>160</v>
      </c>
      <c r="T9" s="5">
        <v>427.91</v>
      </c>
      <c r="U9" s="6">
        <f t="shared" si="2"/>
        <v>532.80546654665454</v>
      </c>
      <c r="V9" s="24">
        <f t="shared" si="3"/>
        <v>227992.78718997896</v>
      </c>
      <c r="W9" s="25">
        <f t="shared" si="4"/>
        <v>183106.96810000003</v>
      </c>
      <c r="X9" s="25">
        <f t="shared" si="5"/>
        <v>283881.66518199822</v>
      </c>
      <c r="Y9" s="3"/>
      <c r="Z9" s="26" t="s">
        <v>209</v>
      </c>
      <c r="AA9" s="26">
        <f>SUM($V$4:$V$103)</f>
        <v>41376030.535479531</v>
      </c>
      <c r="AB9" s="3"/>
    </row>
    <row r="10" spans="1:28" x14ac:dyDescent="0.2">
      <c r="A10" s="7">
        <v>7</v>
      </c>
      <c r="B10" s="5" t="s">
        <v>135</v>
      </c>
      <c r="C10" s="5">
        <v>440.5</v>
      </c>
      <c r="D10" s="6">
        <f t="shared" si="0"/>
        <v>543.86328442844263</v>
      </c>
      <c r="E10" s="5">
        <v>4</v>
      </c>
      <c r="F10" s="5">
        <v>428.79</v>
      </c>
      <c r="G10" s="4">
        <f t="shared" si="1"/>
        <v>44637.674941689969</v>
      </c>
      <c r="R10" s="7">
        <v>4</v>
      </c>
      <c r="S10" s="5" t="s">
        <v>138</v>
      </c>
      <c r="T10" s="5">
        <v>428.79</v>
      </c>
      <c r="U10" s="6">
        <f t="shared" si="2"/>
        <v>537.22859369936975</v>
      </c>
      <c r="V10" s="24">
        <f t="shared" si="3"/>
        <v>230358.24869235276</v>
      </c>
      <c r="W10" s="25">
        <f t="shared" si="4"/>
        <v>183860.86410000001</v>
      </c>
      <c r="X10" s="25">
        <f t="shared" si="5"/>
        <v>288614.5618882025</v>
      </c>
      <c r="Y10" s="3"/>
      <c r="Z10" s="26" t="s">
        <v>210</v>
      </c>
      <c r="AA10" s="26">
        <f>SUM($W$4:$W$103)</f>
        <v>43132575.87749999</v>
      </c>
      <c r="AB10" s="3"/>
    </row>
    <row r="11" spans="1:28" x14ac:dyDescent="0.2">
      <c r="A11" s="7">
        <v>8</v>
      </c>
      <c r="B11" s="5" t="s">
        <v>134</v>
      </c>
      <c r="C11" s="5">
        <v>440.47</v>
      </c>
      <c r="D11" s="6">
        <f t="shared" si="0"/>
        <v>546.07484800480029</v>
      </c>
      <c r="E11" s="5">
        <v>61</v>
      </c>
      <c r="F11" s="5">
        <v>433.6</v>
      </c>
      <c r="G11" s="4">
        <f t="shared" si="1"/>
        <v>42628.333035689975</v>
      </c>
      <c r="R11" s="7">
        <v>61</v>
      </c>
      <c r="S11" s="5" t="s">
        <v>67</v>
      </c>
      <c r="T11" s="5">
        <v>433.6</v>
      </c>
      <c r="U11" s="6">
        <f t="shared" si="2"/>
        <v>663.28771755175501</v>
      </c>
      <c r="V11" s="24">
        <f t="shared" si="3"/>
        <v>287601.55433044099</v>
      </c>
      <c r="W11" s="25">
        <f t="shared" si="4"/>
        <v>188008.96000000002</v>
      </c>
      <c r="X11" s="25">
        <f t="shared" si="5"/>
        <v>439950.59625501675</v>
      </c>
      <c r="Y11" s="3"/>
      <c r="Z11" s="26" t="s">
        <v>211</v>
      </c>
      <c r="AA11" s="26">
        <f>SUM($X$4:$X$103)</f>
        <v>41376030.535479516</v>
      </c>
      <c r="AB11" s="3"/>
    </row>
    <row r="12" spans="1:28" x14ac:dyDescent="0.2">
      <c r="A12" s="7">
        <v>9</v>
      </c>
      <c r="B12" s="5" t="s">
        <v>133</v>
      </c>
      <c r="C12" s="5">
        <v>461.4</v>
      </c>
      <c r="D12" s="6">
        <f t="shared" si="0"/>
        <v>548.28641158115795</v>
      </c>
      <c r="E12" s="5">
        <v>3</v>
      </c>
      <c r="F12" s="5">
        <v>435</v>
      </c>
      <c r="G12" s="4">
        <f t="shared" si="1"/>
        <v>42052.18739568998</v>
      </c>
      <c r="R12" s="7">
        <v>3</v>
      </c>
      <c r="S12" s="5" t="s">
        <v>139</v>
      </c>
      <c r="T12" s="5">
        <v>435</v>
      </c>
      <c r="U12" s="6">
        <f t="shared" si="2"/>
        <v>535.01703012301209</v>
      </c>
      <c r="V12" s="24">
        <f t="shared" si="3"/>
        <v>232732.40810351027</v>
      </c>
      <c r="W12" s="25">
        <f t="shared" si="4"/>
        <v>189225</v>
      </c>
      <c r="X12" s="25">
        <f t="shared" si="5"/>
        <v>286243.22252164804</v>
      </c>
      <c r="Y12" s="3"/>
      <c r="Z12" s="26" t="s">
        <v>212</v>
      </c>
      <c r="AA12" s="26">
        <f>COUNT($V$4:$V$103)</f>
        <v>100</v>
      </c>
      <c r="AB12" s="3"/>
    </row>
    <row r="13" spans="1:28" x14ac:dyDescent="0.2">
      <c r="A13" s="7">
        <v>10</v>
      </c>
      <c r="B13" s="5" t="s">
        <v>132</v>
      </c>
      <c r="C13" s="5">
        <v>473.7</v>
      </c>
      <c r="D13" s="6">
        <f t="shared" si="0"/>
        <v>550.49797515751561</v>
      </c>
      <c r="E13" s="5">
        <v>60</v>
      </c>
      <c r="F13" s="5">
        <v>438.2</v>
      </c>
      <c r="G13" s="4">
        <f t="shared" si="1"/>
        <v>40750.003075689987</v>
      </c>
      <c r="R13" s="7">
        <v>60</v>
      </c>
      <c r="S13" s="5" t="s">
        <v>69</v>
      </c>
      <c r="T13" s="5">
        <v>438.2</v>
      </c>
      <c r="U13" s="6">
        <f t="shared" si="2"/>
        <v>661.07615397539735</v>
      </c>
      <c r="V13" s="24">
        <f t="shared" si="3"/>
        <v>289683.57067201909</v>
      </c>
      <c r="W13" s="25">
        <f t="shared" si="4"/>
        <v>192019.24</v>
      </c>
      <c r="X13" s="25">
        <f t="shared" si="5"/>
        <v>437021.68135490327</v>
      </c>
      <c r="Y13" s="3"/>
      <c r="Z13" s="3"/>
      <c r="AA13" s="3"/>
      <c r="AB13" s="3"/>
    </row>
    <row r="14" spans="1:28" x14ac:dyDescent="0.2">
      <c r="A14" s="7">
        <v>11</v>
      </c>
      <c r="B14" s="5" t="s">
        <v>131</v>
      </c>
      <c r="C14" s="5">
        <v>497.1</v>
      </c>
      <c r="D14" s="6">
        <f t="shared" si="0"/>
        <v>552.70953873387316</v>
      </c>
      <c r="E14" s="5">
        <v>57</v>
      </c>
      <c r="F14" s="5">
        <v>440.01</v>
      </c>
      <c r="G14" s="4">
        <f t="shared" si="1"/>
        <v>40022.523169689986</v>
      </c>
      <c r="I14" s="2" t="s">
        <v>200</v>
      </c>
      <c r="R14" s="7">
        <v>57</v>
      </c>
      <c r="S14" s="5" t="s">
        <v>72</v>
      </c>
      <c r="T14" s="5">
        <v>440.01</v>
      </c>
      <c r="U14" s="6">
        <f t="shared" si="2"/>
        <v>654.44146324632447</v>
      </c>
      <c r="V14" s="24">
        <f t="shared" si="3"/>
        <v>287960.78824301524</v>
      </c>
      <c r="W14" s="25">
        <f t="shared" si="4"/>
        <v>193608.80009999999</v>
      </c>
      <c r="X14" s="25">
        <f t="shared" si="5"/>
        <v>428293.62881599029</v>
      </c>
      <c r="Y14" s="3"/>
      <c r="Z14" s="3"/>
      <c r="AA14" s="3"/>
      <c r="AB14" s="3"/>
    </row>
    <row r="15" spans="1:28" x14ac:dyDescent="0.2">
      <c r="A15" s="7">
        <v>12</v>
      </c>
      <c r="B15" s="5" t="s">
        <v>130</v>
      </c>
      <c r="C15" s="5">
        <v>481.79</v>
      </c>
      <c r="D15" s="6">
        <f t="shared" si="0"/>
        <v>554.92110231023082</v>
      </c>
      <c r="E15" s="5">
        <v>8</v>
      </c>
      <c r="F15" s="5">
        <v>440.47</v>
      </c>
      <c r="G15" s="4">
        <f t="shared" si="1"/>
        <v>39838.682973689974</v>
      </c>
      <c r="R15" s="7">
        <v>8</v>
      </c>
      <c r="S15" s="5" t="s">
        <v>134</v>
      </c>
      <c r="T15" s="5">
        <v>440.47</v>
      </c>
      <c r="U15" s="6">
        <f t="shared" si="2"/>
        <v>546.07484800480029</v>
      </c>
      <c r="V15" s="24">
        <f t="shared" si="3"/>
        <v>240529.5883006744</v>
      </c>
      <c r="W15" s="25">
        <f t="shared" si="4"/>
        <v>194013.82090000002</v>
      </c>
      <c r="X15" s="25">
        <f t="shared" si="5"/>
        <v>298197.73962346575</v>
      </c>
      <c r="Y15" s="3"/>
      <c r="Z15" s="57" t="s">
        <v>223</v>
      </c>
      <c r="AA15" s="58"/>
      <c r="AB15" s="59"/>
    </row>
    <row r="16" spans="1:28" x14ac:dyDescent="0.2">
      <c r="A16" s="7">
        <v>13</v>
      </c>
      <c r="B16" s="5" t="s">
        <v>129</v>
      </c>
      <c r="C16" s="5">
        <v>493.5</v>
      </c>
      <c r="D16" s="6">
        <f t="shared" si="0"/>
        <v>557.13266588658848</v>
      </c>
      <c r="E16" s="5">
        <v>7</v>
      </c>
      <c r="F16" s="5">
        <v>440.5</v>
      </c>
      <c r="G16" s="4">
        <f t="shared" si="1"/>
        <v>39826.708095689981</v>
      </c>
      <c r="R16" s="7">
        <v>7</v>
      </c>
      <c r="S16" s="5" t="s">
        <v>135</v>
      </c>
      <c r="T16" s="5">
        <v>440.5</v>
      </c>
      <c r="U16" s="6">
        <f t="shared" si="2"/>
        <v>543.86328442844263</v>
      </c>
      <c r="V16" s="24">
        <f t="shared" si="3"/>
        <v>239571.77679072897</v>
      </c>
      <c r="W16" s="25">
        <f t="shared" si="4"/>
        <v>194040.25</v>
      </c>
      <c r="X16" s="25">
        <f t="shared" si="5"/>
        <v>295787.2721492931</v>
      </c>
      <c r="Y16" s="3"/>
      <c r="Z16" s="54" t="s">
        <v>221</v>
      </c>
      <c r="AA16" s="55"/>
      <c r="AB16" s="26">
        <f>(AA12*AA9-AA7*AA8)/(SQRT((AA12*AA10-POWER(AA7,2))*(AA12*AA11-POWER(AA8,2))))</f>
        <v>0.43395982685578316</v>
      </c>
    </row>
    <row r="17" spans="1:28" x14ac:dyDescent="0.2">
      <c r="A17" s="7">
        <v>14</v>
      </c>
      <c r="B17" s="5" t="s">
        <v>128</v>
      </c>
      <c r="C17" s="5">
        <v>544.26</v>
      </c>
      <c r="D17" s="6">
        <f t="shared" si="0"/>
        <v>559.34422946294615</v>
      </c>
      <c r="E17" s="5">
        <v>9</v>
      </c>
      <c r="F17" s="5">
        <v>461.4</v>
      </c>
      <c r="G17" s="4">
        <f t="shared" si="1"/>
        <v>31921.646755689992</v>
      </c>
      <c r="R17" s="7">
        <v>9</v>
      </c>
      <c r="S17" s="5" t="s">
        <v>133</v>
      </c>
      <c r="T17" s="5">
        <v>461.4</v>
      </c>
      <c r="U17" s="6">
        <f t="shared" si="2"/>
        <v>548.28641158115795</v>
      </c>
      <c r="V17" s="24">
        <f t="shared" si="3"/>
        <v>252979.35030354626</v>
      </c>
      <c r="W17" s="25">
        <f t="shared" si="4"/>
        <v>212889.96</v>
      </c>
      <c r="X17" s="25">
        <f t="shared" si="5"/>
        <v>300617.98912454292</v>
      </c>
      <c r="Y17" s="3"/>
      <c r="Z17" s="54" t="s">
        <v>220</v>
      </c>
      <c r="AA17" s="55"/>
      <c r="AB17" s="26">
        <f>POWER(AB16,2)</f>
        <v>0.1883211313247013</v>
      </c>
    </row>
    <row r="18" spans="1:28" x14ac:dyDescent="0.2">
      <c r="A18" s="7">
        <v>15</v>
      </c>
      <c r="B18" s="5" t="s">
        <v>127</v>
      </c>
      <c r="C18" s="5">
        <v>529.76</v>
      </c>
      <c r="D18" s="6">
        <f t="shared" si="0"/>
        <v>561.55579303930381</v>
      </c>
      <c r="E18" s="5">
        <v>56</v>
      </c>
      <c r="F18" s="5">
        <v>469.5</v>
      </c>
      <c r="G18" s="4">
        <f t="shared" si="1"/>
        <v>29092.862695689986</v>
      </c>
      <c r="R18" s="7">
        <v>56</v>
      </c>
      <c r="S18" s="5" t="s">
        <v>73</v>
      </c>
      <c r="T18" s="5">
        <v>469.5</v>
      </c>
      <c r="U18" s="6">
        <f t="shared" si="2"/>
        <v>652.22989966996681</v>
      </c>
      <c r="V18" s="24">
        <f t="shared" si="3"/>
        <v>306221.9378950494</v>
      </c>
      <c r="W18" s="25">
        <f t="shared" si="4"/>
        <v>220430.25</v>
      </c>
      <c r="X18" s="25">
        <f t="shared" si="5"/>
        <v>425403.842023495</v>
      </c>
      <c r="Y18" s="3"/>
      <c r="Z18" s="54" t="s">
        <v>213</v>
      </c>
      <c r="AA18" s="55"/>
      <c r="AB18" s="26">
        <f>(AA12*AA9-AA7*AA8)/(AA12*AA10-POWER(AA7,2))</f>
        <v>0.18832113132469686</v>
      </c>
    </row>
    <row r="19" spans="1:28" x14ac:dyDescent="0.2">
      <c r="A19" s="7">
        <v>16</v>
      </c>
      <c r="B19" s="5" t="s">
        <v>126</v>
      </c>
      <c r="C19" s="5">
        <v>493.75</v>
      </c>
      <c r="D19" s="6">
        <f t="shared" si="0"/>
        <v>563.76735661566136</v>
      </c>
      <c r="E19" s="5">
        <v>10</v>
      </c>
      <c r="F19" s="5">
        <v>473.7</v>
      </c>
      <c r="G19" s="4">
        <f t="shared" si="1"/>
        <v>27677.745775689989</v>
      </c>
      <c r="R19" s="7">
        <v>10</v>
      </c>
      <c r="S19" s="5" t="s">
        <v>132</v>
      </c>
      <c r="T19" s="5">
        <v>473.7</v>
      </c>
      <c r="U19" s="6">
        <f t="shared" si="2"/>
        <v>550.49797515751561</v>
      </c>
      <c r="V19" s="24">
        <f t="shared" si="3"/>
        <v>260770.89083211514</v>
      </c>
      <c r="W19" s="25">
        <f t="shared" si="4"/>
        <v>224391.69</v>
      </c>
      <c r="X19" s="25">
        <f t="shared" si="5"/>
        <v>303048.02065252466</v>
      </c>
      <c r="Y19" s="3"/>
      <c r="Z19" s="54" t="s">
        <v>217</v>
      </c>
      <c r="AA19" s="55"/>
      <c r="AB19" s="26">
        <f>(AA8-AB18*AA7)/(AA12)</f>
        <v>519.52829026118707</v>
      </c>
    </row>
    <row r="20" spans="1:28" x14ac:dyDescent="0.2">
      <c r="A20" s="7">
        <v>17</v>
      </c>
      <c r="B20" s="5" t="s">
        <v>125</v>
      </c>
      <c r="C20" s="5">
        <v>507.61</v>
      </c>
      <c r="D20" s="6">
        <f t="shared" si="0"/>
        <v>565.97892019201902</v>
      </c>
      <c r="E20" s="5">
        <v>62</v>
      </c>
      <c r="F20" s="5">
        <v>477.3</v>
      </c>
      <c r="G20" s="4">
        <f t="shared" si="1"/>
        <v>26492.868415689984</v>
      </c>
      <c r="R20" s="7">
        <v>62</v>
      </c>
      <c r="S20" s="5" t="s">
        <v>64</v>
      </c>
      <c r="T20" s="5">
        <v>477.3</v>
      </c>
      <c r="U20" s="6">
        <f t="shared" si="2"/>
        <v>665.49928112811267</v>
      </c>
      <c r="V20" s="24">
        <f t="shared" si="3"/>
        <v>317642.8068824482</v>
      </c>
      <c r="W20" s="25">
        <f t="shared" si="4"/>
        <v>227815.29</v>
      </c>
      <c r="X20" s="25">
        <f t="shared" si="5"/>
        <v>442889.29318203474</v>
      </c>
      <c r="Y20" s="3"/>
      <c r="Z20" s="3"/>
      <c r="AA20" s="3"/>
      <c r="AB20" s="3"/>
    </row>
    <row r="21" spans="1:28" x14ac:dyDescent="0.2">
      <c r="A21" s="7">
        <v>18</v>
      </c>
      <c r="B21" s="5" t="s">
        <v>124</v>
      </c>
      <c r="C21" s="5">
        <v>530.25</v>
      </c>
      <c r="D21" s="6">
        <f t="shared" si="0"/>
        <v>568.19048376837668</v>
      </c>
      <c r="E21" s="5">
        <v>69</v>
      </c>
      <c r="F21" s="5">
        <v>481.03</v>
      </c>
      <c r="G21" s="4">
        <f t="shared" si="1"/>
        <v>25292.544717689994</v>
      </c>
      <c r="R21" s="7">
        <v>69</v>
      </c>
      <c r="S21" s="5" t="s">
        <v>50</v>
      </c>
      <c r="T21" s="5">
        <v>481.03</v>
      </c>
      <c r="U21" s="6">
        <f t="shared" si="2"/>
        <v>680.98022616261608</v>
      </c>
      <c r="V21" s="24">
        <f t="shared" si="3"/>
        <v>327571.91819100321</v>
      </c>
      <c r="W21" s="25">
        <f t="shared" si="4"/>
        <v>231389.86089999997</v>
      </c>
      <c r="X21" s="25">
        <f t="shared" si="5"/>
        <v>463734.06842448772</v>
      </c>
      <c r="Y21" s="3"/>
      <c r="Z21" s="43" t="s">
        <v>224</v>
      </c>
      <c r="AA21" s="44"/>
      <c r="AB21" s="3"/>
    </row>
    <row r="22" spans="1:28" x14ac:dyDescent="0.2">
      <c r="A22" s="7">
        <v>19</v>
      </c>
      <c r="B22" s="5" t="s">
        <v>123</v>
      </c>
      <c r="C22" s="5">
        <v>571.89</v>
      </c>
      <c r="D22" s="6">
        <f t="shared" si="0"/>
        <v>570.40204734473434</v>
      </c>
      <c r="E22" s="5">
        <v>12</v>
      </c>
      <c r="F22" s="5">
        <v>481.79</v>
      </c>
      <c r="G22" s="4">
        <f t="shared" si="1"/>
        <v>25051.387141689978</v>
      </c>
      <c r="R22" s="7">
        <v>12</v>
      </c>
      <c r="S22" s="5" t="s">
        <v>130</v>
      </c>
      <c r="T22" s="5">
        <v>481.79</v>
      </c>
      <c r="U22" s="6">
        <f t="shared" si="2"/>
        <v>554.92110231023082</v>
      </c>
      <c r="V22" s="24">
        <f t="shared" si="3"/>
        <v>267355.4378820461</v>
      </c>
      <c r="W22" s="25">
        <f t="shared" si="4"/>
        <v>232121.60410000003</v>
      </c>
      <c r="X22" s="25">
        <f t="shared" si="5"/>
        <v>307937.42978920165</v>
      </c>
      <c r="Y22" s="3"/>
      <c r="Z22" s="54" t="s">
        <v>235</v>
      </c>
      <c r="AA22" s="55"/>
      <c r="AB22" s="3"/>
    </row>
    <row r="23" spans="1:28" x14ac:dyDescent="0.2">
      <c r="A23" s="7">
        <v>20</v>
      </c>
      <c r="B23" s="5" t="s">
        <v>122</v>
      </c>
      <c r="C23" s="5">
        <v>564.25</v>
      </c>
      <c r="D23" s="6">
        <f t="shared" si="0"/>
        <v>572.61361092109189</v>
      </c>
      <c r="E23" s="5">
        <v>13</v>
      </c>
      <c r="F23" s="5">
        <v>493.5</v>
      </c>
      <c r="G23" s="4">
        <f t="shared" si="1"/>
        <v>21481.680295689988</v>
      </c>
      <c r="R23" s="7">
        <v>13</v>
      </c>
      <c r="S23" s="5" t="s">
        <v>129</v>
      </c>
      <c r="T23" s="5">
        <v>493.5</v>
      </c>
      <c r="U23" s="6">
        <f t="shared" si="2"/>
        <v>557.13266588658848</v>
      </c>
      <c r="V23" s="24">
        <f t="shared" si="3"/>
        <v>274944.97061503143</v>
      </c>
      <c r="W23" s="25">
        <f t="shared" si="4"/>
        <v>243542.25</v>
      </c>
      <c r="X23" s="25">
        <f t="shared" si="5"/>
        <v>310396.80739789706</v>
      </c>
      <c r="Y23" s="3"/>
      <c r="Z23" s="3"/>
      <c r="AA23" s="3"/>
      <c r="AB23" s="3"/>
    </row>
    <row r="24" spans="1:28" x14ac:dyDescent="0.2">
      <c r="A24" s="7">
        <v>21</v>
      </c>
      <c r="B24" s="5" t="s">
        <v>121</v>
      </c>
      <c r="C24" s="5">
        <v>570.63</v>
      </c>
      <c r="D24" s="6">
        <f t="shared" si="0"/>
        <v>574.82517449744955</v>
      </c>
      <c r="E24" s="5">
        <v>16</v>
      </c>
      <c r="F24" s="5">
        <v>493.75</v>
      </c>
      <c r="G24" s="4">
        <f t="shared" si="1"/>
        <v>21408.459645689985</v>
      </c>
      <c r="R24" s="7">
        <v>16</v>
      </c>
      <c r="S24" s="5" t="s">
        <v>126</v>
      </c>
      <c r="T24" s="5">
        <v>493.75</v>
      </c>
      <c r="U24" s="6">
        <f t="shared" si="2"/>
        <v>563.76735661566136</v>
      </c>
      <c r="V24" s="24">
        <f t="shared" si="3"/>
        <v>278360.13232898281</v>
      </c>
      <c r="W24" s="25">
        <f t="shared" si="4"/>
        <v>243789.0625</v>
      </c>
      <c r="X24" s="25">
        <f t="shared" si="5"/>
        <v>317833.63238541031</v>
      </c>
      <c r="Y24" s="3"/>
      <c r="Z24" s="3"/>
      <c r="AA24" s="3"/>
      <c r="AB24" s="3"/>
    </row>
    <row r="25" spans="1:28" x14ac:dyDescent="0.2">
      <c r="A25" s="7">
        <v>22</v>
      </c>
      <c r="B25" s="5" t="s">
        <v>120</v>
      </c>
      <c r="C25" s="5">
        <v>541.99</v>
      </c>
      <c r="D25" s="6">
        <f t="shared" si="0"/>
        <v>577.03673807380721</v>
      </c>
      <c r="E25" s="5">
        <v>11</v>
      </c>
      <c r="F25" s="5">
        <v>497.1</v>
      </c>
      <c r="G25" s="4">
        <f t="shared" si="1"/>
        <v>20439.36293568998</v>
      </c>
      <c r="R25" s="7">
        <v>11</v>
      </c>
      <c r="S25" s="5" t="s">
        <v>131</v>
      </c>
      <c r="T25" s="5">
        <v>497.1</v>
      </c>
      <c r="U25" s="6">
        <f t="shared" si="2"/>
        <v>552.70953873387316</v>
      </c>
      <c r="V25" s="24">
        <f t="shared" si="3"/>
        <v>274751.91170460836</v>
      </c>
      <c r="W25" s="25">
        <f t="shared" si="4"/>
        <v>247108.41000000003</v>
      </c>
      <c r="X25" s="25">
        <f t="shared" si="5"/>
        <v>305487.83420741081</v>
      </c>
      <c r="Y25" s="3"/>
      <c r="Z25" s="3"/>
      <c r="AA25" s="3"/>
      <c r="AB25" s="3"/>
    </row>
    <row r="26" spans="1:28" x14ac:dyDescent="0.2">
      <c r="A26" s="7">
        <v>23</v>
      </c>
      <c r="B26" s="5" t="s">
        <v>119</v>
      </c>
      <c r="C26" s="5">
        <v>568.49</v>
      </c>
      <c r="D26" s="6">
        <f t="shared" si="0"/>
        <v>579.24830165016488</v>
      </c>
      <c r="E26" s="5">
        <v>67</v>
      </c>
      <c r="F26" s="5">
        <v>501.25</v>
      </c>
      <c r="G26" s="4">
        <f t="shared" si="1"/>
        <v>19269.965145689988</v>
      </c>
      <c r="I26" s="39" t="s">
        <v>116</v>
      </c>
      <c r="J26" s="39"/>
      <c r="K26" s="39"/>
      <c r="L26" s="2" t="s">
        <v>30</v>
      </c>
      <c r="R26" s="7">
        <v>67</v>
      </c>
      <c r="S26" s="5" t="s">
        <v>52</v>
      </c>
      <c r="T26" s="5">
        <v>501.25</v>
      </c>
      <c r="U26" s="6">
        <f t="shared" si="2"/>
        <v>676.55709900990087</v>
      </c>
      <c r="V26" s="24">
        <f t="shared" si="3"/>
        <v>339124.2458787128</v>
      </c>
      <c r="W26" s="25">
        <f t="shared" si="4"/>
        <v>251251.5625</v>
      </c>
      <c r="X26" s="25">
        <f t="shared" si="5"/>
        <v>457729.50822069281</v>
      </c>
      <c r="Y26" s="3"/>
      <c r="Z26" s="3"/>
      <c r="AA26" s="3"/>
      <c r="AB26" s="3"/>
    </row>
    <row r="27" spans="1:28" x14ac:dyDescent="0.2">
      <c r="A27" s="7">
        <v>24</v>
      </c>
      <c r="B27" s="5" t="s">
        <v>118</v>
      </c>
      <c r="C27" s="5">
        <v>575.69000000000005</v>
      </c>
      <c r="D27" s="6">
        <f t="shared" si="0"/>
        <v>581.45986522652242</v>
      </c>
      <c r="E27" s="5">
        <v>68</v>
      </c>
      <c r="F27" s="5">
        <v>504</v>
      </c>
      <c r="G27" s="4">
        <f t="shared" si="1"/>
        <v>18514.037995689989</v>
      </c>
      <c r="I27" s="39" t="s">
        <v>114</v>
      </c>
      <c r="J27" s="39"/>
      <c r="K27" s="5">
        <f>K31-K29</f>
        <v>269.72000000000003</v>
      </c>
      <c r="L27" s="2" t="s">
        <v>113</v>
      </c>
      <c r="R27" s="7">
        <v>68</v>
      </c>
      <c r="S27" s="5" t="s">
        <v>51</v>
      </c>
      <c r="T27" s="5">
        <v>504</v>
      </c>
      <c r="U27" s="6">
        <f t="shared" si="2"/>
        <v>678.76866258625842</v>
      </c>
      <c r="V27" s="24">
        <f t="shared" si="3"/>
        <v>342099.40594347427</v>
      </c>
      <c r="W27" s="25">
        <f t="shared" si="4"/>
        <v>254016</v>
      </c>
      <c r="X27" s="25">
        <f t="shared" si="5"/>
        <v>460726.89730913792</v>
      </c>
      <c r="Y27" s="3"/>
      <c r="Z27" s="3"/>
      <c r="AA27" s="3"/>
      <c r="AB27" s="3"/>
    </row>
    <row r="28" spans="1:28" x14ac:dyDescent="0.2">
      <c r="A28" s="7">
        <v>25</v>
      </c>
      <c r="B28" s="5" t="s">
        <v>117</v>
      </c>
      <c r="C28" s="5">
        <v>632.41999999999996</v>
      </c>
      <c r="D28" s="6">
        <f t="shared" si="0"/>
        <v>583.67142880288009</v>
      </c>
      <c r="E28" s="5">
        <v>65</v>
      </c>
      <c r="F28" s="5">
        <v>505</v>
      </c>
      <c r="G28" s="4">
        <f t="shared" si="1"/>
        <v>18242.905395689988</v>
      </c>
      <c r="I28" s="39" t="s">
        <v>111</v>
      </c>
      <c r="J28" s="39"/>
      <c r="K28" s="5">
        <f>MIN(F4:F103)</f>
        <v>374.7</v>
      </c>
      <c r="L28" s="2" t="s">
        <v>110</v>
      </c>
      <c r="R28" s="7">
        <v>65</v>
      </c>
      <c r="S28" s="5" t="s">
        <v>56</v>
      </c>
      <c r="T28" s="5">
        <v>505</v>
      </c>
      <c r="U28" s="6">
        <f t="shared" si="2"/>
        <v>672.13397185718554</v>
      </c>
      <c r="V28" s="24">
        <f t="shared" si="3"/>
        <v>339427.65578787873</v>
      </c>
      <c r="W28" s="25">
        <f t="shared" si="4"/>
        <v>255025</v>
      </c>
      <c r="X28" s="25">
        <f t="shared" si="5"/>
        <v>451764.07612451591</v>
      </c>
      <c r="Y28" s="3"/>
      <c r="Z28" s="3"/>
      <c r="AA28" s="3"/>
      <c r="AB28" s="3"/>
    </row>
    <row r="29" spans="1:28" x14ac:dyDescent="0.2">
      <c r="A29" s="7">
        <v>26</v>
      </c>
      <c r="B29" s="5" t="s">
        <v>115</v>
      </c>
      <c r="C29" s="5">
        <v>640</v>
      </c>
      <c r="D29" s="6">
        <f t="shared" si="0"/>
        <v>585.88299237923775</v>
      </c>
      <c r="E29" s="5">
        <v>17</v>
      </c>
      <c r="F29" s="5">
        <v>507.61</v>
      </c>
      <c r="G29" s="4">
        <f t="shared" si="1"/>
        <v>17544.671409689985</v>
      </c>
      <c r="I29" s="39" t="s">
        <v>108</v>
      </c>
      <c r="J29" s="39"/>
      <c r="K29" s="5">
        <f>_xlfn.QUARTILE.INC($F$4:$F$103,1)</f>
        <v>506.95749999999998</v>
      </c>
      <c r="L29" s="15" t="s">
        <v>173</v>
      </c>
      <c r="R29" s="7">
        <v>17</v>
      </c>
      <c r="S29" s="5" t="s">
        <v>125</v>
      </c>
      <c r="T29" s="5">
        <v>507.61</v>
      </c>
      <c r="U29" s="6">
        <f t="shared" si="2"/>
        <v>565.97892019201902</v>
      </c>
      <c r="V29" s="24">
        <f t="shared" si="3"/>
        <v>287296.55967867078</v>
      </c>
      <c r="W29" s="25">
        <f t="shared" si="4"/>
        <v>257667.91210000002</v>
      </c>
      <c r="X29" s="25">
        <f t="shared" si="5"/>
        <v>320332.13810172386</v>
      </c>
      <c r="Y29" s="3"/>
      <c r="Z29" s="3"/>
      <c r="AA29" s="3"/>
      <c r="AB29" s="3"/>
    </row>
    <row r="30" spans="1:28" x14ac:dyDescent="0.2">
      <c r="A30" s="7">
        <v>27</v>
      </c>
      <c r="B30" s="5" t="s">
        <v>112</v>
      </c>
      <c r="C30" s="5">
        <v>673.69</v>
      </c>
      <c r="D30" s="6">
        <f t="shared" si="0"/>
        <v>588.09455595559541</v>
      </c>
      <c r="E30" s="5">
        <v>70</v>
      </c>
      <c r="F30" s="5">
        <v>509.5</v>
      </c>
      <c r="G30" s="4">
        <f t="shared" si="1"/>
        <v>17047.55869568999</v>
      </c>
      <c r="I30" s="39" t="s">
        <v>63</v>
      </c>
      <c r="J30" s="39"/>
      <c r="K30" s="5">
        <f>_xlfn.QUARTILE.INC($F$4:$F$103,2)</f>
        <v>640.1</v>
      </c>
      <c r="L30" s="2" t="s">
        <v>105</v>
      </c>
      <c r="R30" s="7">
        <v>70</v>
      </c>
      <c r="S30" s="5" t="s">
        <v>49</v>
      </c>
      <c r="T30" s="5">
        <v>509.5</v>
      </c>
      <c r="U30" s="6">
        <f t="shared" si="2"/>
        <v>683.19178973897374</v>
      </c>
      <c r="V30" s="24">
        <f t="shared" si="3"/>
        <v>348086.21687200712</v>
      </c>
      <c r="W30" s="25">
        <f t="shared" si="4"/>
        <v>259590.25</v>
      </c>
      <c r="X30" s="25">
        <f t="shared" si="5"/>
        <v>466751.0215667421</v>
      </c>
      <c r="Y30" s="3"/>
      <c r="Z30" s="3"/>
      <c r="AA30" s="3"/>
      <c r="AB30" s="3"/>
    </row>
    <row r="31" spans="1:28" x14ac:dyDescent="0.2">
      <c r="A31" s="7">
        <v>28</v>
      </c>
      <c r="B31" s="5" t="s">
        <v>109</v>
      </c>
      <c r="C31" s="5">
        <v>882.96</v>
      </c>
      <c r="D31" s="6">
        <f t="shared" si="0"/>
        <v>590.30611953195307</v>
      </c>
      <c r="E31" s="5">
        <v>66</v>
      </c>
      <c r="F31" s="5">
        <v>510.26</v>
      </c>
      <c r="G31" s="4">
        <f t="shared" si="1"/>
        <v>16849.67551968999</v>
      </c>
      <c r="I31" s="39" t="s">
        <v>103</v>
      </c>
      <c r="J31" s="39"/>
      <c r="K31" s="5">
        <f>_xlfn.QUARTILE.INC($F$4:$F$103,3)</f>
        <v>776.67750000000001</v>
      </c>
      <c r="L31" s="2" t="s">
        <v>102</v>
      </c>
      <c r="R31" s="7">
        <v>66</v>
      </c>
      <c r="S31" s="5" t="s">
        <v>54</v>
      </c>
      <c r="T31" s="5">
        <v>510.26</v>
      </c>
      <c r="U31" s="6">
        <f t="shared" si="2"/>
        <v>674.3455354335432</v>
      </c>
      <c r="V31" s="24">
        <f t="shared" si="3"/>
        <v>344091.55291031976</v>
      </c>
      <c r="W31" s="25">
        <f t="shared" si="4"/>
        <v>260365.26759999999</v>
      </c>
      <c r="X31" s="25">
        <f t="shared" si="5"/>
        <v>454741.9011591521</v>
      </c>
      <c r="Y31" s="3"/>
      <c r="Z31" s="3"/>
      <c r="AA31" s="3"/>
      <c r="AB31" s="3"/>
    </row>
    <row r="32" spans="1:28" x14ac:dyDescent="0.2">
      <c r="A32" s="7">
        <v>29</v>
      </c>
      <c r="B32" s="5" t="s">
        <v>106</v>
      </c>
      <c r="C32" s="5">
        <v>823.26</v>
      </c>
      <c r="D32" s="6">
        <f t="shared" si="0"/>
        <v>592.51768310831062</v>
      </c>
      <c r="E32" s="5">
        <v>71</v>
      </c>
      <c r="F32" s="5">
        <v>511.2</v>
      </c>
      <c r="G32" s="4">
        <f t="shared" si="1"/>
        <v>16606.523275689993</v>
      </c>
      <c r="I32" s="39" t="s">
        <v>100</v>
      </c>
      <c r="J32" s="39"/>
      <c r="K32" s="5">
        <f>MAX(F4:F103)</f>
        <v>923.5</v>
      </c>
      <c r="R32" s="7">
        <v>71</v>
      </c>
      <c r="S32" s="5" t="s">
        <v>48</v>
      </c>
      <c r="T32" s="5">
        <v>511.2</v>
      </c>
      <c r="U32" s="6">
        <f t="shared" si="2"/>
        <v>685.4033533153314</v>
      </c>
      <c r="V32" s="24">
        <f t="shared" si="3"/>
        <v>350378.1942147974</v>
      </c>
      <c r="W32" s="25">
        <f t="shared" si="4"/>
        <v>261325.44</v>
      </c>
      <c r="X32" s="25">
        <f t="shared" si="5"/>
        <v>469777.756735901</v>
      </c>
      <c r="Y32" s="3"/>
      <c r="Z32" s="3"/>
      <c r="AA32" s="3"/>
      <c r="AB32" s="3"/>
    </row>
    <row r="33" spans="1:28" x14ac:dyDescent="0.2">
      <c r="A33" s="7">
        <v>30</v>
      </c>
      <c r="B33" s="5" t="s">
        <v>104</v>
      </c>
      <c r="C33" s="5">
        <v>699.92</v>
      </c>
      <c r="D33" s="6">
        <f t="shared" si="0"/>
        <v>594.72924668466828</v>
      </c>
      <c r="E33" s="5">
        <v>15</v>
      </c>
      <c r="F33" s="5">
        <v>529.76</v>
      </c>
      <c r="G33" s="4">
        <f t="shared" si="1"/>
        <v>12167.479819689992</v>
      </c>
      <c r="I33" s="39" t="s">
        <v>98</v>
      </c>
      <c r="J33" s="39"/>
      <c r="K33" s="5">
        <f>K29-(1.5*K27)</f>
        <v>102.37749999999994</v>
      </c>
      <c r="R33" s="7">
        <v>15</v>
      </c>
      <c r="S33" s="5" t="s">
        <v>127</v>
      </c>
      <c r="T33" s="5">
        <v>529.76</v>
      </c>
      <c r="U33" s="6">
        <f t="shared" si="2"/>
        <v>561.55579303930381</v>
      </c>
      <c r="V33" s="24">
        <f t="shared" si="3"/>
        <v>297489.79692050157</v>
      </c>
      <c r="W33" s="25">
        <f t="shared" si="4"/>
        <v>280645.65759999998</v>
      </c>
      <c r="X33" s="25">
        <f t="shared" si="5"/>
        <v>315344.9086960014</v>
      </c>
      <c r="Y33" s="3"/>
      <c r="Z33" s="3"/>
      <c r="AA33" s="3"/>
      <c r="AB33" s="3"/>
    </row>
    <row r="34" spans="1:28" x14ac:dyDescent="0.2">
      <c r="A34" s="7">
        <v>31</v>
      </c>
      <c r="B34" s="5" t="s">
        <v>101</v>
      </c>
      <c r="C34" s="5">
        <v>730.55</v>
      </c>
      <c r="D34" s="6">
        <f t="shared" si="0"/>
        <v>596.94081026102594</v>
      </c>
      <c r="E34" s="5">
        <v>18</v>
      </c>
      <c r="F34" s="5">
        <v>530.25</v>
      </c>
      <c r="G34" s="4">
        <f t="shared" si="1"/>
        <v>12059.61974568999</v>
      </c>
      <c r="I34" s="39" t="s">
        <v>96</v>
      </c>
      <c r="J34" s="39"/>
      <c r="K34" s="5">
        <f>K31+(1.5*K27)</f>
        <v>1181.2575000000002</v>
      </c>
      <c r="R34" s="7">
        <v>18</v>
      </c>
      <c r="S34" s="5" t="s">
        <v>124</v>
      </c>
      <c r="T34" s="5">
        <v>530.25</v>
      </c>
      <c r="U34" s="6">
        <f t="shared" si="2"/>
        <v>568.19048376837668</v>
      </c>
      <c r="V34" s="24">
        <f t="shared" si="3"/>
        <v>301283.00401818176</v>
      </c>
      <c r="W34" s="25">
        <f t="shared" si="4"/>
        <v>281165.0625</v>
      </c>
      <c r="X34" s="25">
        <f t="shared" si="5"/>
        <v>322840.42584494193</v>
      </c>
      <c r="Y34" s="3"/>
      <c r="Z34" s="3"/>
      <c r="AA34" s="3"/>
      <c r="AB34" s="3"/>
    </row>
    <row r="35" spans="1:28" x14ac:dyDescent="0.2">
      <c r="A35" s="7">
        <v>32</v>
      </c>
      <c r="B35" s="5" t="s">
        <v>99</v>
      </c>
      <c r="C35" s="5">
        <v>800</v>
      </c>
      <c r="D35" s="6">
        <f t="shared" si="0"/>
        <v>599.15237383738361</v>
      </c>
      <c r="E35" s="5">
        <v>22</v>
      </c>
      <c r="F35" s="5">
        <v>541.99</v>
      </c>
      <c r="G35" s="4">
        <f t="shared" si="1"/>
        <v>9618.9606216899901</v>
      </c>
      <c r="R35" s="7">
        <v>22</v>
      </c>
      <c r="S35" s="5" t="s">
        <v>120</v>
      </c>
      <c r="T35" s="5">
        <v>541.99</v>
      </c>
      <c r="U35" s="6">
        <f t="shared" si="2"/>
        <v>577.03673807380721</v>
      </c>
      <c r="V35" s="24">
        <f t="shared" si="3"/>
        <v>312748.14166862279</v>
      </c>
      <c r="W35" s="25">
        <f t="shared" si="4"/>
        <v>293753.16010000004</v>
      </c>
      <c r="X35" s="25">
        <f t="shared" si="5"/>
        <v>332971.39708685956</v>
      </c>
      <c r="Y35" s="3"/>
      <c r="Z35" s="3"/>
      <c r="AA35" s="3"/>
      <c r="AB35" s="3"/>
    </row>
    <row r="36" spans="1:28" x14ac:dyDescent="0.2">
      <c r="A36" s="7">
        <v>33</v>
      </c>
      <c r="B36" s="5" t="s">
        <v>97</v>
      </c>
      <c r="C36" s="5">
        <v>768.79</v>
      </c>
      <c r="D36" s="6">
        <f t="shared" ref="D36:D67" si="6">TREND($C$4:$C$103,$A$4:$A$103,A36)</f>
        <v>601.36393741374116</v>
      </c>
      <c r="E36" s="5">
        <v>14</v>
      </c>
      <c r="F36" s="5">
        <v>544.26</v>
      </c>
      <c r="G36" s="4">
        <f t="shared" ref="G36:G67" si="7">POWER(F36-$K$63,2)</f>
        <v>9178.8471196899936</v>
      </c>
      <c r="R36" s="7">
        <v>14</v>
      </c>
      <c r="S36" s="5" t="s">
        <v>128</v>
      </c>
      <c r="T36" s="5">
        <v>544.26</v>
      </c>
      <c r="U36" s="6">
        <f t="shared" ref="U36:U67" si="8">TREND($C$4:$C$103,$A$4:$A$103,R36)</f>
        <v>559.34422946294615</v>
      </c>
      <c r="V36" s="24">
        <f t="shared" ref="V36:V67" si="9">T36*U36</f>
        <v>304428.69032750308</v>
      </c>
      <c r="W36" s="25">
        <f t="shared" ref="W36:W67" si="10">POWER(T36,2)</f>
        <v>296218.94760000001</v>
      </c>
      <c r="X36" s="25">
        <f t="shared" ref="X36:X67" si="11">POWER(U36,2)</f>
        <v>312865.96703349694</v>
      </c>
      <c r="Y36" s="3"/>
      <c r="Z36" s="3"/>
      <c r="AA36" s="3"/>
      <c r="AB36" s="3"/>
    </row>
    <row r="37" spans="1:28" x14ac:dyDescent="0.2">
      <c r="A37" s="7">
        <v>34</v>
      </c>
      <c r="B37" s="5" t="s">
        <v>95</v>
      </c>
      <c r="C37" s="5">
        <v>777.87</v>
      </c>
      <c r="D37" s="6">
        <f t="shared" si="6"/>
        <v>603.57550099009882</v>
      </c>
      <c r="E37" s="5">
        <v>72</v>
      </c>
      <c r="F37" s="5">
        <v>545</v>
      </c>
      <c r="G37" s="4">
        <f t="shared" si="7"/>
        <v>9037.6013956899915</v>
      </c>
      <c r="R37" s="7">
        <v>72</v>
      </c>
      <c r="S37" s="5" t="s">
        <v>47</v>
      </c>
      <c r="T37" s="5">
        <v>545</v>
      </c>
      <c r="U37" s="6">
        <f t="shared" si="8"/>
        <v>687.61491689168906</v>
      </c>
      <c r="V37" s="24">
        <f t="shared" si="9"/>
        <v>374750.12970597052</v>
      </c>
      <c r="W37" s="25">
        <f t="shared" si="10"/>
        <v>297025</v>
      </c>
      <c r="X37" s="25">
        <f t="shared" si="11"/>
        <v>472814.27393196448</v>
      </c>
      <c r="Y37" s="3"/>
      <c r="Z37" s="3"/>
      <c r="AA37" s="3"/>
      <c r="AB37" s="3"/>
    </row>
    <row r="38" spans="1:28" x14ac:dyDescent="0.2">
      <c r="A38" s="7">
        <v>35</v>
      </c>
      <c r="B38" s="5" t="s">
        <v>94</v>
      </c>
      <c r="C38" s="5">
        <v>741.84</v>
      </c>
      <c r="D38" s="6">
        <f t="shared" si="6"/>
        <v>605.78706456645648</v>
      </c>
      <c r="E38" s="5">
        <v>63</v>
      </c>
      <c r="F38" s="5">
        <v>545.25</v>
      </c>
      <c r="G38" s="4">
        <f t="shared" si="7"/>
        <v>8990.1307456899922</v>
      </c>
      <c r="R38" s="7">
        <v>63</v>
      </c>
      <c r="S38" s="5" t="s">
        <v>61</v>
      </c>
      <c r="T38" s="5">
        <v>545.25</v>
      </c>
      <c r="U38" s="6">
        <f t="shared" si="8"/>
        <v>667.71084470447022</v>
      </c>
      <c r="V38" s="24">
        <f t="shared" si="9"/>
        <v>364069.33807511238</v>
      </c>
      <c r="W38" s="25">
        <f t="shared" si="10"/>
        <v>297297.5625</v>
      </c>
      <c r="X38" s="25">
        <f t="shared" si="11"/>
        <v>445837.77213595714</v>
      </c>
      <c r="Y38" s="3"/>
      <c r="Z38" s="3"/>
      <c r="AA38" s="3"/>
      <c r="AB38" s="3"/>
    </row>
    <row r="39" spans="1:28" x14ac:dyDescent="0.2">
      <c r="A39" s="7">
        <v>36</v>
      </c>
      <c r="B39" s="5" t="s">
        <v>93</v>
      </c>
      <c r="C39" s="5">
        <v>787.22</v>
      </c>
      <c r="D39" s="6">
        <f t="shared" si="6"/>
        <v>607.99862814281414</v>
      </c>
      <c r="E39" s="5">
        <v>64</v>
      </c>
      <c r="F39" s="5">
        <v>547.39</v>
      </c>
      <c r="G39" s="4">
        <f t="shared" si="7"/>
        <v>8588.8965816899945</v>
      </c>
      <c r="R39" s="7">
        <v>64</v>
      </c>
      <c r="S39" s="5" t="s">
        <v>58</v>
      </c>
      <c r="T39" s="5">
        <v>547.39</v>
      </c>
      <c r="U39" s="6">
        <f t="shared" si="8"/>
        <v>669.92240828082788</v>
      </c>
      <c r="V39" s="24">
        <f t="shared" si="9"/>
        <v>366708.82706884237</v>
      </c>
      <c r="W39" s="25">
        <f t="shared" si="10"/>
        <v>299635.81209999998</v>
      </c>
      <c r="X39" s="25">
        <f t="shared" si="11"/>
        <v>448796.03311678424</v>
      </c>
      <c r="Y39" s="3"/>
      <c r="Z39" s="3"/>
      <c r="AA39" s="3"/>
      <c r="AB39" s="3"/>
    </row>
    <row r="40" spans="1:28" x14ac:dyDescent="0.2">
      <c r="A40" s="7">
        <v>37</v>
      </c>
      <c r="B40" s="5" t="s">
        <v>92</v>
      </c>
      <c r="C40" s="5">
        <v>841.6</v>
      </c>
      <c r="D40" s="6">
        <f t="shared" si="6"/>
        <v>610.21019171917169</v>
      </c>
      <c r="E40" s="5">
        <v>73</v>
      </c>
      <c r="F40" s="5">
        <v>554.20000000000005</v>
      </c>
      <c r="G40" s="4">
        <f t="shared" si="7"/>
        <v>7373.021475689985</v>
      </c>
      <c r="R40" s="7">
        <v>73</v>
      </c>
      <c r="S40" s="5" t="s">
        <v>46</v>
      </c>
      <c r="T40" s="5">
        <v>554.20000000000005</v>
      </c>
      <c r="U40" s="6">
        <f t="shared" si="8"/>
        <v>689.82648046804661</v>
      </c>
      <c r="V40" s="24">
        <f t="shared" si="9"/>
        <v>382301.83547539148</v>
      </c>
      <c r="W40" s="25">
        <f t="shared" si="10"/>
        <v>307137.64000000007</v>
      </c>
      <c r="X40" s="25">
        <f t="shared" si="11"/>
        <v>475860.5731549323</v>
      </c>
      <c r="Y40" s="3"/>
      <c r="Z40" s="2"/>
      <c r="AA40" s="2"/>
      <c r="AB40" s="2"/>
    </row>
    <row r="41" spans="1:28" x14ac:dyDescent="0.2">
      <c r="A41" s="7">
        <v>38</v>
      </c>
      <c r="B41" s="5" t="s">
        <v>91</v>
      </c>
      <c r="C41" s="5">
        <v>923.5</v>
      </c>
      <c r="D41" s="6">
        <f t="shared" si="6"/>
        <v>612.42175529552935</v>
      </c>
      <c r="E41" s="5">
        <v>74</v>
      </c>
      <c r="F41" s="5">
        <v>562.09</v>
      </c>
      <c r="G41" s="4">
        <f t="shared" si="7"/>
        <v>6080.3033616899884</v>
      </c>
      <c r="R41" s="7">
        <v>74</v>
      </c>
      <c r="S41" s="5" t="s">
        <v>45</v>
      </c>
      <c r="T41" s="5">
        <v>562.09</v>
      </c>
      <c r="U41" s="6">
        <f t="shared" si="8"/>
        <v>692.03804404440427</v>
      </c>
      <c r="V41" s="24">
        <f t="shared" si="9"/>
        <v>388987.66417691921</v>
      </c>
      <c r="W41" s="25">
        <f t="shared" si="10"/>
        <v>315945.16810000001</v>
      </c>
      <c r="X41" s="25">
        <f t="shared" si="11"/>
        <v>478916.65440480481</v>
      </c>
      <c r="Y41" s="3"/>
      <c r="Z41" s="2"/>
      <c r="AA41" s="2"/>
      <c r="AB41" s="2"/>
    </row>
    <row r="42" spans="1:28" x14ac:dyDescent="0.2">
      <c r="A42" s="7">
        <v>39</v>
      </c>
      <c r="B42" s="5" t="s">
        <v>90</v>
      </c>
      <c r="C42" s="5">
        <v>911.95</v>
      </c>
      <c r="D42" s="6">
        <f t="shared" si="6"/>
        <v>614.63331887188701</v>
      </c>
      <c r="E42" s="5">
        <v>20</v>
      </c>
      <c r="F42" s="5">
        <v>564.25</v>
      </c>
      <c r="G42" s="4">
        <f t="shared" si="7"/>
        <v>5748.111345689993</v>
      </c>
      <c r="R42" s="7">
        <v>20</v>
      </c>
      <c r="S42" s="5" t="s">
        <v>122</v>
      </c>
      <c r="T42" s="5">
        <v>564.25</v>
      </c>
      <c r="U42" s="6">
        <f t="shared" si="8"/>
        <v>572.61361092109189</v>
      </c>
      <c r="V42" s="24">
        <f t="shared" si="9"/>
        <v>323097.22996222612</v>
      </c>
      <c r="W42" s="25">
        <f t="shared" si="10"/>
        <v>318378.0625</v>
      </c>
      <c r="X42" s="25">
        <f t="shared" si="11"/>
        <v>327886.34741209162</v>
      </c>
      <c r="Y42" s="3"/>
      <c r="Z42" s="2"/>
      <c r="AA42" s="2"/>
      <c r="AB42" s="2"/>
    </row>
    <row r="43" spans="1:28" x14ac:dyDescent="0.2">
      <c r="A43" s="7">
        <v>40</v>
      </c>
      <c r="B43" s="5" t="s">
        <v>89</v>
      </c>
      <c r="C43" s="5">
        <v>906.98</v>
      </c>
      <c r="D43" s="6">
        <f t="shared" si="6"/>
        <v>616.84488244824468</v>
      </c>
      <c r="E43" s="5">
        <v>23</v>
      </c>
      <c r="F43" s="5">
        <v>568.49</v>
      </c>
      <c r="G43" s="4">
        <f t="shared" si="7"/>
        <v>5123.1667216899923</v>
      </c>
      <c r="R43" s="7">
        <v>23</v>
      </c>
      <c r="S43" s="5" t="s">
        <v>119</v>
      </c>
      <c r="T43" s="5">
        <v>568.49</v>
      </c>
      <c r="U43" s="6">
        <f t="shared" si="8"/>
        <v>579.24830165016488</v>
      </c>
      <c r="V43" s="24">
        <f t="shared" si="9"/>
        <v>329296.86700510222</v>
      </c>
      <c r="W43" s="25">
        <f t="shared" si="10"/>
        <v>323180.88010000001</v>
      </c>
      <c r="X43" s="25">
        <f t="shared" si="11"/>
        <v>335528.5949646004</v>
      </c>
      <c r="Y43" s="3"/>
      <c r="Z43" s="2"/>
      <c r="AA43" s="2"/>
      <c r="AB43" s="2"/>
    </row>
    <row r="44" spans="1:28" x14ac:dyDescent="0.2">
      <c r="A44" s="7">
        <v>41</v>
      </c>
      <c r="B44" s="5" t="s">
        <v>88</v>
      </c>
      <c r="C44" s="5">
        <v>839</v>
      </c>
      <c r="D44" s="6">
        <f t="shared" si="6"/>
        <v>619.05644602460234</v>
      </c>
      <c r="E44" s="5">
        <v>21</v>
      </c>
      <c r="F44" s="5">
        <v>570.63</v>
      </c>
      <c r="G44" s="4">
        <f t="shared" si="7"/>
        <v>4821.3997576899947</v>
      </c>
      <c r="R44" s="7">
        <v>21</v>
      </c>
      <c r="S44" s="5" t="s">
        <v>121</v>
      </c>
      <c r="T44" s="5">
        <v>570.63</v>
      </c>
      <c r="U44" s="6">
        <f t="shared" si="8"/>
        <v>574.82517449744955</v>
      </c>
      <c r="V44" s="24">
        <f t="shared" si="9"/>
        <v>328012.48932347965</v>
      </c>
      <c r="W44" s="25">
        <f t="shared" si="10"/>
        <v>325618.5969</v>
      </c>
      <c r="X44" s="25">
        <f t="shared" si="11"/>
        <v>330423.9812360233</v>
      </c>
      <c r="Y44" s="3"/>
      <c r="Z44" s="2"/>
      <c r="AA44" s="2"/>
      <c r="AB44" s="2"/>
    </row>
    <row r="45" spans="1:28" x14ac:dyDescent="0.2">
      <c r="A45" s="7">
        <v>42</v>
      </c>
      <c r="B45" s="5" t="s">
        <v>87</v>
      </c>
      <c r="C45" s="5">
        <v>849</v>
      </c>
      <c r="D45" s="6">
        <f t="shared" si="6"/>
        <v>621.26800960095989</v>
      </c>
      <c r="E45" s="5">
        <v>19</v>
      </c>
      <c r="F45" s="5">
        <v>571.89</v>
      </c>
      <c r="G45" s="4">
        <f t="shared" si="7"/>
        <v>4648.0078816899959</v>
      </c>
      <c r="R45" s="7">
        <v>19</v>
      </c>
      <c r="S45" s="5" t="s">
        <v>123</v>
      </c>
      <c r="T45" s="5">
        <v>571.89</v>
      </c>
      <c r="U45" s="6">
        <f t="shared" si="8"/>
        <v>570.40204734473434</v>
      </c>
      <c r="V45" s="24">
        <f t="shared" si="9"/>
        <v>326207.22685598012</v>
      </c>
      <c r="W45" s="25">
        <f t="shared" si="10"/>
        <v>327058.17209999997</v>
      </c>
      <c r="X45" s="25">
        <f t="shared" si="11"/>
        <v>325358.49561506457</v>
      </c>
      <c r="Y45" s="3"/>
      <c r="Z45" s="2"/>
      <c r="AA45" s="2"/>
      <c r="AB45" s="2"/>
    </row>
    <row r="46" spans="1:28" x14ac:dyDescent="0.2">
      <c r="A46" s="7">
        <v>43</v>
      </c>
      <c r="B46" s="5" t="s">
        <v>86</v>
      </c>
      <c r="C46" s="5">
        <v>782.5</v>
      </c>
      <c r="D46" s="6">
        <f t="shared" si="6"/>
        <v>623.47957317731755</v>
      </c>
      <c r="E46" s="5">
        <v>24</v>
      </c>
      <c r="F46" s="5">
        <v>575.69000000000005</v>
      </c>
      <c r="G46" s="4">
        <f t="shared" si="7"/>
        <v>4144.3080016899876</v>
      </c>
      <c r="R46" s="7">
        <v>24</v>
      </c>
      <c r="S46" s="5" t="s">
        <v>118</v>
      </c>
      <c r="T46" s="5">
        <v>575.69000000000005</v>
      </c>
      <c r="U46" s="6">
        <f t="shared" si="8"/>
        <v>581.45986522652242</v>
      </c>
      <c r="V46" s="24">
        <f t="shared" si="9"/>
        <v>334740.62981225672</v>
      </c>
      <c r="W46" s="25">
        <f t="shared" si="10"/>
        <v>331418.97610000009</v>
      </c>
      <c r="X46" s="25">
        <f t="shared" si="11"/>
        <v>338095.57486924564</v>
      </c>
      <c r="Y46" s="3"/>
      <c r="Z46" s="2"/>
      <c r="AA46" s="2"/>
      <c r="AB46" s="2"/>
    </row>
    <row r="47" spans="1:28" x14ac:dyDescent="0.2">
      <c r="A47" s="7">
        <v>44</v>
      </c>
      <c r="B47" s="5" t="s">
        <v>85</v>
      </c>
      <c r="C47" s="5">
        <v>730</v>
      </c>
      <c r="D47" s="6">
        <f t="shared" si="6"/>
        <v>625.69113675367521</v>
      </c>
      <c r="E47" s="5">
        <v>54</v>
      </c>
      <c r="F47" s="5">
        <v>580.89</v>
      </c>
      <c r="G47" s="4">
        <f t="shared" si="7"/>
        <v>3501.8344816899962</v>
      </c>
      <c r="R47" s="7">
        <v>54</v>
      </c>
      <c r="S47" s="5" t="s">
        <v>75</v>
      </c>
      <c r="T47" s="5">
        <v>580.89</v>
      </c>
      <c r="U47" s="6">
        <f t="shared" si="8"/>
        <v>647.8067725172516</v>
      </c>
      <c r="V47" s="24">
        <f t="shared" si="9"/>
        <v>376304.47608754627</v>
      </c>
      <c r="W47" s="25">
        <f t="shared" si="10"/>
        <v>337433.19209999999</v>
      </c>
      <c r="X47" s="25">
        <f t="shared" si="11"/>
        <v>419653.61451921816</v>
      </c>
      <c r="Y47" s="3"/>
      <c r="Z47" s="2"/>
      <c r="AA47" s="2"/>
      <c r="AB47" s="2"/>
    </row>
    <row r="48" spans="1:28" x14ac:dyDescent="0.2">
      <c r="A48" s="7">
        <v>45</v>
      </c>
      <c r="B48" s="5" t="s">
        <v>84</v>
      </c>
      <c r="C48" s="5">
        <v>629.70000000000005</v>
      </c>
      <c r="D48" s="6">
        <f t="shared" si="6"/>
        <v>627.90270033003287</v>
      </c>
      <c r="E48" s="5">
        <v>75</v>
      </c>
      <c r="F48" s="5">
        <v>590.16</v>
      </c>
      <c r="G48" s="4">
        <f t="shared" si="7"/>
        <v>2490.638779689999</v>
      </c>
      <c r="R48" s="7">
        <v>75</v>
      </c>
      <c r="S48" s="5" t="s">
        <v>44</v>
      </c>
      <c r="T48" s="5">
        <v>590.16</v>
      </c>
      <c r="U48" s="6">
        <f t="shared" si="8"/>
        <v>694.24960762076194</v>
      </c>
      <c r="V48" s="24">
        <f t="shared" si="9"/>
        <v>409718.34843346884</v>
      </c>
      <c r="W48" s="25">
        <f t="shared" si="10"/>
        <v>348288.82559999998</v>
      </c>
      <c r="X48" s="25">
        <f t="shared" si="11"/>
        <v>481982.5176815819</v>
      </c>
      <c r="Y48" s="3"/>
      <c r="Z48" s="2"/>
      <c r="AA48" s="2"/>
      <c r="AB48" s="2"/>
    </row>
    <row r="49" spans="1:36" x14ac:dyDescent="0.2">
      <c r="A49" s="7">
        <v>46</v>
      </c>
      <c r="B49" s="5" t="s">
        <v>83</v>
      </c>
      <c r="C49" s="5">
        <v>711.26</v>
      </c>
      <c r="D49" s="6">
        <f t="shared" si="6"/>
        <v>630.11426390639042</v>
      </c>
      <c r="E49" s="5">
        <v>55</v>
      </c>
      <c r="F49" s="5">
        <v>595</v>
      </c>
      <c r="G49" s="4">
        <f t="shared" si="7"/>
        <v>2030.9713956899959</v>
      </c>
      <c r="R49" s="7">
        <v>55</v>
      </c>
      <c r="S49" s="5" t="s">
        <v>74</v>
      </c>
      <c r="T49" s="5">
        <v>595</v>
      </c>
      <c r="U49" s="6">
        <f t="shared" si="8"/>
        <v>650.01833609360915</v>
      </c>
      <c r="V49" s="24">
        <f t="shared" si="9"/>
        <v>386760.90997569746</v>
      </c>
      <c r="W49" s="25">
        <f t="shared" si="10"/>
        <v>354025</v>
      </c>
      <c r="X49" s="25">
        <f t="shared" si="11"/>
        <v>422523.83725790423</v>
      </c>
      <c r="Y49" s="3"/>
      <c r="Z49" s="2"/>
      <c r="AA49" s="2"/>
      <c r="AB49" s="2"/>
    </row>
    <row r="50" spans="1:36" x14ac:dyDescent="0.2">
      <c r="A50" s="7">
        <v>47</v>
      </c>
      <c r="B50" s="5" t="s">
        <v>82</v>
      </c>
      <c r="C50" s="5">
        <v>805</v>
      </c>
      <c r="D50" s="6">
        <f t="shared" si="6"/>
        <v>632.32582748274808</v>
      </c>
      <c r="E50" s="5">
        <v>51</v>
      </c>
      <c r="F50" s="5">
        <v>605.39</v>
      </c>
      <c r="G50" s="4">
        <f t="shared" si="7"/>
        <v>1202.4457816899978</v>
      </c>
      <c r="R50" s="7">
        <v>51</v>
      </c>
      <c r="S50" s="5" t="s">
        <v>78</v>
      </c>
      <c r="T50" s="5">
        <v>605.39</v>
      </c>
      <c r="U50" s="6">
        <f t="shared" si="8"/>
        <v>641.17208178817862</v>
      </c>
      <c r="V50" s="24">
        <f t="shared" si="9"/>
        <v>388159.16659374547</v>
      </c>
      <c r="W50" s="25">
        <f t="shared" si="10"/>
        <v>366497.05209999997</v>
      </c>
      <c r="X50" s="25">
        <f t="shared" si="11"/>
        <v>411101.63846458681</v>
      </c>
      <c r="Y50" s="3"/>
      <c r="Z50" s="2"/>
      <c r="AA50" s="2"/>
      <c r="AB50" s="2"/>
    </row>
    <row r="51" spans="1:36" x14ac:dyDescent="0.2">
      <c r="A51" s="7">
        <v>48</v>
      </c>
      <c r="B51" s="5" t="s">
        <v>81</v>
      </c>
      <c r="C51" s="5">
        <v>763.96</v>
      </c>
      <c r="D51" s="6">
        <f t="shared" si="6"/>
        <v>634.53739105910574</v>
      </c>
      <c r="E51" s="5">
        <v>45</v>
      </c>
      <c r="F51" s="5">
        <v>629.70000000000005</v>
      </c>
      <c r="G51" s="4">
        <f t="shared" si="7"/>
        <v>107.46017568999814</v>
      </c>
      <c r="R51" s="7">
        <v>45</v>
      </c>
      <c r="S51" s="5" t="s">
        <v>84</v>
      </c>
      <c r="T51" s="5">
        <v>629.70000000000005</v>
      </c>
      <c r="U51" s="6">
        <f t="shared" si="8"/>
        <v>627.90270033003287</v>
      </c>
      <c r="V51" s="24">
        <f t="shared" si="9"/>
        <v>395390.33039782173</v>
      </c>
      <c r="W51" s="25">
        <f t="shared" si="10"/>
        <v>396522.09000000008</v>
      </c>
      <c r="X51" s="25">
        <f t="shared" si="11"/>
        <v>394261.80108174705</v>
      </c>
      <c r="Y51" s="3"/>
      <c r="Z51" s="2"/>
      <c r="AA51" s="2"/>
      <c r="AB51" s="2"/>
    </row>
    <row r="52" spans="1:36" x14ac:dyDescent="0.2">
      <c r="A52" s="7">
        <v>49</v>
      </c>
      <c r="B52" s="5" t="s">
        <v>80</v>
      </c>
      <c r="C52" s="5">
        <v>723.77</v>
      </c>
      <c r="D52" s="6">
        <f t="shared" si="6"/>
        <v>636.74895463546341</v>
      </c>
      <c r="E52" s="5">
        <v>25</v>
      </c>
      <c r="F52" s="5">
        <v>632.41999999999996</v>
      </c>
      <c r="G52" s="4">
        <f t="shared" si="7"/>
        <v>58.465903689999948</v>
      </c>
      <c r="R52" s="7">
        <v>25</v>
      </c>
      <c r="S52" s="5" t="s">
        <v>117</v>
      </c>
      <c r="T52" s="5">
        <v>632.41999999999996</v>
      </c>
      <c r="U52" s="6">
        <f t="shared" si="8"/>
        <v>583.67142880288009</v>
      </c>
      <c r="V52" s="24">
        <f t="shared" si="9"/>
        <v>369125.48500351742</v>
      </c>
      <c r="W52" s="25">
        <f t="shared" si="10"/>
        <v>399955.05639999994</v>
      </c>
      <c r="X52" s="25">
        <f t="shared" si="11"/>
        <v>340672.33680079551</v>
      </c>
      <c r="Y52" s="3"/>
      <c r="Z52" s="2"/>
      <c r="AA52" s="2"/>
      <c r="AB52" s="2"/>
    </row>
    <row r="53" spans="1:36" x14ac:dyDescent="0.2">
      <c r="A53" s="7">
        <v>50</v>
      </c>
      <c r="B53" s="5" t="s">
        <v>79</v>
      </c>
      <c r="C53" s="5">
        <v>690</v>
      </c>
      <c r="D53" s="6">
        <f t="shared" si="6"/>
        <v>638.96051821182095</v>
      </c>
      <c r="E53" s="5">
        <v>26</v>
      </c>
      <c r="F53" s="5">
        <v>640</v>
      </c>
      <c r="G53" s="4">
        <f t="shared" si="7"/>
        <v>4.3956899999941148E-3</v>
      </c>
      <c r="R53" s="7">
        <v>26</v>
      </c>
      <c r="S53" s="5" t="s">
        <v>115</v>
      </c>
      <c r="T53" s="5">
        <v>640</v>
      </c>
      <c r="U53" s="6">
        <f t="shared" si="8"/>
        <v>585.88299237923775</v>
      </c>
      <c r="V53" s="24">
        <f t="shared" si="9"/>
        <v>374965.11512271216</v>
      </c>
      <c r="W53" s="25">
        <f t="shared" si="10"/>
        <v>409600</v>
      </c>
      <c r="X53" s="25">
        <f t="shared" si="11"/>
        <v>343258.88075924997</v>
      </c>
      <c r="Y53" s="3"/>
      <c r="Z53" s="2"/>
      <c r="AA53" s="2"/>
      <c r="AB53" s="2"/>
    </row>
    <row r="54" spans="1:36" x14ac:dyDescent="0.2">
      <c r="A54" s="7">
        <v>51</v>
      </c>
      <c r="B54" s="5" t="s">
        <v>78</v>
      </c>
      <c r="C54" s="5">
        <v>605.39</v>
      </c>
      <c r="D54" s="6">
        <f t="shared" si="6"/>
        <v>641.17208178817862</v>
      </c>
      <c r="E54" s="5">
        <v>53</v>
      </c>
      <c r="F54" s="5">
        <v>640.20000000000005</v>
      </c>
      <c r="G54" s="4">
        <f t="shared" si="7"/>
        <v>1.7875690000024029E-2</v>
      </c>
      <c r="R54" s="7">
        <v>53</v>
      </c>
      <c r="S54" s="5" t="s">
        <v>76</v>
      </c>
      <c r="T54" s="5">
        <v>640.20000000000005</v>
      </c>
      <c r="U54" s="6">
        <f t="shared" si="8"/>
        <v>645.59520894089394</v>
      </c>
      <c r="V54" s="24">
        <f t="shared" si="9"/>
        <v>413310.05276396032</v>
      </c>
      <c r="W54" s="25">
        <f t="shared" si="10"/>
        <v>409856.04000000004</v>
      </c>
      <c r="X54" s="25">
        <f t="shared" si="11"/>
        <v>416793.17380743648</v>
      </c>
      <c r="Y54" s="3"/>
      <c r="Z54" s="2"/>
      <c r="AA54" s="2"/>
      <c r="AB54" s="2"/>
    </row>
    <row r="55" spans="1:36" x14ac:dyDescent="0.2">
      <c r="A55" s="7">
        <v>52</v>
      </c>
      <c r="B55" s="5" t="s">
        <v>77</v>
      </c>
      <c r="C55" s="5">
        <v>659.43</v>
      </c>
      <c r="D55" s="6">
        <f t="shared" si="6"/>
        <v>643.38364536453628</v>
      </c>
      <c r="E55" s="5">
        <v>52</v>
      </c>
      <c r="F55" s="5">
        <v>659.43</v>
      </c>
      <c r="G55" s="4">
        <f t="shared" si="7"/>
        <v>374.95287768999981</v>
      </c>
      <c r="R55" s="7">
        <v>52</v>
      </c>
      <c r="S55" s="5" t="s">
        <v>77</v>
      </c>
      <c r="T55" s="5">
        <v>659.43</v>
      </c>
      <c r="U55" s="6">
        <f t="shared" si="8"/>
        <v>643.38364536453628</v>
      </c>
      <c r="V55" s="24">
        <f t="shared" si="9"/>
        <v>424266.47726273612</v>
      </c>
      <c r="W55" s="25">
        <f t="shared" si="10"/>
        <v>434847.92489999993</v>
      </c>
      <c r="X55" s="25">
        <f t="shared" si="11"/>
        <v>413942.51512255939</v>
      </c>
      <c r="Y55" s="3"/>
      <c r="Z55" s="2"/>
      <c r="AA55" s="2"/>
      <c r="AB55" s="2"/>
      <c r="AJ55" s="1" t="s">
        <v>230</v>
      </c>
    </row>
    <row r="56" spans="1:36" x14ac:dyDescent="0.2">
      <c r="A56" s="7">
        <v>53</v>
      </c>
      <c r="B56" s="5" t="s">
        <v>76</v>
      </c>
      <c r="C56" s="5">
        <v>640.20000000000005</v>
      </c>
      <c r="D56" s="6">
        <f t="shared" si="6"/>
        <v>645.59520894089394</v>
      </c>
      <c r="E56" s="5">
        <v>27</v>
      </c>
      <c r="F56" s="5">
        <v>673.69</v>
      </c>
      <c r="G56" s="4">
        <f t="shared" si="7"/>
        <v>1130.5532016900067</v>
      </c>
      <c r="R56" s="7">
        <v>27</v>
      </c>
      <c r="S56" s="5" t="s">
        <v>112</v>
      </c>
      <c r="T56" s="5">
        <v>673.69</v>
      </c>
      <c r="U56" s="6">
        <f t="shared" si="8"/>
        <v>588.09455595559541</v>
      </c>
      <c r="V56" s="24">
        <f t="shared" si="9"/>
        <v>396193.42140172509</v>
      </c>
      <c r="W56" s="25">
        <f t="shared" si="10"/>
        <v>453858.21610000008</v>
      </c>
      <c r="X56" s="25">
        <f t="shared" si="11"/>
        <v>345855.20674460893</v>
      </c>
      <c r="Y56" s="3"/>
      <c r="Z56" s="2"/>
      <c r="AA56" s="2"/>
      <c r="AB56" s="2"/>
      <c r="AJ56" s="1" t="s">
        <v>238</v>
      </c>
    </row>
    <row r="57" spans="1:36" x14ac:dyDescent="0.2">
      <c r="A57" s="7">
        <v>54</v>
      </c>
      <c r="B57" s="5" t="s">
        <v>75</v>
      </c>
      <c r="C57" s="5">
        <v>580.89</v>
      </c>
      <c r="D57" s="6">
        <f t="shared" si="6"/>
        <v>647.8067725172516</v>
      </c>
      <c r="E57" s="5">
        <v>50</v>
      </c>
      <c r="F57" s="5">
        <v>690</v>
      </c>
      <c r="G57" s="4">
        <f t="shared" si="7"/>
        <v>2493.3743956900043</v>
      </c>
      <c r="R57" s="7">
        <v>50</v>
      </c>
      <c r="S57" s="5" t="s">
        <v>79</v>
      </c>
      <c r="T57" s="5">
        <v>690</v>
      </c>
      <c r="U57" s="6">
        <f t="shared" si="8"/>
        <v>638.96051821182095</v>
      </c>
      <c r="V57" s="24">
        <f t="shared" si="9"/>
        <v>440882.75756615645</v>
      </c>
      <c r="W57" s="25">
        <f t="shared" si="10"/>
        <v>476100</v>
      </c>
      <c r="X57" s="25">
        <f t="shared" si="11"/>
        <v>408270.54383351875</v>
      </c>
      <c r="Y57" s="3"/>
      <c r="Z57" s="3"/>
      <c r="AA57" s="3"/>
      <c r="AB57" s="3"/>
    </row>
    <row r="58" spans="1:36" x14ac:dyDescent="0.2">
      <c r="A58" s="7">
        <v>55</v>
      </c>
      <c r="B58" s="5" t="s">
        <v>74</v>
      </c>
      <c r="C58" s="5">
        <v>595</v>
      </c>
      <c r="D58" s="6">
        <f t="shared" si="6"/>
        <v>650.01833609360915</v>
      </c>
      <c r="E58" s="5">
        <v>76</v>
      </c>
      <c r="F58" s="5">
        <v>698.97</v>
      </c>
      <c r="G58" s="4">
        <f t="shared" si="7"/>
        <v>3469.6458736900086</v>
      </c>
      <c r="R58" s="7">
        <v>76</v>
      </c>
      <c r="S58" s="5" t="s">
        <v>43</v>
      </c>
      <c r="T58" s="5">
        <v>698.97</v>
      </c>
      <c r="U58" s="6">
        <f t="shared" si="8"/>
        <v>696.46117119711948</v>
      </c>
      <c r="V58" s="24">
        <f t="shared" si="9"/>
        <v>486805.46483165061</v>
      </c>
      <c r="W58" s="25">
        <f t="shared" si="10"/>
        <v>488559.06090000004</v>
      </c>
      <c r="X58" s="25">
        <f t="shared" si="11"/>
        <v>485058.16298526339</v>
      </c>
      <c r="Y58" s="3"/>
      <c r="Z58" s="3"/>
      <c r="AA58" s="3"/>
      <c r="AB58" s="3"/>
    </row>
    <row r="59" spans="1:36" x14ac:dyDescent="0.2">
      <c r="A59" s="7">
        <v>56</v>
      </c>
      <c r="B59" s="5" t="s">
        <v>73</v>
      </c>
      <c r="C59" s="5">
        <v>469.5</v>
      </c>
      <c r="D59" s="6">
        <f t="shared" si="6"/>
        <v>652.22989966996681</v>
      </c>
      <c r="E59" s="5">
        <v>30</v>
      </c>
      <c r="F59" s="5">
        <v>699.92</v>
      </c>
      <c r="G59" s="4">
        <f t="shared" si="7"/>
        <v>3582.4654036900006</v>
      </c>
      <c r="R59" s="7">
        <v>30</v>
      </c>
      <c r="S59" s="5" t="s">
        <v>104</v>
      </c>
      <c r="T59" s="5">
        <v>699.92</v>
      </c>
      <c r="U59" s="6">
        <f t="shared" si="8"/>
        <v>594.72924668466828</v>
      </c>
      <c r="V59" s="24">
        <f t="shared" si="9"/>
        <v>416262.894339533</v>
      </c>
      <c r="W59" s="25">
        <f t="shared" si="10"/>
        <v>489888.00639999995</v>
      </c>
      <c r="X59" s="25">
        <f t="shared" si="11"/>
        <v>353702.87686211301</v>
      </c>
      <c r="Y59" s="3"/>
      <c r="Z59" s="3"/>
      <c r="AA59" s="3"/>
      <c r="AB59" s="3"/>
    </row>
    <row r="60" spans="1:36" x14ac:dyDescent="0.2">
      <c r="A60" s="7">
        <v>57</v>
      </c>
      <c r="B60" s="5" t="s">
        <v>72</v>
      </c>
      <c r="C60" s="5">
        <v>440.01</v>
      </c>
      <c r="D60" s="6">
        <f t="shared" si="6"/>
        <v>654.44146324632447</v>
      </c>
      <c r="E60" s="5">
        <v>90</v>
      </c>
      <c r="F60" s="5">
        <v>701</v>
      </c>
      <c r="G60" s="4">
        <f t="shared" si="7"/>
        <v>3712.9157956900053</v>
      </c>
      <c r="R60" s="7">
        <v>90</v>
      </c>
      <c r="S60" s="5" t="s">
        <v>20</v>
      </c>
      <c r="T60" s="5">
        <v>701</v>
      </c>
      <c r="U60" s="6">
        <f t="shared" si="8"/>
        <v>727.42306126612641</v>
      </c>
      <c r="V60" s="24">
        <f t="shared" si="9"/>
        <v>509923.5659475546</v>
      </c>
      <c r="W60" s="25">
        <f t="shared" si="10"/>
        <v>491401</v>
      </c>
      <c r="X60" s="25">
        <f t="shared" si="11"/>
        <v>529144.31006178271</v>
      </c>
      <c r="Y60" s="3"/>
      <c r="Z60" s="3"/>
      <c r="AA60" s="3"/>
      <c r="AB60" s="3"/>
    </row>
    <row r="61" spans="1:36" x14ac:dyDescent="0.2">
      <c r="A61" s="7">
        <v>58</v>
      </c>
      <c r="B61" s="5" t="s">
        <v>71</v>
      </c>
      <c r="C61" s="5">
        <v>389</v>
      </c>
      <c r="D61" s="6">
        <f t="shared" si="6"/>
        <v>656.65302682268214</v>
      </c>
      <c r="E61" s="5">
        <v>82</v>
      </c>
      <c r="F61" s="5">
        <v>703.98</v>
      </c>
      <c r="G61" s="4">
        <f t="shared" si="7"/>
        <v>4084.9610476900079</v>
      </c>
      <c r="R61" s="7">
        <v>82</v>
      </c>
      <c r="S61" s="5" t="s">
        <v>37</v>
      </c>
      <c r="T61" s="5">
        <v>703.98</v>
      </c>
      <c r="U61" s="6">
        <f t="shared" si="8"/>
        <v>709.73055265526534</v>
      </c>
      <c r="V61" s="24">
        <f t="shared" si="9"/>
        <v>499636.11445825372</v>
      </c>
      <c r="W61" s="25">
        <f t="shared" si="10"/>
        <v>495587.84040000004</v>
      </c>
      <c r="X61" s="25">
        <f t="shared" si="11"/>
        <v>503717.45737234835</v>
      </c>
      <c r="Y61" s="3"/>
      <c r="Z61" s="3"/>
      <c r="AA61" s="3"/>
      <c r="AB61" s="3"/>
    </row>
    <row r="62" spans="1:36" x14ac:dyDescent="0.2">
      <c r="A62" s="7">
        <v>59</v>
      </c>
      <c r="B62" s="5" t="s">
        <v>70</v>
      </c>
      <c r="C62" s="5">
        <v>374.7</v>
      </c>
      <c r="D62" s="6">
        <f t="shared" si="6"/>
        <v>658.8645903990398</v>
      </c>
      <c r="E62" s="5">
        <v>84</v>
      </c>
      <c r="F62" s="5">
        <v>710.81</v>
      </c>
      <c r="G62" s="4">
        <f t="shared" si="7"/>
        <v>5004.6710896899986</v>
      </c>
      <c r="I62" s="39" t="s">
        <v>68</v>
      </c>
      <c r="J62" s="39"/>
      <c r="K62" s="39"/>
      <c r="L62" s="2" t="s">
        <v>30</v>
      </c>
      <c r="R62" s="7">
        <v>84</v>
      </c>
      <c r="S62" s="5" t="s">
        <v>35</v>
      </c>
      <c r="T62" s="5">
        <v>710.81</v>
      </c>
      <c r="U62" s="6">
        <f t="shared" si="8"/>
        <v>714.15367980798067</v>
      </c>
      <c r="V62" s="24">
        <f t="shared" si="9"/>
        <v>507627.57714431069</v>
      </c>
      <c r="W62" s="25">
        <f t="shared" si="10"/>
        <v>505250.85609999992</v>
      </c>
      <c r="X62" s="25">
        <f t="shared" si="11"/>
        <v>510015.47838327975</v>
      </c>
      <c r="Y62" s="3"/>
      <c r="Z62" s="3"/>
      <c r="AA62" s="3"/>
      <c r="AB62" s="3"/>
    </row>
    <row r="63" spans="1:36" x14ac:dyDescent="0.2">
      <c r="A63" s="7">
        <v>60</v>
      </c>
      <c r="B63" s="5" t="s">
        <v>69</v>
      </c>
      <c r="C63" s="5">
        <v>438.2</v>
      </c>
      <c r="D63" s="6">
        <f t="shared" si="6"/>
        <v>661.07615397539735</v>
      </c>
      <c r="E63" s="5">
        <v>46</v>
      </c>
      <c r="F63" s="5">
        <v>711.26</v>
      </c>
      <c r="G63" s="4">
        <f t="shared" si="7"/>
        <v>5068.542919690005</v>
      </c>
      <c r="I63" s="43" t="s">
        <v>66</v>
      </c>
      <c r="J63" s="44"/>
      <c r="K63" s="5">
        <f>SUM(F4:F103)/COUNT(F4:F103)</f>
        <v>640.06629999999996</v>
      </c>
      <c r="L63" s="2" t="s">
        <v>65</v>
      </c>
      <c r="R63" s="7">
        <v>46</v>
      </c>
      <c r="S63" s="5" t="s">
        <v>83</v>
      </c>
      <c r="T63" s="5">
        <v>711.26</v>
      </c>
      <c r="U63" s="6">
        <f t="shared" si="8"/>
        <v>630.11426390639042</v>
      </c>
      <c r="V63" s="24">
        <f t="shared" si="9"/>
        <v>448175.07134605927</v>
      </c>
      <c r="W63" s="25">
        <f t="shared" si="10"/>
        <v>505890.78759999998</v>
      </c>
      <c r="X63" s="25">
        <f t="shared" si="11"/>
        <v>397043.98557829222</v>
      </c>
      <c r="Y63" s="3"/>
      <c r="Z63" s="3"/>
      <c r="AA63" s="3"/>
      <c r="AB63" s="3"/>
    </row>
    <row r="64" spans="1:36" x14ac:dyDescent="0.2">
      <c r="A64" s="7">
        <v>61</v>
      </c>
      <c r="B64" s="5" t="s">
        <v>67</v>
      </c>
      <c r="C64" s="5">
        <v>433.6</v>
      </c>
      <c r="D64" s="6">
        <f t="shared" si="6"/>
        <v>663.28771755175501</v>
      </c>
      <c r="E64" s="5">
        <v>78</v>
      </c>
      <c r="F64" s="5">
        <v>716.94</v>
      </c>
      <c r="G64" s="4">
        <f t="shared" si="7"/>
        <v>5909.5657516900155</v>
      </c>
      <c r="I64" s="43" t="s">
        <v>63</v>
      </c>
      <c r="J64" s="44"/>
      <c r="K64" s="5">
        <f>MEDIAN(F4:F103)</f>
        <v>640.1</v>
      </c>
      <c r="L64" s="2" t="s">
        <v>62</v>
      </c>
      <c r="R64" s="7">
        <v>78</v>
      </c>
      <c r="S64" s="5" t="s">
        <v>41</v>
      </c>
      <c r="T64" s="5">
        <v>716.94</v>
      </c>
      <c r="U64" s="6">
        <f t="shared" si="8"/>
        <v>700.88429834983481</v>
      </c>
      <c r="V64" s="24">
        <f t="shared" si="9"/>
        <v>502491.98885893059</v>
      </c>
      <c r="W64" s="25">
        <f t="shared" si="10"/>
        <v>514002.96360000008</v>
      </c>
      <c r="X64" s="25">
        <f t="shared" si="11"/>
        <v>491238.79967334023</v>
      </c>
      <c r="Y64" s="3"/>
      <c r="Z64" s="3"/>
      <c r="AA64" s="3"/>
      <c r="AB64" s="3"/>
    </row>
    <row r="65" spans="1:28" x14ac:dyDescent="0.2">
      <c r="A65" s="7">
        <v>62</v>
      </c>
      <c r="B65" s="5" t="s">
        <v>64</v>
      </c>
      <c r="C65" s="5">
        <v>477.3</v>
      </c>
      <c r="D65" s="6">
        <f t="shared" si="6"/>
        <v>665.49928112811267</v>
      </c>
      <c r="E65" s="5">
        <v>49</v>
      </c>
      <c r="F65" s="5">
        <v>723.77</v>
      </c>
      <c r="G65" s="4">
        <f t="shared" si="7"/>
        <v>7006.3093936900041</v>
      </c>
      <c r="I65" s="39" t="s">
        <v>60</v>
      </c>
      <c r="J65" s="39"/>
      <c r="K65" s="5" t="s">
        <v>199</v>
      </c>
      <c r="L65" s="2" t="s">
        <v>59</v>
      </c>
      <c r="R65" s="7">
        <v>49</v>
      </c>
      <c r="S65" s="5" t="s">
        <v>80</v>
      </c>
      <c r="T65" s="5">
        <v>723.77</v>
      </c>
      <c r="U65" s="6">
        <f t="shared" si="8"/>
        <v>636.74895463546341</v>
      </c>
      <c r="V65" s="24">
        <f t="shared" si="9"/>
        <v>460859.79089650937</v>
      </c>
      <c r="W65" s="25">
        <f t="shared" si="10"/>
        <v>523843.01289999997</v>
      </c>
      <c r="X65" s="25">
        <f t="shared" si="11"/>
        <v>405449.23122935544</v>
      </c>
      <c r="Y65" s="3"/>
      <c r="Z65" s="3"/>
      <c r="AA65" s="3"/>
      <c r="AB65" s="3"/>
    </row>
    <row r="66" spans="1:28" x14ac:dyDescent="0.2">
      <c r="A66" s="7">
        <v>63</v>
      </c>
      <c r="B66" s="5" t="s">
        <v>61</v>
      </c>
      <c r="C66" s="5">
        <v>545.25</v>
      </c>
      <c r="D66" s="6">
        <f t="shared" si="6"/>
        <v>667.71084470447022</v>
      </c>
      <c r="E66" s="5">
        <v>83</v>
      </c>
      <c r="F66" s="5">
        <v>727.6</v>
      </c>
      <c r="G66" s="4">
        <f t="shared" si="7"/>
        <v>7662.1486356900114</v>
      </c>
      <c r="I66" s="39" t="s">
        <v>57</v>
      </c>
      <c r="J66" s="39"/>
      <c r="K66" s="5">
        <f>SUM(G4:G103)</f>
        <v>2164089.0379310003</v>
      </c>
      <c r="R66" s="7">
        <v>83</v>
      </c>
      <c r="S66" s="5" t="s">
        <v>36</v>
      </c>
      <c r="T66" s="5">
        <v>727.6</v>
      </c>
      <c r="U66" s="6">
        <f t="shared" si="8"/>
        <v>711.942116231623</v>
      </c>
      <c r="V66" s="24">
        <f t="shared" si="9"/>
        <v>518009.0837701289</v>
      </c>
      <c r="W66" s="25">
        <f t="shared" si="10"/>
        <v>529401.76</v>
      </c>
      <c r="X66" s="25">
        <f t="shared" si="11"/>
        <v>506861.57686436182</v>
      </c>
      <c r="Y66" s="3"/>
      <c r="Z66" s="3"/>
      <c r="AA66" s="3"/>
      <c r="AB66" s="3"/>
    </row>
    <row r="67" spans="1:28" x14ac:dyDescent="0.2">
      <c r="A67" s="7">
        <v>64</v>
      </c>
      <c r="B67" s="5" t="s">
        <v>58</v>
      </c>
      <c r="C67" s="5">
        <v>547.39</v>
      </c>
      <c r="D67" s="6">
        <f t="shared" si="6"/>
        <v>669.92240828082788</v>
      </c>
      <c r="E67" s="5">
        <v>44</v>
      </c>
      <c r="F67" s="5">
        <v>730</v>
      </c>
      <c r="G67" s="4">
        <f t="shared" si="7"/>
        <v>8088.0703956900079</v>
      </c>
      <c r="I67" s="39" t="s">
        <v>55</v>
      </c>
      <c r="J67" s="39"/>
      <c r="K67" s="5">
        <f>SQRT(K66/(COUNT(G4:G103)-1))</f>
        <v>147.84953578427721</v>
      </c>
      <c r="L67" s="2">
        <f>_xlfn.STDEV.S(F4:F103)</f>
        <v>147.84953578427704</v>
      </c>
      <c r="R67" s="7">
        <v>44</v>
      </c>
      <c r="S67" s="5" t="s">
        <v>85</v>
      </c>
      <c r="T67" s="5">
        <v>730</v>
      </c>
      <c r="U67" s="6">
        <f t="shared" si="8"/>
        <v>625.69113675367521</v>
      </c>
      <c r="V67" s="24">
        <f t="shared" si="9"/>
        <v>456754.5298301829</v>
      </c>
      <c r="W67" s="25">
        <f t="shared" si="10"/>
        <v>532900</v>
      </c>
      <c r="X67" s="25">
        <f t="shared" si="11"/>
        <v>391489.39861210628</v>
      </c>
      <c r="Y67" s="3"/>
      <c r="Z67" s="3"/>
      <c r="AA67" s="3"/>
      <c r="AB67" s="3"/>
    </row>
    <row r="68" spans="1:28" x14ac:dyDescent="0.2">
      <c r="A68" s="7">
        <v>65</v>
      </c>
      <c r="B68" s="5" t="s">
        <v>56</v>
      </c>
      <c r="C68" s="5">
        <v>505</v>
      </c>
      <c r="D68" s="6">
        <f t="shared" ref="D68:D103" si="12">TREND($C$4:$C$103,$A$4:$A$103,A68)</f>
        <v>672.13397185718554</v>
      </c>
      <c r="E68" s="5">
        <v>81</v>
      </c>
      <c r="F68" s="5">
        <v>730.12</v>
      </c>
      <c r="G68" s="4">
        <f t="shared" ref="G68:G99" si="13">POWER(F68-$K$63,2)</f>
        <v>8109.6688836900084</v>
      </c>
      <c r="I68" s="39" t="s">
        <v>53</v>
      </c>
      <c r="J68" s="39"/>
      <c r="K68" s="5">
        <f>POWER(K67,2)</f>
        <v>21859.485231626266</v>
      </c>
      <c r="R68" s="7">
        <v>81</v>
      </c>
      <c r="S68" s="5" t="s">
        <v>38</v>
      </c>
      <c r="T68" s="5">
        <v>730.12</v>
      </c>
      <c r="U68" s="6">
        <f t="shared" ref="U68:U103" si="14">TREND($C$4:$C$103,$A$4:$A$103,R68)</f>
        <v>707.51898907890768</v>
      </c>
      <c r="V68" s="24">
        <f t="shared" ref="V68:V99" si="15">T68*U68</f>
        <v>516573.76430629205</v>
      </c>
      <c r="W68" s="25">
        <f t="shared" ref="W68:W103" si="16">POWER(T68,2)</f>
        <v>533075.21440000006</v>
      </c>
      <c r="X68" s="25">
        <f t="shared" ref="X68:X103" si="17">POWER(U68,2)</f>
        <v>500583.11990723951</v>
      </c>
      <c r="Y68" s="3"/>
      <c r="Z68" s="3"/>
      <c r="AA68" s="3"/>
      <c r="AB68" s="3"/>
    </row>
    <row r="69" spans="1:28" x14ac:dyDescent="0.2">
      <c r="A69" s="7">
        <v>66</v>
      </c>
      <c r="B69" s="5" t="s">
        <v>54</v>
      </c>
      <c r="C69" s="5">
        <v>510.26</v>
      </c>
      <c r="D69" s="6">
        <f t="shared" si="12"/>
        <v>674.3455354335432</v>
      </c>
      <c r="E69" s="5">
        <v>31</v>
      </c>
      <c r="F69" s="5">
        <v>730.55</v>
      </c>
      <c r="G69" s="4">
        <f t="shared" si="13"/>
        <v>8187.2999656900001</v>
      </c>
      <c r="R69" s="7">
        <v>31</v>
      </c>
      <c r="S69" s="5" t="s">
        <v>101</v>
      </c>
      <c r="T69" s="5">
        <v>730.55</v>
      </c>
      <c r="U69" s="6">
        <f t="shared" si="14"/>
        <v>596.94081026102594</v>
      </c>
      <c r="V69" s="24">
        <f t="shared" si="15"/>
        <v>436095.10893619247</v>
      </c>
      <c r="W69" s="25">
        <f t="shared" si="16"/>
        <v>533703.30249999999</v>
      </c>
      <c r="X69" s="25">
        <f t="shared" si="17"/>
        <v>356338.33095509018</v>
      </c>
      <c r="Y69" s="3"/>
      <c r="Z69" s="3"/>
      <c r="AA69" s="3"/>
      <c r="AB69" s="3"/>
    </row>
    <row r="70" spans="1:28" x14ac:dyDescent="0.2">
      <c r="A70" s="7">
        <v>67</v>
      </c>
      <c r="B70" s="5" t="s">
        <v>52</v>
      </c>
      <c r="C70" s="5">
        <v>501.25</v>
      </c>
      <c r="D70" s="6">
        <f t="shared" si="12"/>
        <v>676.55709900990087</v>
      </c>
      <c r="E70" s="5">
        <v>80</v>
      </c>
      <c r="F70" s="5">
        <v>732.7</v>
      </c>
      <c r="G70" s="4">
        <f t="shared" si="13"/>
        <v>8581.0023756900173</v>
      </c>
      <c r="R70" s="7">
        <v>80</v>
      </c>
      <c r="S70" s="5" t="s">
        <v>39</v>
      </c>
      <c r="T70" s="5">
        <v>732.7</v>
      </c>
      <c r="U70" s="6">
        <f t="shared" si="14"/>
        <v>705.30742550255013</v>
      </c>
      <c r="V70" s="24">
        <f t="shared" si="15"/>
        <v>516778.75066571851</v>
      </c>
      <c r="W70" s="25">
        <f t="shared" si="16"/>
        <v>536849.29</v>
      </c>
      <c r="X70" s="25">
        <f t="shared" si="17"/>
        <v>497458.56446903531</v>
      </c>
      <c r="Y70" s="3"/>
      <c r="Z70" s="3"/>
      <c r="AA70" s="3"/>
      <c r="AB70" s="3"/>
    </row>
    <row r="71" spans="1:28" x14ac:dyDescent="0.2">
      <c r="A71" s="7">
        <v>68</v>
      </c>
      <c r="B71" s="5" t="s">
        <v>51</v>
      </c>
      <c r="C71" s="5">
        <v>504</v>
      </c>
      <c r="D71" s="6">
        <f t="shared" si="12"/>
        <v>678.76866258625842</v>
      </c>
      <c r="E71" s="5">
        <v>85</v>
      </c>
      <c r="F71" s="5">
        <v>737.61</v>
      </c>
      <c r="G71" s="4">
        <f t="shared" si="13"/>
        <v>9514.7734096900112</v>
      </c>
      <c r="R71" s="7">
        <v>85</v>
      </c>
      <c r="S71" s="5" t="s">
        <v>34</v>
      </c>
      <c r="T71" s="5">
        <v>737.61</v>
      </c>
      <c r="U71" s="6">
        <f t="shared" si="14"/>
        <v>716.36524338433833</v>
      </c>
      <c r="V71" s="24">
        <f t="shared" si="15"/>
        <v>528398.16717272182</v>
      </c>
      <c r="W71" s="25">
        <f t="shared" si="16"/>
        <v>544068.51210000005</v>
      </c>
      <c r="X71" s="25">
        <f t="shared" si="17"/>
        <v>513179.16192910227</v>
      </c>
      <c r="Y71" s="3"/>
      <c r="Z71" s="3"/>
      <c r="AA71" s="3"/>
      <c r="AB71" s="3"/>
    </row>
    <row r="72" spans="1:28" x14ac:dyDescent="0.2">
      <c r="A72" s="7">
        <v>69</v>
      </c>
      <c r="B72" s="5" t="s">
        <v>50</v>
      </c>
      <c r="C72" s="5">
        <v>481.03</v>
      </c>
      <c r="D72" s="6">
        <f t="shared" si="12"/>
        <v>680.98022616261608</v>
      </c>
      <c r="E72" s="5">
        <v>35</v>
      </c>
      <c r="F72" s="5">
        <v>741.84</v>
      </c>
      <c r="G72" s="4">
        <f t="shared" si="13"/>
        <v>10357.886011690016</v>
      </c>
      <c r="R72" s="7">
        <v>35</v>
      </c>
      <c r="S72" s="5" t="s">
        <v>94</v>
      </c>
      <c r="T72" s="5">
        <v>741.84</v>
      </c>
      <c r="U72" s="6">
        <f t="shared" si="14"/>
        <v>605.78706456645648</v>
      </c>
      <c r="V72" s="24">
        <f t="shared" si="15"/>
        <v>449397.0759779801</v>
      </c>
      <c r="W72" s="25">
        <f t="shared" si="16"/>
        <v>550326.58559999999</v>
      </c>
      <c r="X72" s="25">
        <f t="shared" si="17"/>
        <v>366977.96759604412</v>
      </c>
      <c r="Y72" s="3"/>
      <c r="Z72" s="3"/>
      <c r="AA72" s="3"/>
      <c r="AB72" s="3"/>
    </row>
    <row r="73" spans="1:28" x14ac:dyDescent="0.2">
      <c r="A73" s="7">
        <v>70</v>
      </c>
      <c r="B73" s="5" t="s">
        <v>49</v>
      </c>
      <c r="C73" s="5">
        <v>509.5</v>
      </c>
      <c r="D73" s="6">
        <f t="shared" si="12"/>
        <v>683.19178973897374</v>
      </c>
      <c r="E73" s="5">
        <v>77</v>
      </c>
      <c r="F73" s="5">
        <v>742</v>
      </c>
      <c r="G73" s="4">
        <f t="shared" si="13"/>
        <v>10390.47919569001</v>
      </c>
      <c r="R73" s="7">
        <v>77</v>
      </c>
      <c r="S73" s="5" t="s">
        <v>42</v>
      </c>
      <c r="T73" s="5">
        <v>742</v>
      </c>
      <c r="U73" s="6">
        <f t="shared" si="14"/>
        <v>698.67273477347715</v>
      </c>
      <c r="V73" s="24">
        <f t="shared" si="15"/>
        <v>518415.16920192004</v>
      </c>
      <c r="W73" s="25">
        <f t="shared" si="16"/>
        <v>550564</v>
      </c>
      <c r="X73" s="25">
        <f t="shared" si="17"/>
        <v>488143.59031584952</v>
      </c>
      <c r="Y73" s="3"/>
      <c r="Z73" s="3"/>
      <c r="AA73" s="3"/>
      <c r="AB73" s="3"/>
    </row>
    <row r="74" spans="1:28" x14ac:dyDescent="0.2">
      <c r="A74" s="7">
        <v>71</v>
      </c>
      <c r="B74" s="5" t="s">
        <v>48</v>
      </c>
      <c r="C74" s="5">
        <v>511.2</v>
      </c>
      <c r="D74" s="6">
        <f t="shared" si="12"/>
        <v>685.4033533153314</v>
      </c>
      <c r="E74" s="5">
        <v>89</v>
      </c>
      <c r="F74" s="5">
        <v>755</v>
      </c>
      <c r="G74" s="4">
        <f t="shared" si="13"/>
        <v>13209.75539569001</v>
      </c>
      <c r="R74" s="7">
        <v>89</v>
      </c>
      <c r="S74" s="5" t="s">
        <v>23</v>
      </c>
      <c r="T74" s="5">
        <v>755</v>
      </c>
      <c r="U74" s="6">
        <f t="shared" si="14"/>
        <v>725.21149768976875</v>
      </c>
      <c r="V74" s="24">
        <f t="shared" si="15"/>
        <v>547534.68075577542</v>
      </c>
      <c r="W74" s="25">
        <f t="shared" si="16"/>
        <v>570025</v>
      </c>
      <c r="X74" s="25">
        <f t="shared" si="17"/>
        <v>525931.71638143749</v>
      </c>
      <c r="Y74" s="3"/>
      <c r="Z74" s="3"/>
      <c r="AA74" s="3"/>
      <c r="AB74" s="3"/>
    </row>
    <row r="75" spans="1:28" x14ac:dyDescent="0.2">
      <c r="A75" s="7">
        <v>72</v>
      </c>
      <c r="B75" s="5" t="s">
        <v>47</v>
      </c>
      <c r="C75" s="5">
        <v>545</v>
      </c>
      <c r="D75" s="6">
        <f t="shared" si="12"/>
        <v>687.61491689168906</v>
      </c>
      <c r="E75" s="5">
        <v>48</v>
      </c>
      <c r="F75" s="5">
        <v>763.96</v>
      </c>
      <c r="G75" s="4">
        <f t="shared" si="13"/>
        <v>15349.648899690021</v>
      </c>
      <c r="R75" s="7">
        <v>48</v>
      </c>
      <c r="S75" s="5" t="s">
        <v>81</v>
      </c>
      <c r="T75" s="5">
        <v>763.96</v>
      </c>
      <c r="U75" s="6">
        <f t="shared" si="14"/>
        <v>634.53739105910574</v>
      </c>
      <c r="V75" s="24">
        <f t="shared" si="15"/>
        <v>484761.18527351442</v>
      </c>
      <c r="W75" s="25">
        <f t="shared" si="16"/>
        <v>583634.88160000008</v>
      </c>
      <c r="X75" s="25">
        <f t="shared" si="17"/>
        <v>402637.70065209648</v>
      </c>
      <c r="Y75" s="3"/>
      <c r="Z75" s="3"/>
      <c r="AA75" s="3"/>
      <c r="AB75" s="3"/>
    </row>
    <row r="76" spans="1:28" x14ac:dyDescent="0.2">
      <c r="A76" s="7">
        <v>73</v>
      </c>
      <c r="B76" s="5" t="s">
        <v>46</v>
      </c>
      <c r="C76" s="5">
        <v>554.20000000000005</v>
      </c>
      <c r="D76" s="6">
        <f t="shared" si="12"/>
        <v>689.82648046804661</v>
      </c>
      <c r="E76" s="5">
        <v>33</v>
      </c>
      <c r="F76" s="5">
        <v>768.79</v>
      </c>
      <c r="G76" s="4">
        <f t="shared" si="13"/>
        <v>16569.790941690004</v>
      </c>
      <c r="R76" s="7">
        <v>33</v>
      </c>
      <c r="S76" s="5" t="s">
        <v>97</v>
      </c>
      <c r="T76" s="5">
        <v>768.79</v>
      </c>
      <c r="U76" s="6">
        <f t="shared" si="14"/>
        <v>601.36393741374116</v>
      </c>
      <c r="V76" s="24">
        <f t="shared" si="15"/>
        <v>462322.58144431002</v>
      </c>
      <c r="W76" s="25">
        <f t="shared" si="16"/>
        <v>591038.06409999996</v>
      </c>
      <c r="X76" s="25">
        <f t="shared" si="17"/>
        <v>361638.585221758</v>
      </c>
      <c r="Y76" s="3"/>
      <c r="Z76" s="3"/>
      <c r="AA76" s="3"/>
      <c r="AB76" s="3"/>
    </row>
    <row r="77" spans="1:28" x14ac:dyDescent="0.2">
      <c r="A77" s="7">
        <v>74</v>
      </c>
      <c r="B77" s="5" t="s">
        <v>45</v>
      </c>
      <c r="C77" s="5">
        <v>562.09</v>
      </c>
      <c r="D77" s="6">
        <f t="shared" si="12"/>
        <v>692.03804404440427</v>
      </c>
      <c r="E77" s="5">
        <v>79</v>
      </c>
      <c r="F77" s="5">
        <v>772.28</v>
      </c>
      <c r="G77" s="4">
        <f t="shared" si="13"/>
        <v>17480.462467690006</v>
      </c>
      <c r="R77" s="7">
        <v>79</v>
      </c>
      <c r="S77" s="5" t="s">
        <v>40</v>
      </c>
      <c r="T77" s="5">
        <v>772.28</v>
      </c>
      <c r="U77" s="6">
        <f t="shared" si="14"/>
        <v>703.09586192619247</v>
      </c>
      <c r="V77" s="24">
        <f t="shared" si="15"/>
        <v>542986.87224835996</v>
      </c>
      <c r="W77" s="25">
        <f t="shared" si="16"/>
        <v>596416.39839999995</v>
      </c>
      <c r="X77" s="25">
        <f t="shared" si="17"/>
        <v>494343.79105773551</v>
      </c>
      <c r="Y77" s="3"/>
      <c r="Z77" s="3"/>
      <c r="AA77" s="3"/>
      <c r="AB77" s="3"/>
    </row>
    <row r="78" spans="1:28" x14ac:dyDescent="0.2">
      <c r="A78" s="7">
        <v>75</v>
      </c>
      <c r="B78" s="5" t="s">
        <v>44</v>
      </c>
      <c r="C78" s="5">
        <v>590.16</v>
      </c>
      <c r="D78" s="6">
        <f t="shared" si="12"/>
        <v>694.24960762076194</v>
      </c>
      <c r="E78" s="5">
        <v>92</v>
      </c>
      <c r="F78" s="5">
        <v>776.5</v>
      </c>
      <c r="G78" s="4">
        <f t="shared" si="13"/>
        <v>18614.154495690011</v>
      </c>
      <c r="R78" s="7">
        <v>92</v>
      </c>
      <c r="S78" s="5" t="s">
        <v>16</v>
      </c>
      <c r="T78" s="5">
        <v>776.5</v>
      </c>
      <c r="U78" s="6">
        <f t="shared" si="14"/>
        <v>731.84618841884173</v>
      </c>
      <c r="V78" s="24">
        <f t="shared" si="15"/>
        <v>568278.56530723057</v>
      </c>
      <c r="W78" s="25">
        <f t="shared" si="16"/>
        <v>602952.25</v>
      </c>
      <c r="X78" s="25">
        <f t="shared" si="17"/>
        <v>535598.84350318683</v>
      </c>
      <c r="Y78" s="3"/>
      <c r="Z78" s="3"/>
      <c r="AA78" s="3"/>
      <c r="AB78" s="3"/>
    </row>
    <row r="79" spans="1:28" x14ac:dyDescent="0.2">
      <c r="A79" s="7">
        <v>76</v>
      </c>
      <c r="B79" s="5" t="s">
        <v>43</v>
      </c>
      <c r="C79" s="5">
        <v>698.97</v>
      </c>
      <c r="D79" s="6">
        <f t="shared" si="12"/>
        <v>696.46117119711948</v>
      </c>
      <c r="E79" s="5">
        <v>93</v>
      </c>
      <c r="F79" s="5">
        <v>777.21</v>
      </c>
      <c r="G79" s="4">
        <f t="shared" si="13"/>
        <v>18808.394449690022</v>
      </c>
      <c r="R79" s="7">
        <v>93</v>
      </c>
      <c r="S79" s="5" t="s">
        <v>14</v>
      </c>
      <c r="T79" s="5">
        <v>777.21</v>
      </c>
      <c r="U79" s="6">
        <f t="shared" si="14"/>
        <v>734.0577519951994</v>
      </c>
      <c r="V79" s="24">
        <f t="shared" si="15"/>
        <v>570517.02542818896</v>
      </c>
      <c r="W79" s="25">
        <f t="shared" si="16"/>
        <v>604055.38410000002</v>
      </c>
      <c r="X79" s="25">
        <f t="shared" si="17"/>
        <v>538840.78326424561</v>
      </c>
      <c r="Y79" s="3"/>
      <c r="Z79" s="3"/>
      <c r="AA79" s="3"/>
      <c r="AB79" s="3"/>
    </row>
    <row r="80" spans="1:28" x14ac:dyDescent="0.2">
      <c r="A80" s="7">
        <v>77</v>
      </c>
      <c r="B80" s="5" t="s">
        <v>42</v>
      </c>
      <c r="C80" s="5">
        <v>742</v>
      </c>
      <c r="D80" s="6">
        <f t="shared" si="12"/>
        <v>698.67273477347715</v>
      </c>
      <c r="E80" s="5">
        <v>34</v>
      </c>
      <c r="F80" s="5">
        <v>777.87</v>
      </c>
      <c r="G80" s="4">
        <f t="shared" si="13"/>
        <v>18989.859733690013</v>
      </c>
      <c r="R80" s="7">
        <v>34</v>
      </c>
      <c r="S80" s="5" t="s">
        <v>95</v>
      </c>
      <c r="T80" s="5">
        <v>777.87</v>
      </c>
      <c r="U80" s="6">
        <f t="shared" si="14"/>
        <v>603.57550099009882</v>
      </c>
      <c r="V80" s="24">
        <f t="shared" si="15"/>
        <v>469503.27495516819</v>
      </c>
      <c r="W80" s="25">
        <f t="shared" si="16"/>
        <v>605081.73690000002</v>
      </c>
      <c r="X80" s="25">
        <f t="shared" si="17"/>
        <v>364303.38539544877</v>
      </c>
      <c r="Y80" s="3"/>
      <c r="Z80" s="3"/>
      <c r="AA80" s="3"/>
      <c r="AB80" s="3"/>
    </row>
    <row r="81" spans="1:28" x14ac:dyDescent="0.2">
      <c r="A81" s="7">
        <v>78</v>
      </c>
      <c r="B81" s="5" t="s">
        <v>41</v>
      </c>
      <c r="C81" s="5">
        <v>716.94</v>
      </c>
      <c r="D81" s="6">
        <f t="shared" si="12"/>
        <v>700.88429834983481</v>
      </c>
      <c r="E81" s="5">
        <v>98</v>
      </c>
      <c r="F81" s="5">
        <v>780</v>
      </c>
      <c r="G81" s="4">
        <f t="shared" si="13"/>
        <v>19581.440395690013</v>
      </c>
      <c r="R81" s="7">
        <v>98</v>
      </c>
      <c r="S81" s="5" t="s">
        <v>4</v>
      </c>
      <c r="T81" s="5">
        <v>780</v>
      </c>
      <c r="U81" s="6">
        <f t="shared" si="14"/>
        <v>745.11556987698759</v>
      </c>
      <c r="V81" s="24">
        <f t="shared" si="15"/>
        <v>581190.14450405037</v>
      </c>
      <c r="W81" s="25">
        <f t="shared" si="16"/>
        <v>608400</v>
      </c>
      <c r="X81" s="25">
        <f t="shared" si="17"/>
        <v>555197.21247310797</v>
      </c>
      <c r="Y81" s="3"/>
      <c r="Z81" s="3"/>
      <c r="AA81" s="3"/>
      <c r="AB81" s="3"/>
    </row>
    <row r="82" spans="1:28" x14ac:dyDescent="0.2">
      <c r="A82" s="7">
        <v>79</v>
      </c>
      <c r="B82" s="5" t="s">
        <v>40</v>
      </c>
      <c r="C82" s="5">
        <v>772.28</v>
      </c>
      <c r="D82" s="6">
        <f t="shared" si="12"/>
        <v>703.09586192619247</v>
      </c>
      <c r="E82" s="5">
        <v>43</v>
      </c>
      <c r="F82" s="5">
        <v>782.5</v>
      </c>
      <c r="G82" s="4">
        <f t="shared" si="13"/>
        <v>20287.358895690013</v>
      </c>
      <c r="R82" s="7">
        <v>43</v>
      </c>
      <c r="S82" s="5" t="s">
        <v>86</v>
      </c>
      <c r="T82" s="5">
        <v>782.5</v>
      </c>
      <c r="U82" s="6">
        <f t="shared" si="14"/>
        <v>623.47957317731755</v>
      </c>
      <c r="V82" s="24">
        <f t="shared" si="15"/>
        <v>487872.76601125096</v>
      </c>
      <c r="W82" s="25">
        <f t="shared" si="16"/>
        <v>612306.25</v>
      </c>
      <c r="X82" s="25">
        <f t="shared" si="17"/>
        <v>388726.77816937008</v>
      </c>
      <c r="Y82" s="3"/>
      <c r="Z82" s="3"/>
      <c r="AA82" s="3"/>
      <c r="AB82" s="3"/>
    </row>
    <row r="83" spans="1:28" x14ac:dyDescent="0.2">
      <c r="A83" s="7">
        <v>80</v>
      </c>
      <c r="B83" s="5" t="s">
        <v>39</v>
      </c>
      <c r="C83" s="5">
        <v>732.7</v>
      </c>
      <c r="D83" s="6">
        <f t="shared" si="12"/>
        <v>705.30742550255013</v>
      </c>
      <c r="E83" s="5">
        <v>36</v>
      </c>
      <c r="F83" s="5">
        <v>787.22</v>
      </c>
      <c r="G83" s="4">
        <f t="shared" si="13"/>
        <v>21654.21142369002</v>
      </c>
      <c r="R83" s="7">
        <v>36</v>
      </c>
      <c r="S83" s="5" t="s">
        <v>93</v>
      </c>
      <c r="T83" s="5">
        <v>787.22</v>
      </c>
      <c r="U83" s="6">
        <f t="shared" si="14"/>
        <v>607.99862814281414</v>
      </c>
      <c r="V83" s="24">
        <f t="shared" si="15"/>
        <v>478628.68004658615</v>
      </c>
      <c r="W83" s="25">
        <f t="shared" si="16"/>
        <v>619715.3284</v>
      </c>
      <c r="X83" s="25">
        <f t="shared" si="17"/>
        <v>369662.33182354399</v>
      </c>
      <c r="Y83" s="3"/>
      <c r="Z83" s="3"/>
      <c r="AA83" s="3"/>
      <c r="AB83" s="3"/>
    </row>
    <row r="84" spans="1:28" x14ac:dyDescent="0.2">
      <c r="A84" s="7">
        <v>81</v>
      </c>
      <c r="B84" s="5" t="s">
        <v>38</v>
      </c>
      <c r="C84" s="5">
        <v>730.12</v>
      </c>
      <c r="D84" s="6">
        <f t="shared" si="12"/>
        <v>707.51898907890768</v>
      </c>
      <c r="E84" s="5">
        <v>91</v>
      </c>
      <c r="F84" s="5">
        <v>789.79</v>
      </c>
      <c r="G84" s="4">
        <f t="shared" si="13"/>
        <v>22417.186341690001</v>
      </c>
      <c r="R84" s="7">
        <v>91</v>
      </c>
      <c r="S84" s="5" t="s">
        <v>18</v>
      </c>
      <c r="T84" s="5">
        <v>789.79</v>
      </c>
      <c r="U84" s="6">
        <f t="shared" si="14"/>
        <v>729.63462484248407</v>
      </c>
      <c r="V84" s="24">
        <f t="shared" si="15"/>
        <v>576258.13035434543</v>
      </c>
      <c r="W84" s="25">
        <f t="shared" si="16"/>
        <v>623768.24409999989</v>
      </c>
      <c r="X84" s="25">
        <f t="shared" si="17"/>
        <v>532366.68576903245</v>
      </c>
      <c r="Y84" s="3"/>
      <c r="Z84" s="3"/>
      <c r="AA84" s="3"/>
      <c r="AB84" s="3"/>
    </row>
    <row r="85" spans="1:28" x14ac:dyDescent="0.2">
      <c r="A85" s="7">
        <v>82</v>
      </c>
      <c r="B85" s="5" t="s">
        <v>37</v>
      </c>
      <c r="C85" s="5">
        <v>703.98</v>
      </c>
      <c r="D85" s="6">
        <f t="shared" si="12"/>
        <v>709.73055265526534</v>
      </c>
      <c r="E85" s="5">
        <v>87</v>
      </c>
      <c r="F85" s="5">
        <v>790.17</v>
      </c>
      <c r="G85" s="4">
        <f t="shared" si="13"/>
        <v>22531.12075369</v>
      </c>
      <c r="R85" s="7">
        <v>87</v>
      </c>
      <c r="S85" s="5" t="s">
        <v>32</v>
      </c>
      <c r="T85" s="5">
        <v>790.17</v>
      </c>
      <c r="U85" s="6">
        <f t="shared" si="14"/>
        <v>720.78837053705354</v>
      </c>
      <c r="V85" s="24">
        <f t="shared" si="15"/>
        <v>569545.34674726357</v>
      </c>
      <c r="W85" s="25">
        <f t="shared" si="16"/>
        <v>624368.62889999989</v>
      </c>
      <c r="X85" s="25">
        <f t="shared" si="17"/>
        <v>519535.87510146078</v>
      </c>
      <c r="Y85" s="3"/>
      <c r="Z85" s="3"/>
      <c r="AA85" s="3"/>
      <c r="AB85" s="3"/>
    </row>
    <row r="86" spans="1:28" x14ac:dyDescent="0.2">
      <c r="A86" s="7">
        <v>83</v>
      </c>
      <c r="B86" s="5" t="s">
        <v>36</v>
      </c>
      <c r="C86" s="5">
        <v>727.6</v>
      </c>
      <c r="D86" s="6">
        <f t="shared" si="12"/>
        <v>711.942116231623</v>
      </c>
      <c r="E86" s="5">
        <v>99</v>
      </c>
      <c r="F86" s="5">
        <v>790.35</v>
      </c>
      <c r="G86" s="4">
        <f t="shared" si="13"/>
        <v>22585.190485690022</v>
      </c>
      <c r="R86" s="7">
        <v>99</v>
      </c>
      <c r="S86" s="5" t="s">
        <v>2</v>
      </c>
      <c r="T86" s="5">
        <v>790.35</v>
      </c>
      <c r="U86" s="6">
        <f t="shared" si="14"/>
        <v>747.32713345334514</v>
      </c>
      <c r="V86" s="24">
        <f t="shared" si="15"/>
        <v>590649.99992485135</v>
      </c>
      <c r="W86" s="25">
        <f t="shared" si="16"/>
        <v>624653.12250000006</v>
      </c>
      <c r="X86" s="25">
        <f t="shared" si="17"/>
        <v>558497.84439559397</v>
      </c>
      <c r="Y86" s="3"/>
      <c r="Z86" s="3"/>
      <c r="AA86" s="3"/>
      <c r="AB86" s="3"/>
    </row>
    <row r="87" spans="1:28" x14ac:dyDescent="0.2">
      <c r="A87" s="7">
        <v>84</v>
      </c>
      <c r="B87" s="5" t="s">
        <v>35</v>
      </c>
      <c r="C87" s="5">
        <v>710.81</v>
      </c>
      <c r="D87" s="6">
        <f t="shared" si="12"/>
        <v>714.15367980798067</v>
      </c>
      <c r="E87" s="5">
        <v>95</v>
      </c>
      <c r="F87" s="5">
        <v>790.51</v>
      </c>
      <c r="G87" s="4">
        <f t="shared" si="13"/>
        <v>22633.306869690012</v>
      </c>
      <c r="R87" s="7">
        <v>95</v>
      </c>
      <c r="S87" s="5" t="s">
        <v>10</v>
      </c>
      <c r="T87" s="5">
        <v>790.51</v>
      </c>
      <c r="U87" s="6">
        <f t="shared" si="14"/>
        <v>738.48087914791461</v>
      </c>
      <c r="V87" s="24">
        <f t="shared" si="15"/>
        <v>583776.51977521798</v>
      </c>
      <c r="W87" s="25">
        <f t="shared" si="16"/>
        <v>624906.0601</v>
      </c>
      <c r="X87" s="25">
        <f t="shared" si="17"/>
        <v>545354.00886707683</v>
      </c>
      <c r="Y87" s="3"/>
      <c r="Z87" s="3"/>
      <c r="AA87" s="3"/>
      <c r="AB87" s="3"/>
    </row>
    <row r="88" spans="1:28" x14ac:dyDescent="0.2">
      <c r="A88" s="7">
        <v>85</v>
      </c>
      <c r="B88" s="5" t="s">
        <v>34</v>
      </c>
      <c r="C88" s="5">
        <v>737.61</v>
      </c>
      <c r="D88" s="6">
        <f t="shared" si="12"/>
        <v>716.36524338433833</v>
      </c>
      <c r="E88" s="5">
        <v>94</v>
      </c>
      <c r="F88" s="5">
        <v>793.77</v>
      </c>
      <c r="G88" s="4">
        <f t="shared" si="13"/>
        <v>23624.827393690008</v>
      </c>
      <c r="R88" s="7">
        <v>94</v>
      </c>
      <c r="S88" s="5" t="s">
        <v>12</v>
      </c>
      <c r="T88" s="5">
        <v>793.77</v>
      </c>
      <c r="U88" s="6">
        <f t="shared" si="14"/>
        <v>736.26931557155694</v>
      </c>
      <c r="V88" s="24">
        <f t="shared" si="15"/>
        <v>584428.49462123471</v>
      </c>
      <c r="W88" s="25">
        <f t="shared" si="16"/>
        <v>630070.81290000002</v>
      </c>
      <c r="X88" s="25">
        <f t="shared" si="17"/>
        <v>542092.5050522089</v>
      </c>
      <c r="Y88" s="3"/>
      <c r="Z88" s="3"/>
      <c r="AA88" s="3"/>
      <c r="AB88" s="3"/>
    </row>
    <row r="89" spans="1:28" x14ac:dyDescent="0.2">
      <c r="A89" s="7">
        <v>86</v>
      </c>
      <c r="B89" s="5" t="s">
        <v>33</v>
      </c>
      <c r="C89" s="5">
        <v>795.64</v>
      </c>
      <c r="D89" s="6">
        <f t="shared" si="12"/>
        <v>718.57680696069588</v>
      </c>
      <c r="E89" s="5">
        <v>86</v>
      </c>
      <c r="F89" s="5">
        <v>795.64</v>
      </c>
      <c r="G89" s="4">
        <f t="shared" si="13"/>
        <v>24203.176131690008</v>
      </c>
      <c r="I89" s="39" t="s">
        <v>31</v>
      </c>
      <c r="J89" s="39"/>
      <c r="K89" s="39"/>
      <c r="L89" s="39"/>
      <c r="M89" s="2" t="s">
        <v>30</v>
      </c>
      <c r="R89" s="7">
        <v>86</v>
      </c>
      <c r="S89" s="5" t="s">
        <v>33</v>
      </c>
      <c r="T89" s="5">
        <v>795.64</v>
      </c>
      <c r="U89" s="6">
        <f t="shared" si="14"/>
        <v>718.57680696069588</v>
      </c>
      <c r="V89" s="24">
        <f t="shared" si="15"/>
        <v>571728.450690208</v>
      </c>
      <c r="W89" s="25">
        <f t="shared" si="16"/>
        <v>633043.00959999999</v>
      </c>
      <c r="X89" s="25">
        <f t="shared" si="17"/>
        <v>516352.62750182918</v>
      </c>
      <c r="Y89" s="3"/>
      <c r="Z89" s="3"/>
      <c r="AA89" s="3"/>
      <c r="AB89" s="3"/>
    </row>
    <row r="90" spans="1:28" x14ac:dyDescent="0.2">
      <c r="A90" s="7">
        <v>87</v>
      </c>
      <c r="B90" s="5" t="s">
        <v>32</v>
      </c>
      <c r="C90" s="5">
        <v>790.17</v>
      </c>
      <c r="D90" s="6">
        <f t="shared" si="12"/>
        <v>720.78837053705354</v>
      </c>
      <c r="E90" s="5">
        <v>32</v>
      </c>
      <c r="F90" s="5">
        <v>800</v>
      </c>
      <c r="G90" s="4">
        <f t="shared" si="13"/>
        <v>25578.788395690015</v>
      </c>
      <c r="I90" s="9" t="s">
        <v>28</v>
      </c>
      <c r="J90" s="9" t="s">
        <v>27</v>
      </c>
      <c r="K90" s="9" t="s">
        <v>26</v>
      </c>
      <c r="L90" s="9" t="s">
        <v>25</v>
      </c>
      <c r="M90" s="2" t="s">
        <v>24</v>
      </c>
      <c r="R90" s="7">
        <v>32</v>
      </c>
      <c r="S90" s="5" t="s">
        <v>99</v>
      </c>
      <c r="T90" s="5">
        <v>800</v>
      </c>
      <c r="U90" s="6">
        <f t="shared" si="14"/>
        <v>599.15237383738361</v>
      </c>
      <c r="V90" s="24">
        <f t="shared" si="15"/>
        <v>479321.89906990691</v>
      </c>
      <c r="W90" s="25">
        <f t="shared" si="16"/>
        <v>640000</v>
      </c>
      <c r="X90" s="25">
        <f t="shared" si="17"/>
        <v>358983.56707497186</v>
      </c>
      <c r="Y90" s="3"/>
      <c r="Z90" s="3"/>
      <c r="AA90" s="3"/>
      <c r="AB90" s="3"/>
    </row>
    <row r="91" spans="1:28" x14ac:dyDescent="0.2">
      <c r="A91" s="7">
        <v>88</v>
      </c>
      <c r="B91" s="5" t="s">
        <v>29</v>
      </c>
      <c r="C91" s="5">
        <v>855.19</v>
      </c>
      <c r="D91" s="6">
        <f t="shared" si="12"/>
        <v>722.9999341134112</v>
      </c>
      <c r="E91" s="5">
        <v>47</v>
      </c>
      <c r="F91" s="5">
        <v>805</v>
      </c>
      <c r="G91" s="4">
        <f t="shared" si="13"/>
        <v>27203.125395690015</v>
      </c>
      <c r="I91" s="8" t="s">
        <v>198</v>
      </c>
      <c r="J91" s="5">
        <v>429.58</v>
      </c>
      <c r="K91" s="5">
        <f t="array" ref="K91:K100">FREQUENCY($F$4:$F$103,$J$91:$J$100)</f>
        <v>7</v>
      </c>
      <c r="L91" s="5">
        <f t="shared" ref="L91:L100" si="18">K91/$J$102 * 100</f>
        <v>7.0000000000000009</v>
      </c>
      <c r="M91" s="2" t="s">
        <v>21</v>
      </c>
      <c r="R91" s="7">
        <v>47</v>
      </c>
      <c r="S91" s="5" t="s">
        <v>82</v>
      </c>
      <c r="T91" s="5">
        <v>805</v>
      </c>
      <c r="U91" s="6">
        <f t="shared" si="14"/>
        <v>632.32582748274808</v>
      </c>
      <c r="V91" s="24">
        <f t="shared" si="15"/>
        <v>509022.2911236122</v>
      </c>
      <c r="W91" s="25">
        <f t="shared" si="16"/>
        <v>648025</v>
      </c>
      <c r="X91" s="25">
        <f t="shared" si="17"/>
        <v>399835.95210174209</v>
      </c>
      <c r="Y91" s="3"/>
      <c r="Z91" s="3"/>
      <c r="AA91" s="3"/>
      <c r="AB91" s="3"/>
    </row>
    <row r="92" spans="1:28" x14ac:dyDescent="0.2">
      <c r="A92" s="7">
        <v>89</v>
      </c>
      <c r="B92" s="5" t="s">
        <v>23</v>
      </c>
      <c r="C92" s="5">
        <v>755</v>
      </c>
      <c r="D92" s="6">
        <f t="shared" si="12"/>
        <v>725.21149768976875</v>
      </c>
      <c r="E92" s="5">
        <v>97</v>
      </c>
      <c r="F92" s="5">
        <v>820.83</v>
      </c>
      <c r="G92" s="4">
        <f t="shared" si="13"/>
        <v>32675.51523769003</v>
      </c>
      <c r="I92" s="8" t="s">
        <v>197</v>
      </c>
      <c r="J92" s="5">
        <v>484.46</v>
      </c>
      <c r="K92" s="5">
        <v>12</v>
      </c>
      <c r="L92" s="5">
        <f t="shared" si="18"/>
        <v>12</v>
      </c>
      <c r="R92" s="7">
        <v>97</v>
      </c>
      <c r="S92" s="5" t="s">
        <v>6</v>
      </c>
      <c r="T92" s="5">
        <v>820.83</v>
      </c>
      <c r="U92" s="6">
        <f t="shared" si="14"/>
        <v>742.90400630062993</v>
      </c>
      <c r="V92" s="24">
        <f t="shared" si="15"/>
        <v>609797.89549174614</v>
      </c>
      <c r="W92" s="25">
        <f t="shared" si="16"/>
        <v>673761.88890000002</v>
      </c>
      <c r="X92" s="25">
        <f t="shared" si="17"/>
        <v>551906.36257752636</v>
      </c>
      <c r="Y92" s="3"/>
      <c r="Z92" s="3"/>
      <c r="AA92" s="3"/>
      <c r="AB92" s="3"/>
    </row>
    <row r="93" spans="1:28" x14ac:dyDescent="0.2">
      <c r="A93" s="7">
        <v>90</v>
      </c>
      <c r="B93" s="5" t="s">
        <v>20</v>
      </c>
      <c r="C93" s="5">
        <v>701</v>
      </c>
      <c r="D93" s="6">
        <f t="shared" si="12"/>
        <v>727.42306126612641</v>
      </c>
      <c r="E93" s="5">
        <v>29</v>
      </c>
      <c r="F93" s="5">
        <v>823.26</v>
      </c>
      <c r="G93" s="4">
        <f t="shared" si="13"/>
        <v>33559.931719690016</v>
      </c>
      <c r="I93" s="8" t="s">
        <v>196</v>
      </c>
      <c r="J93" s="5">
        <v>539.34</v>
      </c>
      <c r="K93" s="5">
        <v>12</v>
      </c>
      <c r="L93" s="5">
        <f t="shared" si="18"/>
        <v>12</v>
      </c>
      <c r="R93" s="7">
        <v>29</v>
      </c>
      <c r="S93" s="5" t="s">
        <v>106</v>
      </c>
      <c r="T93" s="5">
        <v>823.26</v>
      </c>
      <c r="U93" s="6">
        <f t="shared" si="14"/>
        <v>592.51768310831062</v>
      </c>
      <c r="V93" s="24">
        <f t="shared" si="15"/>
        <v>487796.10779574781</v>
      </c>
      <c r="W93" s="25">
        <f t="shared" si="16"/>
        <v>677757.02760000003</v>
      </c>
      <c r="X93" s="25">
        <f t="shared" si="17"/>
        <v>351077.20479604043</v>
      </c>
      <c r="Y93" s="3"/>
      <c r="Z93" s="3"/>
      <c r="AA93" s="3"/>
      <c r="AB93" s="3"/>
    </row>
    <row r="94" spans="1:28" x14ac:dyDescent="0.2">
      <c r="A94" s="7">
        <v>91</v>
      </c>
      <c r="B94" s="5" t="s">
        <v>18</v>
      </c>
      <c r="C94" s="5">
        <v>789.79</v>
      </c>
      <c r="D94" s="6">
        <f t="shared" si="12"/>
        <v>729.63462484248407</v>
      </c>
      <c r="E94" s="5">
        <v>96</v>
      </c>
      <c r="F94" s="5">
        <v>827</v>
      </c>
      <c r="G94" s="4">
        <f t="shared" si="13"/>
        <v>34944.208195690015</v>
      </c>
      <c r="I94" s="8" t="s">
        <v>195</v>
      </c>
      <c r="J94" s="5">
        <v>594.22</v>
      </c>
      <c r="K94" s="5">
        <v>14</v>
      </c>
      <c r="L94" s="5">
        <f t="shared" si="18"/>
        <v>14.000000000000002</v>
      </c>
      <c r="R94" s="7">
        <v>96</v>
      </c>
      <c r="S94" s="5" t="s">
        <v>8</v>
      </c>
      <c r="T94" s="5">
        <v>827</v>
      </c>
      <c r="U94" s="6">
        <f t="shared" si="14"/>
        <v>740.69244272427227</v>
      </c>
      <c r="V94" s="24">
        <f t="shared" si="15"/>
        <v>612552.65013297321</v>
      </c>
      <c r="W94" s="25">
        <f t="shared" si="16"/>
        <v>683929</v>
      </c>
      <c r="X94" s="25">
        <f t="shared" si="17"/>
        <v>548625.2947088494</v>
      </c>
      <c r="Y94" s="3"/>
      <c r="Z94" s="3"/>
      <c r="AA94" s="3"/>
      <c r="AB94" s="3"/>
    </row>
    <row r="95" spans="1:28" x14ac:dyDescent="0.2">
      <c r="A95" s="7">
        <v>92</v>
      </c>
      <c r="B95" s="5" t="s">
        <v>16</v>
      </c>
      <c r="C95" s="5">
        <v>776.5</v>
      </c>
      <c r="D95" s="6">
        <f t="shared" si="12"/>
        <v>731.84618841884173</v>
      </c>
      <c r="E95" s="5">
        <v>100</v>
      </c>
      <c r="F95" s="5">
        <v>827.78</v>
      </c>
      <c r="G95" s="4">
        <f t="shared" si="13"/>
        <v>35236.433167690004</v>
      </c>
      <c r="I95" s="8" t="s">
        <v>194</v>
      </c>
      <c r="J95" s="5">
        <v>649.1</v>
      </c>
      <c r="K95" s="5">
        <v>6</v>
      </c>
      <c r="L95" s="5">
        <f t="shared" si="18"/>
        <v>6</v>
      </c>
      <c r="R95" s="7">
        <v>100</v>
      </c>
      <c r="S95" s="5" t="s">
        <v>1</v>
      </c>
      <c r="T95" s="5">
        <v>827.78</v>
      </c>
      <c r="U95" s="6">
        <f t="shared" si="14"/>
        <v>749.5386970297028</v>
      </c>
      <c r="V95" s="24">
        <f t="shared" si="15"/>
        <v>620453.14262724738</v>
      </c>
      <c r="W95" s="25">
        <f t="shared" si="16"/>
        <v>685219.72839999991</v>
      </c>
      <c r="X95" s="25">
        <f t="shared" si="17"/>
        <v>561808.25834498461</v>
      </c>
      <c r="Y95" s="3"/>
      <c r="Z95" s="3"/>
      <c r="AA95" s="3"/>
      <c r="AB95" s="3"/>
    </row>
    <row r="96" spans="1:28" x14ac:dyDescent="0.2">
      <c r="A96" s="7">
        <v>93</v>
      </c>
      <c r="B96" s="5" t="s">
        <v>14</v>
      </c>
      <c r="C96" s="5">
        <v>777.21</v>
      </c>
      <c r="D96" s="6">
        <f t="shared" si="12"/>
        <v>734.0577519951994</v>
      </c>
      <c r="E96" s="5">
        <v>41</v>
      </c>
      <c r="F96" s="5">
        <v>839</v>
      </c>
      <c r="G96" s="4">
        <f t="shared" si="13"/>
        <v>39574.616995690019</v>
      </c>
      <c r="I96" s="8" t="s">
        <v>193</v>
      </c>
      <c r="J96" s="5">
        <v>703.98</v>
      </c>
      <c r="K96" s="5">
        <v>7</v>
      </c>
      <c r="L96" s="5">
        <f t="shared" si="18"/>
        <v>7.0000000000000009</v>
      </c>
      <c r="R96" s="7">
        <v>41</v>
      </c>
      <c r="S96" s="5" t="s">
        <v>88</v>
      </c>
      <c r="T96" s="5">
        <v>839</v>
      </c>
      <c r="U96" s="6">
        <f t="shared" si="14"/>
        <v>619.05644602460234</v>
      </c>
      <c r="V96" s="24">
        <f t="shared" si="15"/>
        <v>519388.35821464134</v>
      </c>
      <c r="W96" s="25">
        <f t="shared" si="16"/>
        <v>703921</v>
      </c>
      <c r="X96" s="25">
        <f t="shared" si="17"/>
        <v>383230.88336461136</v>
      </c>
      <c r="Y96" s="3"/>
      <c r="Z96" s="3"/>
      <c r="AA96" s="3"/>
      <c r="AB96" s="3"/>
    </row>
    <row r="97" spans="1:28" x14ac:dyDescent="0.2">
      <c r="A97" s="7">
        <v>94</v>
      </c>
      <c r="B97" s="5" t="s">
        <v>12</v>
      </c>
      <c r="C97" s="5">
        <v>793.77</v>
      </c>
      <c r="D97" s="6">
        <f t="shared" si="12"/>
        <v>736.26931557155694</v>
      </c>
      <c r="E97" s="5">
        <v>37</v>
      </c>
      <c r="F97" s="5">
        <v>841.6</v>
      </c>
      <c r="G97" s="4">
        <f t="shared" si="13"/>
        <v>40615.832235690024</v>
      </c>
      <c r="I97" s="8" t="s">
        <v>192</v>
      </c>
      <c r="J97" s="5">
        <v>758.86</v>
      </c>
      <c r="K97" s="5">
        <v>13</v>
      </c>
      <c r="L97" s="5">
        <f t="shared" si="18"/>
        <v>13</v>
      </c>
      <c r="R97" s="7">
        <v>37</v>
      </c>
      <c r="S97" s="5" t="s">
        <v>92</v>
      </c>
      <c r="T97" s="5">
        <v>841.6</v>
      </c>
      <c r="U97" s="6">
        <f t="shared" si="14"/>
        <v>610.21019171917169</v>
      </c>
      <c r="V97" s="24">
        <f t="shared" si="15"/>
        <v>513552.89735085488</v>
      </c>
      <c r="W97" s="25">
        <f t="shared" si="16"/>
        <v>708290.56000000006</v>
      </c>
      <c r="X97" s="25">
        <f t="shared" si="17"/>
        <v>372356.47807794827</v>
      </c>
      <c r="Y97" s="3"/>
      <c r="Z97" s="3"/>
      <c r="AA97" s="3"/>
      <c r="AB97" s="3"/>
    </row>
    <row r="98" spans="1:28" x14ac:dyDescent="0.2">
      <c r="A98" s="7">
        <v>95</v>
      </c>
      <c r="B98" s="5" t="s">
        <v>10</v>
      </c>
      <c r="C98" s="5">
        <v>790.51</v>
      </c>
      <c r="D98" s="6">
        <f t="shared" si="12"/>
        <v>738.48087914791461</v>
      </c>
      <c r="E98" s="5">
        <v>42</v>
      </c>
      <c r="F98" s="5">
        <v>849</v>
      </c>
      <c r="G98" s="4">
        <f t="shared" si="13"/>
        <v>43653.290995690018</v>
      </c>
      <c r="I98" s="8" t="s">
        <v>191</v>
      </c>
      <c r="J98" s="5">
        <v>813.74</v>
      </c>
      <c r="K98" s="5">
        <v>17</v>
      </c>
      <c r="L98" s="5">
        <f t="shared" si="18"/>
        <v>17</v>
      </c>
      <c r="R98" s="7">
        <v>42</v>
      </c>
      <c r="S98" s="5" t="s">
        <v>87</v>
      </c>
      <c r="T98" s="5">
        <v>849</v>
      </c>
      <c r="U98" s="6">
        <f t="shared" si="14"/>
        <v>621.26800960095989</v>
      </c>
      <c r="V98" s="24">
        <f t="shared" si="15"/>
        <v>527456.54015121493</v>
      </c>
      <c r="W98" s="25">
        <f t="shared" si="16"/>
        <v>720801</v>
      </c>
      <c r="X98" s="25">
        <f t="shared" si="17"/>
        <v>385973.93975353841</v>
      </c>
      <c r="Y98" s="3"/>
      <c r="Z98" s="3"/>
      <c r="AA98" s="3"/>
      <c r="AB98" s="3"/>
    </row>
    <row r="99" spans="1:28" x14ac:dyDescent="0.2">
      <c r="A99" s="7">
        <v>96</v>
      </c>
      <c r="B99" s="5" t="s">
        <v>8</v>
      </c>
      <c r="C99" s="5">
        <v>827</v>
      </c>
      <c r="D99" s="6">
        <f t="shared" si="12"/>
        <v>740.69244272427227</v>
      </c>
      <c r="E99" s="5">
        <v>88</v>
      </c>
      <c r="F99" s="5">
        <v>855.19</v>
      </c>
      <c r="G99" s="4">
        <f t="shared" si="13"/>
        <v>46278.206301690043</v>
      </c>
      <c r="I99" s="8" t="s">
        <v>190</v>
      </c>
      <c r="J99" s="5">
        <v>868.62</v>
      </c>
      <c r="K99" s="5">
        <v>8</v>
      </c>
      <c r="L99" s="5">
        <f t="shared" si="18"/>
        <v>8</v>
      </c>
      <c r="R99" s="7">
        <v>88</v>
      </c>
      <c r="S99" s="5" t="s">
        <v>29</v>
      </c>
      <c r="T99" s="5">
        <v>855.19</v>
      </c>
      <c r="U99" s="6">
        <f t="shared" si="14"/>
        <v>722.9999341134112</v>
      </c>
      <c r="V99" s="24">
        <f t="shared" si="15"/>
        <v>618302.31365444814</v>
      </c>
      <c r="W99" s="25">
        <f t="shared" si="16"/>
        <v>731349.93610000005</v>
      </c>
      <c r="X99" s="25">
        <f t="shared" si="17"/>
        <v>522728.90472799691</v>
      </c>
      <c r="Y99" s="3"/>
      <c r="Z99" s="3"/>
      <c r="AA99" s="3"/>
      <c r="AB99" s="3"/>
    </row>
    <row r="100" spans="1:28" x14ac:dyDescent="0.2">
      <c r="A100" s="7">
        <v>97</v>
      </c>
      <c r="B100" s="5" t="s">
        <v>6</v>
      </c>
      <c r="C100" s="5">
        <v>820.83</v>
      </c>
      <c r="D100" s="6">
        <f t="shared" si="12"/>
        <v>742.90400630062993</v>
      </c>
      <c r="E100" s="5">
        <v>28</v>
      </c>
      <c r="F100" s="5">
        <v>882.96</v>
      </c>
      <c r="G100" s="4">
        <f t="shared" ref="G100:G103" si="19">POWER(F100-$K$63,2)</f>
        <v>58997.349499690041</v>
      </c>
      <c r="I100" s="8" t="s">
        <v>189</v>
      </c>
      <c r="J100" s="5">
        <v>923.5</v>
      </c>
      <c r="K100" s="5">
        <v>4</v>
      </c>
      <c r="L100" s="5">
        <f t="shared" si="18"/>
        <v>4</v>
      </c>
      <c r="R100" s="7">
        <v>28</v>
      </c>
      <c r="S100" s="5" t="s">
        <v>109</v>
      </c>
      <c r="T100" s="5">
        <v>882.96</v>
      </c>
      <c r="U100" s="6">
        <f t="shared" si="14"/>
        <v>590.30611953195307</v>
      </c>
      <c r="V100" s="24">
        <f t="shared" ref="V100:V103" si="20">T100*U100</f>
        <v>521216.69130193332</v>
      </c>
      <c r="W100" s="25">
        <f t="shared" si="16"/>
        <v>779618.36160000006</v>
      </c>
      <c r="X100" s="25">
        <f t="shared" si="17"/>
        <v>348461.31475687248</v>
      </c>
      <c r="Y100" s="3"/>
      <c r="Z100" s="3"/>
      <c r="AA100" s="3"/>
      <c r="AB100" s="3"/>
    </row>
    <row r="101" spans="1:28" x14ac:dyDescent="0.2">
      <c r="A101" s="7">
        <v>98</v>
      </c>
      <c r="B101" s="5" t="s">
        <v>4</v>
      </c>
      <c r="C101" s="5">
        <v>780</v>
      </c>
      <c r="D101" s="6">
        <f t="shared" si="12"/>
        <v>745.11556987698759</v>
      </c>
      <c r="E101" s="5">
        <v>40</v>
      </c>
      <c r="F101" s="5">
        <v>906.98</v>
      </c>
      <c r="G101" s="4">
        <f t="shared" si="19"/>
        <v>71242.923247690036</v>
      </c>
      <c r="R101" s="7">
        <v>40</v>
      </c>
      <c r="S101" s="5" t="s">
        <v>89</v>
      </c>
      <c r="T101" s="5">
        <v>906.98</v>
      </c>
      <c r="U101" s="6">
        <f t="shared" si="14"/>
        <v>616.84488244824468</v>
      </c>
      <c r="V101" s="24">
        <f t="shared" si="20"/>
        <v>559465.97148290894</v>
      </c>
      <c r="W101" s="25">
        <f t="shared" si="16"/>
        <v>822612.72039999999</v>
      </c>
      <c r="X101" s="25">
        <f t="shared" si="17"/>
        <v>380497.60900258878</v>
      </c>
      <c r="Y101" s="3"/>
      <c r="Z101" s="3"/>
      <c r="AA101" s="3"/>
      <c r="AB101" s="3"/>
    </row>
    <row r="102" spans="1:28" x14ac:dyDescent="0.2">
      <c r="A102" s="7">
        <v>99</v>
      </c>
      <c r="B102" s="5" t="s">
        <v>2</v>
      </c>
      <c r="C102" s="5">
        <v>790.35</v>
      </c>
      <c r="D102" s="6">
        <f t="shared" si="12"/>
        <v>747.32713345334514</v>
      </c>
      <c r="E102" s="5">
        <v>39</v>
      </c>
      <c r="F102" s="5">
        <v>911.95</v>
      </c>
      <c r="G102" s="4">
        <f t="shared" si="19"/>
        <v>73920.746325690052</v>
      </c>
      <c r="I102" s="2" t="s">
        <v>0</v>
      </c>
      <c r="J102" s="2">
        <f>SUM(K91:K100)</f>
        <v>100</v>
      </c>
      <c r="R102" s="7">
        <v>39</v>
      </c>
      <c r="S102" s="5" t="s">
        <v>90</v>
      </c>
      <c r="T102" s="5">
        <v>911.95</v>
      </c>
      <c r="U102" s="6">
        <f t="shared" si="14"/>
        <v>614.63331887188701</v>
      </c>
      <c r="V102" s="24">
        <f t="shared" si="20"/>
        <v>560514.85514521739</v>
      </c>
      <c r="W102" s="25">
        <f t="shared" si="16"/>
        <v>831652.80250000011</v>
      </c>
      <c r="X102" s="25">
        <f t="shared" si="17"/>
        <v>377774.11666747072</v>
      </c>
      <c r="Y102" s="3"/>
      <c r="Z102" s="3"/>
      <c r="AA102" s="3"/>
      <c r="AB102" s="3"/>
    </row>
    <row r="103" spans="1:28" x14ac:dyDescent="0.2">
      <c r="A103" s="7">
        <v>100</v>
      </c>
      <c r="B103" s="5" t="s">
        <v>1</v>
      </c>
      <c r="C103" s="5">
        <v>827.78</v>
      </c>
      <c r="D103" s="6">
        <f t="shared" si="12"/>
        <v>749.5386970297028</v>
      </c>
      <c r="E103" s="5">
        <v>38</v>
      </c>
      <c r="F103" s="5">
        <v>923.5</v>
      </c>
      <c r="G103" s="4">
        <f t="shared" si="19"/>
        <v>80334.662295690025</v>
      </c>
      <c r="R103" s="7">
        <v>38</v>
      </c>
      <c r="S103" s="5" t="s">
        <v>91</v>
      </c>
      <c r="T103" s="5">
        <v>923.5</v>
      </c>
      <c r="U103" s="6">
        <f t="shared" si="14"/>
        <v>612.42175529552935</v>
      </c>
      <c r="V103" s="24">
        <f t="shared" si="20"/>
        <v>565571.49101542134</v>
      </c>
      <c r="W103" s="25">
        <f t="shared" si="16"/>
        <v>852852.25</v>
      </c>
      <c r="X103" s="25">
        <f t="shared" si="17"/>
        <v>375060.40635925723</v>
      </c>
      <c r="Y103" s="2"/>
      <c r="Z103" s="2"/>
      <c r="AA103" s="2"/>
      <c r="AB103" s="2"/>
    </row>
    <row r="104" spans="1:28" x14ac:dyDescent="0.2">
      <c r="A104" s="2"/>
    </row>
    <row r="105" spans="1:28" x14ac:dyDescent="0.2">
      <c r="B105" s="2"/>
      <c r="C105" s="2"/>
      <c r="D105" s="2"/>
      <c r="E105" s="2"/>
      <c r="F105" s="2"/>
      <c r="G105" s="2"/>
    </row>
  </sheetData>
  <mergeCells count="29">
    <mergeCell ref="I29:J29"/>
    <mergeCell ref="R1:X1"/>
    <mergeCell ref="R2:X2"/>
    <mergeCell ref="Z6:AA6"/>
    <mergeCell ref="Z15:AB15"/>
    <mergeCell ref="Z16:AA16"/>
    <mergeCell ref="Z17:AA17"/>
    <mergeCell ref="Z18:AA18"/>
    <mergeCell ref="Z19:AA19"/>
    <mergeCell ref="Z21:AA21"/>
    <mergeCell ref="Z22:AA22"/>
    <mergeCell ref="I26:K26"/>
    <mergeCell ref="I27:J27"/>
    <mergeCell ref="I89:L89"/>
    <mergeCell ref="I67:J67"/>
    <mergeCell ref="I68:J68"/>
    <mergeCell ref="I62:K62"/>
    <mergeCell ref="A1:G1"/>
    <mergeCell ref="A2:G2"/>
    <mergeCell ref="I66:J66"/>
    <mergeCell ref="I63:J63"/>
    <mergeCell ref="I33:J33"/>
    <mergeCell ref="I34:J34"/>
    <mergeCell ref="I64:J64"/>
    <mergeCell ref="I65:J65"/>
    <mergeCell ref="I31:J31"/>
    <mergeCell ref="I28:J28"/>
    <mergeCell ref="I30:J30"/>
    <mergeCell ref="I32:J32"/>
  </mergeCells>
  <hyperlinks>
    <hyperlink ref="A2" r:id="rId1" xr:uid="{5A64DD9A-F755-6743-8095-BA4599B04FE6}"/>
    <hyperlink ref="R2" r:id="rId2" xr:uid="{7FFD423A-6ECD-0E4B-A680-87B3B195D735}"/>
  </hyperlinks>
  <pageMargins left="0.7" right="0.7" top="0.75" bottom="0.75" header="0.3" footer="0.3"/>
  <pageSetup scale="39" orientation="portrait" horizontalDpi="0" verticalDpi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C7E1-1463-054F-9FB7-F68F59DF142A}">
  <sheetPr>
    <pageSetUpPr fitToPage="1"/>
  </sheetPr>
  <dimension ref="A1:AJ104"/>
  <sheetViews>
    <sheetView topLeftCell="L30" zoomScaleNormal="100" workbookViewId="0">
      <selection activeCell="AJ56" sqref="AJ56"/>
    </sheetView>
  </sheetViews>
  <sheetFormatPr baseColWidth="10" defaultColWidth="8.83203125" defaultRowHeight="15" x14ac:dyDescent="0.2"/>
  <cols>
    <col min="1" max="4" width="12.83203125" style="3" customWidth="1" collapsed="1"/>
    <col min="5" max="7" width="12.83203125" style="3" customWidth="1"/>
    <col min="8" max="8" width="12.83203125" style="2" customWidth="1"/>
    <col min="9" max="9" width="15.83203125" style="2" customWidth="1"/>
    <col min="10" max="12" width="12.83203125" style="2" customWidth="1"/>
    <col min="13" max="17" width="8.83203125" style="2"/>
    <col min="18" max="20" width="12.83203125" style="1" customWidth="1"/>
    <col min="21" max="21" width="15.83203125" style="1" customWidth="1"/>
    <col min="22" max="24" width="12.83203125" style="1" customWidth="1"/>
    <col min="25" max="25" width="8.83203125" style="1"/>
    <col min="26" max="28" width="15.83203125" style="1" customWidth="1"/>
    <col min="29" max="16384" width="8.83203125" style="1"/>
  </cols>
  <sheetData>
    <row r="1" spans="1:28" x14ac:dyDescent="0.2">
      <c r="A1" s="39" t="s">
        <v>148</v>
      </c>
      <c r="B1" s="39"/>
      <c r="C1" s="39"/>
      <c r="D1" s="39"/>
      <c r="E1" s="39"/>
      <c r="F1" s="39"/>
      <c r="G1" s="40"/>
      <c r="R1" s="52" t="s">
        <v>229</v>
      </c>
      <c r="S1" s="39"/>
      <c r="T1" s="39"/>
      <c r="U1" s="39"/>
      <c r="V1" s="39"/>
      <c r="W1" s="39"/>
      <c r="X1" s="40"/>
      <c r="Y1" s="3"/>
      <c r="Z1" s="2"/>
      <c r="AA1" s="2"/>
      <c r="AB1" s="2"/>
    </row>
    <row r="2" spans="1:28" ht="16" customHeight="1" x14ac:dyDescent="0.2">
      <c r="A2" s="41" t="s">
        <v>147</v>
      </c>
      <c r="B2" s="41"/>
      <c r="C2" s="41"/>
      <c r="D2" s="41"/>
      <c r="E2" s="41"/>
      <c r="F2" s="41"/>
      <c r="G2" s="42"/>
      <c r="R2" s="56" t="s">
        <v>175</v>
      </c>
      <c r="S2" s="41"/>
      <c r="T2" s="41"/>
      <c r="U2" s="41"/>
      <c r="V2" s="41"/>
      <c r="W2" s="41"/>
      <c r="X2" s="42"/>
      <c r="Y2" s="3"/>
      <c r="Z2" s="2"/>
      <c r="AA2" s="2"/>
      <c r="AB2" s="2"/>
    </row>
    <row r="3" spans="1:28" x14ac:dyDescent="0.2">
      <c r="A3" s="12" t="s">
        <v>146</v>
      </c>
      <c r="B3" s="9" t="s">
        <v>145</v>
      </c>
      <c r="C3" s="9" t="s">
        <v>144</v>
      </c>
      <c r="D3" s="9" t="s">
        <v>143</v>
      </c>
      <c r="E3" s="9" t="s">
        <v>142</v>
      </c>
      <c r="F3" s="9" t="s">
        <v>141</v>
      </c>
      <c r="G3" s="11" t="s">
        <v>140</v>
      </c>
      <c r="H3" s="10"/>
      <c r="R3" s="20" t="s">
        <v>146</v>
      </c>
      <c r="S3" s="9" t="s">
        <v>145</v>
      </c>
      <c r="T3" s="9" t="s">
        <v>203</v>
      </c>
      <c r="U3" s="9" t="s">
        <v>204</v>
      </c>
      <c r="V3" s="23" t="s">
        <v>205</v>
      </c>
      <c r="W3" s="22" t="s">
        <v>206</v>
      </c>
      <c r="X3" s="11" t="s">
        <v>207</v>
      </c>
      <c r="Y3" s="3"/>
      <c r="Z3" s="2"/>
      <c r="AA3" s="2"/>
      <c r="AB3" s="2"/>
    </row>
    <row r="4" spans="1:28" x14ac:dyDescent="0.2">
      <c r="A4" s="7">
        <v>1</v>
      </c>
      <c r="B4" s="5" t="s">
        <v>139</v>
      </c>
      <c r="C4" s="5">
        <v>119.94</v>
      </c>
      <c r="D4" s="6">
        <f t="shared" ref="D4:D35" si="0">TREND($C$4:$C$101,$A$4:$A$101,A4)</f>
        <v>113.0719789734075</v>
      </c>
      <c r="E4" s="5">
        <v>54</v>
      </c>
      <c r="F4" s="5">
        <v>105.2</v>
      </c>
      <c r="G4" s="4">
        <f t="shared" ref="G4:G35" si="1">POWER(F4-$K$62,2)</f>
        <v>174.71984010828768</v>
      </c>
      <c r="R4" s="7">
        <v>54</v>
      </c>
      <c r="S4" s="5" t="s">
        <v>73</v>
      </c>
      <c r="T4" s="5">
        <v>105.2</v>
      </c>
      <c r="U4" s="6">
        <f t="shared" ref="U4:U35" si="2">TREND($C$4:$C$101,$A$4:$A$101,R4)</f>
        <v>118.9142009831111</v>
      </c>
      <c r="V4" s="24">
        <f t="shared" ref="V4:V35" si="3">T4*U4</f>
        <v>12509.773943423288</v>
      </c>
      <c r="W4" s="25">
        <f t="shared" ref="W4:W35" si="4">POWER(T4,2)</f>
        <v>11067.04</v>
      </c>
      <c r="X4" s="25">
        <f t="shared" ref="X4:X35" si="5">POWER(U4,2)</f>
        <v>14140.587195451741</v>
      </c>
      <c r="Y4" s="3"/>
      <c r="Z4" s="2"/>
      <c r="AA4" s="2"/>
      <c r="AB4" s="2"/>
    </row>
    <row r="5" spans="1:28" x14ac:dyDescent="0.2">
      <c r="A5" s="7">
        <v>2</v>
      </c>
      <c r="B5" s="5" t="s">
        <v>138</v>
      </c>
      <c r="C5" s="5">
        <v>119.8</v>
      </c>
      <c r="D5" s="6">
        <f t="shared" si="0"/>
        <v>113.18220957736418</v>
      </c>
      <c r="E5" s="5">
        <v>52</v>
      </c>
      <c r="F5" s="5">
        <v>106.02</v>
      </c>
      <c r="G5" s="4">
        <f t="shared" si="1"/>
        <v>153.71445235318586</v>
      </c>
      <c r="R5" s="7">
        <v>52</v>
      </c>
      <c r="S5" s="5" t="s">
        <v>75</v>
      </c>
      <c r="T5" s="5">
        <v>106.02</v>
      </c>
      <c r="U5" s="6">
        <f t="shared" si="2"/>
        <v>118.69373977519776</v>
      </c>
      <c r="V5" s="24">
        <f t="shared" si="3"/>
        <v>12583.910290966465</v>
      </c>
      <c r="W5" s="25">
        <f t="shared" si="4"/>
        <v>11240.240399999999</v>
      </c>
      <c r="X5" s="25">
        <f t="shared" si="5"/>
        <v>14088.203861822361</v>
      </c>
      <c r="Y5" s="3"/>
      <c r="Z5" s="2"/>
      <c r="AA5" s="2"/>
      <c r="AB5" s="2"/>
    </row>
    <row r="6" spans="1:28" x14ac:dyDescent="0.2">
      <c r="A6" s="7">
        <v>3</v>
      </c>
      <c r="B6" s="5" t="s">
        <v>137</v>
      </c>
      <c r="C6" s="5">
        <v>119.5</v>
      </c>
      <c r="D6" s="6">
        <f t="shared" si="0"/>
        <v>113.29244018132084</v>
      </c>
      <c r="E6" s="5">
        <v>44</v>
      </c>
      <c r="F6" s="5">
        <v>107.6</v>
      </c>
      <c r="G6" s="4">
        <f t="shared" si="1"/>
        <v>117.03265643481859</v>
      </c>
      <c r="R6" s="7">
        <v>44</v>
      </c>
      <c r="S6" s="5" t="s">
        <v>83</v>
      </c>
      <c r="T6" s="5">
        <v>107.6</v>
      </c>
      <c r="U6" s="6">
        <f t="shared" si="2"/>
        <v>117.81189494354439</v>
      </c>
      <c r="V6" s="24">
        <f t="shared" si="3"/>
        <v>12676.559895925375</v>
      </c>
      <c r="W6" s="25">
        <f t="shared" si="4"/>
        <v>11577.759999999998</v>
      </c>
      <c r="X6" s="25">
        <f t="shared" si="5"/>
        <v>13879.64259018874</v>
      </c>
      <c r="Y6" s="3"/>
      <c r="Z6" s="39" t="s">
        <v>222</v>
      </c>
      <c r="AA6" s="39"/>
      <c r="AB6" s="3"/>
    </row>
    <row r="7" spans="1:28" x14ac:dyDescent="0.2">
      <c r="A7" s="7">
        <v>4</v>
      </c>
      <c r="B7" s="5" t="s">
        <v>136</v>
      </c>
      <c r="C7" s="5">
        <v>118.86</v>
      </c>
      <c r="D7" s="6">
        <f t="shared" si="0"/>
        <v>113.40267078527752</v>
      </c>
      <c r="E7" s="5">
        <v>43</v>
      </c>
      <c r="F7" s="5">
        <v>107.69</v>
      </c>
      <c r="G7" s="4">
        <f t="shared" si="1"/>
        <v>115.09348704706342</v>
      </c>
      <c r="R7" s="7">
        <v>43</v>
      </c>
      <c r="S7" s="5" t="s">
        <v>84</v>
      </c>
      <c r="T7" s="5">
        <v>107.69</v>
      </c>
      <c r="U7" s="6">
        <f t="shared" si="2"/>
        <v>117.70166433958771</v>
      </c>
      <c r="V7" s="24">
        <f t="shared" si="3"/>
        <v>12675.2922327302</v>
      </c>
      <c r="W7" s="25">
        <f t="shared" si="4"/>
        <v>11597.1361</v>
      </c>
      <c r="X7" s="25">
        <f t="shared" si="5"/>
        <v>13853.681788308973</v>
      </c>
      <c r="Y7" s="3"/>
      <c r="Z7" s="26" t="s">
        <v>215</v>
      </c>
      <c r="AA7" s="26">
        <f>SUM($T$4:$T$103)</f>
        <v>11604.979999999998</v>
      </c>
      <c r="AB7" s="3"/>
    </row>
    <row r="8" spans="1:28" x14ac:dyDescent="0.2">
      <c r="A8" s="7">
        <v>5</v>
      </c>
      <c r="B8" s="5" t="s">
        <v>135</v>
      </c>
      <c r="C8" s="5">
        <v>118.27</v>
      </c>
      <c r="D8" s="6">
        <f t="shared" si="0"/>
        <v>113.51290138923419</v>
      </c>
      <c r="E8" s="5">
        <v>53</v>
      </c>
      <c r="F8" s="5">
        <v>108.24</v>
      </c>
      <c r="G8" s="4">
        <f t="shared" si="1"/>
        <v>103.59500745522675</v>
      </c>
      <c r="R8" s="7">
        <v>53</v>
      </c>
      <c r="S8" s="5" t="s">
        <v>74</v>
      </c>
      <c r="T8" s="5">
        <v>108.24</v>
      </c>
      <c r="U8" s="6">
        <f t="shared" si="2"/>
        <v>118.80397037915442</v>
      </c>
      <c r="V8" s="24">
        <f t="shared" si="3"/>
        <v>12859.341753839673</v>
      </c>
      <c r="W8" s="25">
        <f t="shared" si="4"/>
        <v>11715.897599999998</v>
      </c>
      <c r="X8" s="25">
        <f t="shared" si="5"/>
        <v>14114.383377851002</v>
      </c>
      <c r="Y8" s="3"/>
      <c r="Z8" s="26" t="s">
        <v>216</v>
      </c>
      <c r="AA8" s="26">
        <f>SUM($U$4:$U$103)</f>
        <v>11604.979999999996</v>
      </c>
      <c r="AB8" s="3"/>
    </row>
    <row r="9" spans="1:28" x14ac:dyDescent="0.2">
      <c r="A9" s="7">
        <v>6</v>
      </c>
      <c r="B9" s="5" t="s">
        <v>134</v>
      </c>
      <c r="C9" s="5">
        <v>117.4</v>
      </c>
      <c r="D9" s="6">
        <f t="shared" si="0"/>
        <v>113.62313199319087</v>
      </c>
      <c r="E9" s="5">
        <v>62</v>
      </c>
      <c r="F9" s="5">
        <v>109.4</v>
      </c>
      <c r="G9" s="4">
        <f t="shared" si="1"/>
        <v>81.327268679716383</v>
      </c>
      <c r="R9" s="7">
        <v>62</v>
      </c>
      <c r="S9" s="5" t="s">
        <v>58</v>
      </c>
      <c r="T9" s="5">
        <v>109.4</v>
      </c>
      <c r="U9" s="6">
        <f t="shared" si="2"/>
        <v>119.79604581476447</v>
      </c>
      <c r="V9" s="24">
        <f t="shared" si="3"/>
        <v>13105.687412135234</v>
      </c>
      <c r="W9" s="25">
        <f t="shared" si="4"/>
        <v>11968.36</v>
      </c>
      <c r="X9" s="25">
        <f t="shared" si="5"/>
        <v>14351.092592853147</v>
      </c>
      <c r="Y9" s="3"/>
      <c r="Z9" s="26" t="s">
        <v>209</v>
      </c>
      <c r="AA9" s="26">
        <f>SUM($V$4:$V$103)</f>
        <v>1375193.3356510843</v>
      </c>
      <c r="AB9" s="3"/>
    </row>
    <row r="10" spans="1:28" x14ac:dyDescent="0.2">
      <c r="A10" s="7">
        <v>7</v>
      </c>
      <c r="B10" s="5" t="s">
        <v>133</v>
      </c>
      <c r="C10" s="5">
        <v>117.26</v>
      </c>
      <c r="D10" s="6">
        <f t="shared" si="0"/>
        <v>113.73336259714753</v>
      </c>
      <c r="E10" s="5">
        <v>63</v>
      </c>
      <c r="F10" s="5">
        <v>110.11</v>
      </c>
      <c r="G10" s="4">
        <f t="shared" si="1"/>
        <v>69.02557684298182</v>
      </c>
      <c r="R10" s="7">
        <v>63</v>
      </c>
      <c r="S10" s="5" t="s">
        <v>56</v>
      </c>
      <c r="T10" s="5">
        <v>110.11</v>
      </c>
      <c r="U10" s="6">
        <f t="shared" si="2"/>
        <v>119.90627641872115</v>
      </c>
      <c r="V10" s="24">
        <f t="shared" si="3"/>
        <v>13202.880096465386</v>
      </c>
      <c r="W10" s="25">
        <f t="shared" si="4"/>
        <v>12124.212100000001</v>
      </c>
      <c r="X10" s="25">
        <f t="shared" si="5"/>
        <v>14377.515124602764</v>
      </c>
      <c r="Y10" s="3"/>
      <c r="Z10" s="26" t="s">
        <v>210</v>
      </c>
      <c r="AA10" s="26">
        <f>SUM($W$4:$W$103)</f>
        <v>1377622.8136</v>
      </c>
      <c r="AB10" s="3"/>
    </row>
    <row r="11" spans="1:28" x14ac:dyDescent="0.2">
      <c r="A11" s="7">
        <v>8</v>
      </c>
      <c r="B11" s="5" t="s">
        <v>132</v>
      </c>
      <c r="C11" s="5">
        <v>116.3</v>
      </c>
      <c r="D11" s="6">
        <f t="shared" si="0"/>
        <v>113.8435932011042</v>
      </c>
      <c r="E11" s="5">
        <v>64</v>
      </c>
      <c r="F11" s="5">
        <v>111.86</v>
      </c>
      <c r="G11" s="4">
        <f t="shared" si="1"/>
        <v>43.009505414410448</v>
      </c>
      <c r="R11" s="7">
        <v>64</v>
      </c>
      <c r="S11" s="5" t="s">
        <v>54</v>
      </c>
      <c r="T11" s="5">
        <v>111.86</v>
      </c>
      <c r="U11" s="6">
        <f t="shared" si="2"/>
        <v>120.01650702267781</v>
      </c>
      <c r="V11" s="24">
        <f t="shared" si="3"/>
        <v>13425.046475556741</v>
      </c>
      <c r="W11" s="25">
        <f t="shared" si="4"/>
        <v>12512.659599999999</v>
      </c>
      <c r="X11" s="25">
        <f t="shared" si="5"/>
        <v>14403.961957924474</v>
      </c>
      <c r="Y11" s="3"/>
      <c r="Z11" s="26" t="s">
        <v>211</v>
      </c>
      <c r="AA11" s="26">
        <f>SUM($X$4:$X$103)</f>
        <v>1375193.3356510838</v>
      </c>
      <c r="AB11" s="3"/>
    </row>
    <row r="12" spans="1:28" x14ac:dyDescent="0.2">
      <c r="A12" s="7">
        <v>9</v>
      </c>
      <c r="B12" s="5" t="s">
        <v>131</v>
      </c>
      <c r="C12" s="5">
        <v>116.15</v>
      </c>
      <c r="D12" s="6">
        <f t="shared" si="0"/>
        <v>113.95382380506088</v>
      </c>
      <c r="E12" s="5">
        <v>66</v>
      </c>
      <c r="F12" s="5">
        <v>112.15</v>
      </c>
      <c r="G12" s="4">
        <f t="shared" si="1"/>
        <v>39.289870720532832</v>
      </c>
      <c r="R12" s="7">
        <v>66</v>
      </c>
      <c r="S12" s="5" t="s">
        <v>51</v>
      </c>
      <c r="T12" s="5">
        <v>112.15</v>
      </c>
      <c r="U12" s="6">
        <f t="shared" si="2"/>
        <v>120.23696823059116</v>
      </c>
      <c r="V12" s="24">
        <f t="shared" si="3"/>
        <v>13484.5759870608</v>
      </c>
      <c r="W12" s="25">
        <f t="shared" si="4"/>
        <v>12577.622500000001</v>
      </c>
      <c r="X12" s="25">
        <f t="shared" si="5"/>
        <v>14456.928529284189</v>
      </c>
      <c r="Y12" s="3"/>
      <c r="Z12" s="26" t="s">
        <v>212</v>
      </c>
      <c r="AA12" s="26">
        <f>COUNT($V$4:$V$101)</f>
        <v>98</v>
      </c>
      <c r="AB12" s="3"/>
    </row>
    <row r="13" spans="1:28" x14ac:dyDescent="0.2">
      <c r="A13" s="7">
        <v>10</v>
      </c>
      <c r="B13" s="5" t="s">
        <v>130</v>
      </c>
      <c r="C13" s="5">
        <v>117.24</v>
      </c>
      <c r="D13" s="6">
        <f t="shared" si="0"/>
        <v>114.06405440901754</v>
      </c>
      <c r="E13" s="5">
        <v>42</v>
      </c>
      <c r="F13" s="5">
        <v>112.56</v>
      </c>
      <c r="G13" s="4">
        <f t="shared" si="1"/>
        <v>34.318076842981867</v>
      </c>
      <c r="R13" s="7">
        <v>42</v>
      </c>
      <c r="S13" s="5" t="s">
        <v>85</v>
      </c>
      <c r="T13" s="5">
        <v>112.56</v>
      </c>
      <c r="U13" s="6">
        <f t="shared" si="2"/>
        <v>117.59143373563104</v>
      </c>
      <c r="V13" s="24">
        <f t="shared" si="3"/>
        <v>13236.09178128263</v>
      </c>
      <c r="W13" s="25">
        <f t="shared" si="4"/>
        <v>12669.7536</v>
      </c>
      <c r="X13" s="25">
        <f t="shared" si="5"/>
        <v>13827.745288001306</v>
      </c>
      <c r="Y13" s="3"/>
      <c r="Z13" s="3"/>
      <c r="AA13" s="3"/>
      <c r="AB13" s="3"/>
    </row>
    <row r="14" spans="1:28" x14ac:dyDescent="0.2">
      <c r="A14" s="7">
        <v>11</v>
      </c>
      <c r="B14" s="5" t="s">
        <v>129</v>
      </c>
      <c r="C14" s="5">
        <v>116.38</v>
      </c>
      <c r="D14" s="6">
        <f t="shared" si="0"/>
        <v>114.17428501297422</v>
      </c>
      <c r="E14" s="5">
        <v>55</v>
      </c>
      <c r="F14" s="5">
        <v>112.77</v>
      </c>
      <c r="G14" s="4">
        <f t="shared" si="1"/>
        <v>31.901748271553377</v>
      </c>
      <c r="R14" s="7">
        <v>55</v>
      </c>
      <c r="S14" s="5" t="s">
        <v>72</v>
      </c>
      <c r="T14" s="5">
        <v>112.77</v>
      </c>
      <c r="U14" s="6">
        <f t="shared" si="2"/>
        <v>119.02443158706777</v>
      </c>
      <c r="V14" s="24">
        <f t="shared" si="3"/>
        <v>13422.385150073631</v>
      </c>
      <c r="W14" s="25">
        <f t="shared" si="4"/>
        <v>12717.072899999999</v>
      </c>
      <c r="X14" s="25">
        <f t="shared" si="5"/>
        <v>14166.815314624575</v>
      </c>
      <c r="Y14" s="3"/>
      <c r="Z14" s="3"/>
      <c r="AA14" s="3"/>
      <c r="AB14" s="3"/>
    </row>
    <row r="15" spans="1:28" x14ac:dyDescent="0.2">
      <c r="A15" s="7">
        <v>12</v>
      </c>
      <c r="B15" s="5" t="s">
        <v>128</v>
      </c>
      <c r="C15" s="5">
        <v>115.47</v>
      </c>
      <c r="D15" s="6">
        <f t="shared" si="0"/>
        <v>114.28451561693089</v>
      </c>
      <c r="E15" s="5">
        <v>61</v>
      </c>
      <c r="F15" s="5">
        <v>112.97</v>
      </c>
      <c r="G15" s="4">
        <f t="shared" si="1"/>
        <v>29.6824829654309</v>
      </c>
      <c r="R15" s="7">
        <v>61</v>
      </c>
      <c r="S15" s="5" t="s">
        <v>61</v>
      </c>
      <c r="T15" s="5">
        <v>112.97</v>
      </c>
      <c r="U15" s="6">
        <f t="shared" si="2"/>
        <v>119.6858152108078</v>
      </c>
      <c r="V15" s="24">
        <f t="shared" si="3"/>
        <v>13520.906544364958</v>
      </c>
      <c r="W15" s="25">
        <f t="shared" si="4"/>
        <v>12762.2209</v>
      </c>
      <c r="X15" s="25">
        <f t="shared" si="5"/>
        <v>14324.694362675633</v>
      </c>
      <c r="Y15" s="3"/>
      <c r="Z15" s="57" t="s">
        <v>223</v>
      </c>
      <c r="AA15" s="58"/>
      <c r="AB15" s="59"/>
    </row>
    <row r="16" spans="1:28" x14ac:dyDescent="0.2">
      <c r="A16" s="7">
        <v>13</v>
      </c>
      <c r="B16" s="5" t="s">
        <v>127</v>
      </c>
      <c r="C16" s="5">
        <v>114.63</v>
      </c>
      <c r="D16" s="6">
        <f t="shared" si="0"/>
        <v>114.39474622088757</v>
      </c>
      <c r="E16" s="5">
        <v>67</v>
      </c>
      <c r="F16" s="5">
        <v>113.18</v>
      </c>
      <c r="G16" s="4">
        <f t="shared" si="1"/>
        <v>27.438354394002253</v>
      </c>
      <c r="R16" s="7">
        <v>67</v>
      </c>
      <c r="S16" s="5" t="s">
        <v>50</v>
      </c>
      <c r="T16" s="5">
        <v>113.18</v>
      </c>
      <c r="U16" s="6">
        <f t="shared" si="2"/>
        <v>120.34719883454783</v>
      </c>
      <c r="V16" s="24">
        <f t="shared" si="3"/>
        <v>13620.895964094123</v>
      </c>
      <c r="W16" s="25">
        <f t="shared" si="4"/>
        <v>12809.712400000002</v>
      </c>
      <c r="X16" s="25">
        <f t="shared" si="5"/>
        <v>14483.44826732219</v>
      </c>
      <c r="Y16" s="3"/>
      <c r="Z16" s="54" t="s">
        <v>221</v>
      </c>
      <c r="AA16" s="55"/>
      <c r="AB16" s="26">
        <f>(AA12*AA9-AA7*AA8)/(SQRT((AA12*AA10-POWER(AA7,2))*(AA12*AA11-POWER(AA8,2))))</f>
        <v>0.53078147706656831</v>
      </c>
    </row>
    <row r="17" spans="1:28" x14ac:dyDescent="0.2">
      <c r="A17" s="7">
        <v>14</v>
      </c>
      <c r="B17" s="5" t="s">
        <v>126</v>
      </c>
      <c r="C17" s="5">
        <v>115.5</v>
      </c>
      <c r="D17" s="6">
        <f t="shared" si="0"/>
        <v>114.50497682484423</v>
      </c>
      <c r="E17" s="5">
        <v>20</v>
      </c>
      <c r="F17" s="5">
        <v>113.19</v>
      </c>
      <c r="G17" s="4">
        <f t="shared" si="1"/>
        <v>27.333691128696227</v>
      </c>
      <c r="R17" s="7">
        <v>20</v>
      </c>
      <c r="S17" s="5" t="s">
        <v>120</v>
      </c>
      <c r="T17" s="5">
        <v>113.19</v>
      </c>
      <c r="U17" s="6">
        <f t="shared" si="2"/>
        <v>115.16636044858426</v>
      </c>
      <c r="V17" s="24">
        <f t="shared" si="3"/>
        <v>13035.680339175251</v>
      </c>
      <c r="W17" s="25">
        <f t="shared" si="4"/>
        <v>12811.9761</v>
      </c>
      <c r="X17" s="25">
        <f t="shared" si="5"/>
        <v>13263.290578973232</v>
      </c>
      <c r="Y17" s="3"/>
      <c r="Z17" s="54" t="s">
        <v>220</v>
      </c>
      <c r="AA17" s="55"/>
      <c r="AB17" s="26">
        <f>POWER(AB16,2)</f>
        <v>0.28172897639696798</v>
      </c>
    </row>
    <row r="18" spans="1:28" x14ac:dyDescent="0.2">
      <c r="A18" s="7">
        <v>15</v>
      </c>
      <c r="B18" s="5" t="s">
        <v>125</v>
      </c>
      <c r="C18" s="5">
        <v>116.05</v>
      </c>
      <c r="D18" s="6">
        <f t="shared" si="0"/>
        <v>114.6152074288009</v>
      </c>
      <c r="E18" s="5">
        <v>49</v>
      </c>
      <c r="F18" s="5">
        <v>113.82</v>
      </c>
      <c r="G18" s="4">
        <f t="shared" si="1"/>
        <v>21.143105414410574</v>
      </c>
      <c r="R18" s="7">
        <v>49</v>
      </c>
      <c r="S18" s="5" t="s">
        <v>78</v>
      </c>
      <c r="T18" s="5">
        <v>113.82</v>
      </c>
      <c r="U18" s="6">
        <f t="shared" si="2"/>
        <v>118.36304796332774</v>
      </c>
      <c r="V18" s="24">
        <f t="shared" si="3"/>
        <v>13472.082119185963</v>
      </c>
      <c r="W18" s="25">
        <f t="shared" si="4"/>
        <v>12954.992399999999</v>
      </c>
      <c r="X18" s="25">
        <f t="shared" si="5"/>
        <v>14009.811123169024</v>
      </c>
      <c r="Y18" s="3"/>
      <c r="Z18" s="54" t="s">
        <v>213</v>
      </c>
      <c r="AA18" s="55"/>
      <c r="AB18" s="26">
        <f>(AA12*AA9-AA7*AA8)/(AA12*AA10-POWER(AA7,2))</f>
        <v>0.28172897639696798</v>
      </c>
    </row>
    <row r="19" spans="1:28" x14ac:dyDescent="0.2">
      <c r="A19" s="7">
        <v>16</v>
      </c>
      <c r="B19" s="5" t="s">
        <v>124</v>
      </c>
      <c r="C19" s="5">
        <v>114.59</v>
      </c>
      <c r="D19" s="6">
        <f t="shared" si="0"/>
        <v>114.72543803275758</v>
      </c>
      <c r="E19" s="5">
        <v>48</v>
      </c>
      <c r="F19" s="5">
        <v>113.87</v>
      </c>
      <c r="G19" s="4">
        <f t="shared" si="1"/>
        <v>20.685789087879858</v>
      </c>
      <c r="R19" s="7">
        <v>48</v>
      </c>
      <c r="S19" s="5" t="s">
        <v>79</v>
      </c>
      <c r="T19" s="5">
        <v>113.87</v>
      </c>
      <c r="U19" s="6">
        <f t="shared" si="2"/>
        <v>118.25281735937106</v>
      </c>
      <c r="V19" s="24">
        <f t="shared" si="3"/>
        <v>13465.448312711584</v>
      </c>
      <c r="W19" s="25">
        <f t="shared" si="4"/>
        <v>12966.376900000001</v>
      </c>
      <c r="X19" s="25">
        <f t="shared" si="5"/>
        <v>13983.72881342877</v>
      </c>
      <c r="Y19" s="3"/>
      <c r="Z19" s="54" t="s">
        <v>217</v>
      </c>
      <c r="AA19" s="55"/>
      <c r="AB19" s="26">
        <f>(AA8-AB18*AA7)/(AA12)</f>
        <v>85.056335341762363</v>
      </c>
    </row>
    <row r="20" spans="1:28" x14ac:dyDescent="0.2">
      <c r="A20" s="7">
        <v>17</v>
      </c>
      <c r="B20" s="5" t="s">
        <v>123</v>
      </c>
      <c r="C20" s="5">
        <v>115.22</v>
      </c>
      <c r="D20" s="6">
        <f t="shared" si="0"/>
        <v>114.83566863671425</v>
      </c>
      <c r="E20" s="5">
        <v>59</v>
      </c>
      <c r="F20" s="5">
        <v>114.17</v>
      </c>
      <c r="G20" s="4">
        <f t="shared" si="1"/>
        <v>18.04689112869622</v>
      </c>
      <c r="R20" s="7">
        <v>59</v>
      </c>
      <c r="S20" s="5" t="s">
        <v>67</v>
      </c>
      <c r="T20" s="5">
        <v>114.17</v>
      </c>
      <c r="U20" s="6">
        <f t="shared" si="2"/>
        <v>119.46535400289446</v>
      </c>
      <c r="V20" s="24">
        <f t="shared" si="3"/>
        <v>13639.359466510461</v>
      </c>
      <c r="W20" s="25">
        <f t="shared" si="4"/>
        <v>13034.7889</v>
      </c>
      <c r="X20" s="25">
        <f t="shared" si="5"/>
        <v>14271.970807036891</v>
      </c>
      <c r="Y20" s="3"/>
      <c r="Z20" s="3"/>
      <c r="AA20" s="3"/>
      <c r="AB20" s="3"/>
    </row>
    <row r="21" spans="1:28" x14ac:dyDescent="0.2">
      <c r="A21" s="7">
        <v>18</v>
      </c>
      <c r="B21" s="5" t="s">
        <v>122</v>
      </c>
      <c r="C21" s="5">
        <v>116.21</v>
      </c>
      <c r="D21" s="6">
        <f t="shared" si="0"/>
        <v>114.94589924067093</v>
      </c>
      <c r="E21" s="5">
        <v>46</v>
      </c>
      <c r="F21" s="5">
        <v>114.24</v>
      </c>
      <c r="G21" s="4">
        <f t="shared" si="1"/>
        <v>17.457048271553422</v>
      </c>
      <c r="R21" s="7">
        <v>46</v>
      </c>
      <c r="S21" s="5" t="s">
        <v>81</v>
      </c>
      <c r="T21" s="5">
        <v>114.24</v>
      </c>
      <c r="U21" s="6">
        <f t="shared" si="2"/>
        <v>118.03235615145772</v>
      </c>
      <c r="V21" s="24">
        <f t="shared" si="3"/>
        <v>13484.016366742529</v>
      </c>
      <c r="W21" s="25">
        <f t="shared" si="4"/>
        <v>13050.777599999999</v>
      </c>
      <c r="X21" s="25">
        <f t="shared" si="5"/>
        <v>13931.63709866456</v>
      </c>
      <c r="Y21" s="3"/>
      <c r="Z21" s="43" t="s">
        <v>224</v>
      </c>
      <c r="AA21" s="44"/>
      <c r="AB21" s="3"/>
    </row>
    <row r="22" spans="1:28" x14ac:dyDescent="0.2">
      <c r="A22" s="7">
        <v>19</v>
      </c>
      <c r="B22" s="5" t="s">
        <v>121</v>
      </c>
      <c r="C22" s="5">
        <v>116</v>
      </c>
      <c r="D22" s="6">
        <f t="shared" si="0"/>
        <v>115.05612984462759</v>
      </c>
      <c r="E22" s="5">
        <v>65</v>
      </c>
      <c r="F22" s="5">
        <v>114.31</v>
      </c>
      <c r="G22" s="4">
        <f t="shared" si="1"/>
        <v>16.877005414410508</v>
      </c>
      <c r="R22" s="7">
        <v>65</v>
      </c>
      <c r="S22" s="5" t="s">
        <v>52</v>
      </c>
      <c r="T22" s="5">
        <v>114.31</v>
      </c>
      <c r="U22" s="6">
        <f t="shared" si="2"/>
        <v>120.12673762663449</v>
      </c>
      <c r="V22" s="24">
        <f t="shared" si="3"/>
        <v>13731.687378100589</v>
      </c>
      <c r="W22" s="25">
        <f t="shared" si="4"/>
        <v>13066.776100000001</v>
      </c>
      <c r="X22" s="25">
        <f t="shared" si="5"/>
        <v>14430.433092818283</v>
      </c>
      <c r="Y22" s="3"/>
      <c r="Z22" s="54" t="s">
        <v>239</v>
      </c>
      <c r="AA22" s="55"/>
      <c r="AB22" s="3"/>
    </row>
    <row r="23" spans="1:28" x14ac:dyDescent="0.2">
      <c r="A23" s="7">
        <v>20</v>
      </c>
      <c r="B23" s="5" t="s">
        <v>120</v>
      </c>
      <c r="C23" s="5">
        <v>113.19</v>
      </c>
      <c r="D23" s="6">
        <f t="shared" si="0"/>
        <v>115.16636044858426</v>
      </c>
      <c r="E23" s="5">
        <v>47</v>
      </c>
      <c r="F23" s="5">
        <v>114.4</v>
      </c>
      <c r="G23" s="4">
        <f t="shared" si="1"/>
        <v>16.145636026655382</v>
      </c>
      <c r="R23" s="7">
        <v>47</v>
      </c>
      <c r="S23" s="5" t="s">
        <v>80</v>
      </c>
      <c r="T23" s="5">
        <v>114.4</v>
      </c>
      <c r="U23" s="6">
        <f t="shared" si="2"/>
        <v>118.1425867554144</v>
      </c>
      <c r="V23" s="24">
        <f t="shared" si="3"/>
        <v>13515.511924819408</v>
      </c>
      <c r="W23" s="25">
        <f t="shared" si="4"/>
        <v>13087.36</v>
      </c>
      <c r="X23" s="25">
        <f t="shared" si="5"/>
        <v>13957.670805260617</v>
      </c>
      <c r="Y23" s="3"/>
      <c r="Z23" s="3"/>
      <c r="AA23" s="3"/>
      <c r="AB23" s="3"/>
    </row>
    <row r="24" spans="1:28" x14ac:dyDescent="0.2">
      <c r="A24" s="7">
        <v>21</v>
      </c>
      <c r="B24" s="5" t="s">
        <v>119</v>
      </c>
      <c r="C24" s="5">
        <v>115.98</v>
      </c>
      <c r="D24" s="6">
        <f t="shared" si="0"/>
        <v>115.27659105254094</v>
      </c>
      <c r="E24" s="5">
        <v>16</v>
      </c>
      <c r="F24" s="5">
        <v>114.59</v>
      </c>
      <c r="G24" s="4">
        <f t="shared" si="1"/>
        <v>14.65483398583908</v>
      </c>
      <c r="R24" s="7">
        <v>16</v>
      </c>
      <c r="S24" s="5" t="s">
        <v>124</v>
      </c>
      <c r="T24" s="5">
        <v>114.59</v>
      </c>
      <c r="U24" s="6">
        <f t="shared" si="2"/>
        <v>114.72543803275758</v>
      </c>
      <c r="V24" s="24">
        <f t="shared" si="3"/>
        <v>13146.387944173692</v>
      </c>
      <c r="W24" s="25">
        <f t="shared" si="4"/>
        <v>13130.868100000002</v>
      </c>
      <c r="X24" s="25">
        <f t="shared" si="5"/>
        <v>13161.926131808099</v>
      </c>
      <c r="Y24" s="3"/>
      <c r="Z24" s="3"/>
      <c r="AA24" s="3"/>
      <c r="AB24" s="3"/>
    </row>
    <row r="25" spans="1:28" x14ac:dyDescent="0.2">
      <c r="A25" s="7">
        <v>22</v>
      </c>
      <c r="B25" s="5" t="s">
        <v>118</v>
      </c>
      <c r="C25" s="5">
        <v>116.56</v>
      </c>
      <c r="D25" s="6">
        <f t="shared" si="0"/>
        <v>115.3868216564976</v>
      </c>
      <c r="E25" s="5">
        <v>13</v>
      </c>
      <c r="F25" s="5">
        <v>114.63</v>
      </c>
      <c r="G25" s="4">
        <f t="shared" si="1"/>
        <v>14.350180924614651</v>
      </c>
      <c r="R25" s="7">
        <v>13</v>
      </c>
      <c r="S25" s="5" t="s">
        <v>127</v>
      </c>
      <c r="T25" s="5">
        <v>114.63</v>
      </c>
      <c r="U25" s="6">
        <f t="shared" si="2"/>
        <v>114.39474622088757</v>
      </c>
      <c r="V25" s="24">
        <f t="shared" si="3"/>
        <v>13113.069759300342</v>
      </c>
      <c r="W25" s="25">
        <f t="shared" si="4"/>
        <v>13140.036899999999</v>
      </c>
      <c r="X25" s="25">
        <f t="shared" si="5"/>
        <v>13086.15796294127</v>
      </c>
      <c r="Y25" s="3"/>
      <c r="Z25" s="3"/>
      <c r="AA25" s="3"/>
      <c r="AB25" s="3"/>
    </row>
    <row r="26" spans="1:28" x14ac:dyDescent="0.2">
      <c r="A26" s="7">
        <v>23</v>
      </c>
      <c r="B26" s="5" t="s">
        <v>117</v>
      </c>
      <c r="C26" s="5">
        <v>115.61</v>
      </c>
      <c r="D26" s="6">
        <f t="shared" si="0"/>
        <v>115.49705226045428</v>
      </c>
      <c r="E26" s="5">
        <v>41</v>
      </c>
      <c r="F26" s="5">
        <v>114.7</v>
      </c>
      <c r="G26" s="4">
        <f t="shared" si="1"/>
        <v>13.824738067471742</v>
      </c>
      <c r="I26" s="39" t="s">
        <v>116</v>
      </c>
      <c r="J26" s="39"/>
      <c r="K26" s="39"/>
      <c r="L26" s="2" t="s">
        <v>30</v>
      </c>
      <c r="R26" s="7">
        <v>41</v>
      </c>
      <c r="S26" s="5" t="s">
        <v>86</v>
      </c>
      <c r="T26" s="5">
        <v>114.7</v>
      </c>
      <c r="U26" s="6">
        <f t="shared" si="2"/>
        <v>117.48120313167436</v>
      </c>
      <c r="V26" s="24">
        <f t="shared" si="3"/>
        <v>13475.093999203049</v>
      </c>
      <c r="W26" s="25">
        <f t="shared" si="4"/>
        <v>13156.09</v>
      </c>
      <c r="X26" s="25">
        <f t="shared" si="5"/>
        <v>13801.833089265734</v>
      </c>
      <c r="Y26" s="3"/>
      <c r="Z26" s="3"/>
      <c r="AA26" s="3"/>
      <c r="AB26" s="3"/>
    </row>
    <row r="27" spans="1:28" x14ac:dyDescent="0.2">
      <c r="A27" s="7">
        <v>24</v>
      </c>
      <c r="B27" s="5" t="s">
        <v>115</v>
      </c>
      <c r="C27" s="5">
        <v>115.8</v>
      </c>
      <c r="D27" s="6">
        <f t="shared" si="0"/>
        <v>115.60728286441095</v>
      </c>
      <c r="E27" s="5">
        <v>25</v>
      </c>
      <c r="F27" s="5">
        <v>114.9</v>
      </c>
      <c r="G27" s="4">
        <f t="shared" si="1"/>
        <v>12.377472761349281</v>
      </c>
      <c r="I27" s="39" t="s">
        <v>114</v>
      </c>
      <c r="J27" s="39"/>
      <c r="K27" s="5">
        <f>K31-K29</f>
        <v>8.0149999999999864</v>
      </c>
      <c r="L27" s="2" t="s">
        <v>113</v>
      </c>
      <c r="R27" s="7">
        <v>25</v>
      </c>
      <c r="S27" s="5" t="s">
        <v>112</v>
      </c>
      <c r="T27" s="5">
        <v>114.9</v>
      </c>
      <c r="U27" s="6">
        <f t="shared" si="2"/>
        <v>115.71751346836763</v>
      </c>
      <c r="V27" s="24">
        <f t="shared" si="3"/>
        <v>13295.942297515441</v>
      </c>
      <c r="W27" s="25">
        <f t="shared" si="4"/>
        <v>13202.010000000002</v>
      </c>
      <c r="X27" s="25">
        <f t="shared" si="5"/>
        <v>13390.542923301844</v>
      </c>
      <c r="Y27" s="3"/>
      <c r="Z27" s="3"/>
      <c r="AA27" s="3"/>
      <c r="AB27" s="3"/>
    </row>
    <row r="28" spans="1:28" x14ac:dyDescent="0.2">
      <c r="A28" s="7">
        <v>25</v>
      </c>
      <c r="B28" s="5" t="s">
        <v>112</v>
      </c>
      <c r="C28" s="5">
        <v>114.9</v>
      </c>
      <c r="D28" s="6">
        <f t="shared" si="0"/>
        <v>115.71751346836763</v>
      </c>
      <c r="E28" s="5">
        <v>56</v>
      </c>
      <c r="F28" s="5">
        <v>115</v>
      </c>
      <c r="G28" s="4">
        <f t="shared" si="1"/>
        <v>11.6838401082881</v>
      </c>
      <c r="I28" s="39" t="s">
        <v>111</v>
      </c>
      <c r="J28" s="39"/>
      <c r="K28" s="5">
        <f>MIN(F4:F101)</f>
        <v>105.2</v>
      </c>
      <c r="L28" s="2" t="s">
        <v>110</v>
      </c>
      <c r="R28" s="7">
        <v>56</v>
      </c>
      <c r="S28" s="5" t="s">
        <v>71</v>
      </c>
      <c r="T28" s="5">
        <v>115</v>
      </c>
      <c r="U28" s="6">
        <f t="shared" si="2"/>
        <v>119.13466219102445</v>
      </c>
      <c r="V28" s="24">
        <f t="shared" si="3"/>
        <v>13700.486151967811</v>
      </c>
      <c r="W28" s="25">
        <f t="shared" si="4"/>
        <v>13225</v>
      </c>
      <c r="X28" s="25">
        <f t="shared" si="5"/>
        <v>14193.06773536951</v>
      </c>
      <c r="Y28" s="3"/>
      <c r="Z28" s="3"/>
      <c r="AA28" s="3"/>
      <c r="AB28" s="3"/>
    </row>
    <row r="29" spans="1:28" x14ac:dyDescent="0.2">
      <c r="A29" s="7">
        <v>26</v>
      </c>
      <c r="B29" s="5" t="s">
        <v>109</v>
      </c>
      <c r="C29" s="5">
        <v>115.24</v>
      </c>
      <c r="D29" s="6">
        <f t="shared" si="0"/>
        <v>115.82774407232429</v>
      </c>
      <c r="E29" s="5">
        <v>17</v>
      </c>
      <c r="F29" s="5">
        <v>115.22</v>
      </c>
      <c r="G29" s="4">
        <f t="shared" si="1"/>
        <v>10.22824827155342</v>
      </c>
      <c r="I29" s="39" t="s">
        <v>108</v>
      </c>
      <c r="J29" s="39"/>
      <c r="K29" s="5">
        <f>_xlfn.QUARTILE.INC($F$4:$F$101,1)</f>
        <v>115.05500000000001</v>
      </c>
      <c r="L29" s="2" t="s">
        <v>107</v>
      </c>
      <c r="R29" s="7">
        <v>17</v>
      </c>
      <c r="S29" s="5" t="s">
        <v>123</v>
      </c>
      <c r="T29" s="5">
        <v>115.22</v>
      </c>
      <c r="U29" s="6">
        <f t="shared" si="2"/>
        <v>114.83566863671425</v>
      </c>
      <c r="V29" s="24">
        <f t="shared" si="3"/>
        <v>13231.365740322215</v>
      </c>
      <c r="W29" s="25">
        <f t="shared" si="4"/>
        <v>13275.6484</v>
      </c>
      <c r="X29" s="25">
        <f t="shared" si="5"/>
        <v>13187.230791241236</v>
      </c>
      <c r="Y29" s="3"/>
      <c r="Z29" s="3"/>
      <c r="AA29" s="3"/>
      <c r="AB29" s="3"/>
    </row>
    <row r="30" spans="1:28" x14ac:dyDescent="0.2">
      <c r="A30" s="7">
        <v>27</v>
      </c>
      <c r="B30" s="5" t="s">
        <v>106</v>
      </c>
      <c r="C30" s="5">
        <v>115.6</v>
      </c>
      <c r="D30" s="6">
        <f t="shared" si="0"/>
        <v>115.93797467628096</v>
      </c>
      <c r="E30" s="5">
        <v>26</v>
      </c>
      <c r="F30" s="5">
        <v>115.24</v>
      </c>
      <c r="G30" s="4">
        <f t="shared" si="1"/>
        <v>10.100721740941202</v>
      </c>
      <c r="I30" s="39" t="s">
        <v>63</v>
      </c>
      <c r="J30" s="39"/>
      <c r="K30" s="5">
        <f>_xlfn.QUARTILE.INC($F$4:$F$101,2)</f>
        <v>117.02</v>
      </c>
      <c r="L30" s="2" t="s">
        <v>105</v>
      </c>
      <c r="R30" s="7">
        <v>26</v>
      </c>
      <c r="S30" s="5" t="s">
        <v>109</v>
      </c>
      <c r="T30" s="5">
        <v>115.24</v>
      </c>
      <c r="U30" s="6">
        <f t="shared" si="2"/>
        <v>115.82774407232429</v>
      </c>
      <c r="V30" s="24">
        <f t="shared" si="3"/>
        <v>13347.989226894651</v>
      </c>
      <c r="W30" s="25">
        <f t="shared" si="4"/>
        <v>13280.257599999999</v>
      </c>
      <c r="X30" s="25">
        <f t="shared" si="5"/>
        <v>13416.066296883855</v>
      </c>
      <c r="Y30" s="3"/>
      <c r="Z30" s="3"/>
      <c r="AA30" s="3"/>
      <c r="AB30" s="3"/>
    </row>
    <row r="31" spans="1:28" x14ac:dyDescent="0.2">
      <c r="A31" s="7">
        <v>28</v>
      </c>
      <c r="B31" s="5" t="s">
        <v>104</v>
      </c>
      <c r="C31" s="5">
        <v>116.83</v>
      </c>
      <c r="D31" s="6">
        <f t="shared" si="0"/>
        <v>116.04820528023764</v>
      </c>
      <c r="E31" s="5">
        <v>31</v>
      </c>
      <c r="F31" s="5">
        <v>115.43</v>
      </c>
      <c r="G31" s="4">
        <f t="shared" si="1"/>
        <v>8.9291197001248079</v>
      </c>
      <c r="I31" s="39" t="s">
        <v>103</v>
      </c>
      <c r="J31" s="39"/>
      <c r="K31" s="5">
        <f>_xlfn.QUARTILE.INC($F$4:$F$101,3)</f>
        <v>123.07</v>
      </c>
      <c r="L31" s="2" t="s">
        <v>102</v>
      </c>
      <c r="R31" s="7">
        <v>31</v>
      </c>
      <c r="S31" s="5" t="s">
        <v>97</v>
      </c>
      <c r="T31" s="5">
        <v>115.43</v>
      </c>
      <c r="U31" s="6">
        <f t="shared" si="2"/>
        <v>116.37889709210765</v>
      </c>
      <c r="V31" s="24">
        <f t="shared" si="3"/>
        <v>13433.616091341986</v>
      </c>
      <c r="W31" s="25">
        <f t="shared" si="4"/>
        <v>13324.084900000002</v>
      </c>
      <c r="X31" s="25">
        <f t="shared" si="5"/>
        <v>13544.047688375382</v>
      </c>
      <c r="Y31" s="3"/>
      <c r="Z31" s="3"/>
      <c r="AA31" s="3"/>
      <c r="AB31" s="3"/>
    </row>
    <row r="32" spans="1:28" x14ac:dyDescent="0.2">
      <c r="A32" s="7">
        <v>29</v>
      </c>
      <c r="B32" s="5" t="s">
        <v>101</v>
      </c>
      <c r="C32" s="5">
        <v>116.11</v>
      </c>
      <c r="D32" s="6">
        <f t="shared" si="0"/>
        <v>116.1584358841943</v>
      </c>
      <c r="E32" s="5">
        <v>12</v>
      </c>
      <c r="F32" s="5">
        <v>115.47</v>
      </c>
      <c r="G32" s="4">
        <f t="shared" si="1"/>
        <v>8.6916666389003669</v>
      </c>
      <c r="I32" s="39" t="s">
        <v>100</v>
      </c>
      <c r="J32" s="39"/>
      <c r="K32" s="5">
        <f>MAX(F4:F101)</f>
        <v>132.38999999999999</v>
      </c>
      <c r="R32" s="7">
        <v>12</v>
      </c>
      <c r="S32" s="5" t="s">
        <v>128</v>
      </c>
      <c r="T32" s="5">
        <v>115.47</v>
      </c>
      <c r="U32" s="6">
        <f t="shared" si="2"/>
        <v>114.28451561693089</v>
      </c>
      <c r="V32" s="24">
        <f t="shared" si="3"/>
        <v>13196.433018287009</v>
      </c>
      <c r="W32" s="25">
        <f t="shared" si="4"/>
        <v>13333.320900000001</v>
      </c>
      <c r="X32" s="25">
        <f t="shared" si="5"/>
        <v>13060.950509796521</v>
      </c>
      <c r="Y32" s="3"/>
      <c r="Z32" s="3"/>
      <c r="AA32" s="3"/>
      <c r="AB32" s="3"/>
    </row>
    <row r="33" spans="1:28" x14ac:dyDescent="0.2">
      <c r="A33" s="7">
        <v>30</v>
      </c>
      <c r="B33" s="5" t="s">
        <v>99</v>
      </c>
      <c r="C33" s="5">
        <v>115.75</v>
      </c>
      <c r="D33" s="6">
        <f t="shared" si="0"/>
        <v>116.26866648815098</v>
      </c>
      <c r="E33" s="5">
        <v>14</v>
      </c>
      <c r="F33" s="5">
        <v>115.5</v>
      </c>
      <c r="G33" s="4">
        <f t="shared" si="1"/>
        <v>8.5156768429819945</v>
      </c>
      <c r="I33" s="39" t="s">
        <v>98</v>
      </c>
      <c r="J33" s="39"/>
      <c r="K33" s="5">
        <f>K29-(1.5*K27)</f>
        <v>103.03250000000003</v>
      </c>
      <c r="R33" s="7">
        <v>14</v>
      </c>
      <c r="S33" s="5" t="s">
        <v>126</v>
      </c>
      <c r="T33" s="5">
        <v>115.5</v>
      </c>
      <c r="U33" s="6">
        <f t="shared" si="2"/>
        <v>114.50497682484423</v>
      </c>
      <c r="V33" s="24">
        <f t="shared" si="3"/>
        <v>13225.32482326951</v>
      </c>
      <c r="W33" s="25">
        <f t="shared" si="4"/>
        <v>13340.25</v>
      </c>
      <c r="X33" s="25">
        <f t="shared" si="5"/>
        <v>13111.389717658116</v>
      </c>
      <c r="Y33" s="3"/>
      <c r="Z33" s="3"/>
      <c r="AA33" s="3"/>
      <c r="AB33" s="3"/>
    </row>
    <row r="34" spans="1:28" x14ac:dyDescent="0.2">
      <c r="A34" s="7">
        <v>31</v>
      </c>
      <c r="B34" s="5" t="s">
        <v>97</v>
      </c>
      <c r="C34" s="5">
        <v>115.43</v>
      </c>
      <c r="D34" s="6">
        <f t="shared" si="0"/>
        <v>116.37889709210765</v>
      </c>
      <c r="E34" s="5">
        <v>32</v>
      </c>
      <c r="F34" s="5">
        <v>115.5</v>
      </c>
      <c r="G34" s="4">
        <f t="shared" si="1"/>
        <v>8.5156768429819945</v>
      </c>
      <c r="I34" s="39" t="s">
        <v>96</v>
      </c>
      <c r="J34" s="39"/>
      <c r="K34" s="5">
        <f>K31+(1.5*K27)</f>
        <v>135.09249999999997</v>
      </c>
      <c r="R34" s="7">
        <v>32</v>
      </c>
      <c r="S34" s="5" t="s">
        <v>95</v>
      </c>
      <c r="T34" s="5">
        <v>115.5</v>
      </c>
      <c r="U34" s="6">
        <f t="shared" si="2"/>
        <v>116.48912769606433</v>
      </c>
      <c r="V34" s="24">
        <f t="shared" si="3"/>
        <v>13454.494248895429</v>
      </c>
      <c r="W34" s="25">
        <f t="shared" si="4"/>
        <v>13340.25</v>
      </c>
      <c r="X34" s="25">
        <f t="shared" si="5"/>
        <v>13569.716871389981</v>
      </c>
      <c r="Y34" s="3"/>
      <c r="Z34" s="3"/>
      <c r="AA34" s="3"/>
      <c r="AB34" s="3"/>
    </row>
    <row r="35" spans="1:28" x14ac:dyDescent="0.2">
      <c r="A35" s="7">
        <v>32</v>
      </c>
      <c r="B35" s="5" t="s">
        <v>95</v>
      </c>
      <c r="C35" s="5">
        <v>115.5</v>
      </c>
      <c r="D35" s="6">
        <f t="shared" si="0"/>
        <v>116.48912769606433</v>
      </c>
      <c r="E35" s="5">
        <v>27</v>
      </c>
      <c r="F35" s="5">
        <v>115.6</v>
      </c>
      <c r="G35" s="4">
        <f t="shared" si="1"/>
        <v>7.9420441899208045</v>
      </c>
      <c r="R35" s="7">
        <v>27</v>
      </c>
      <c r="S35" s="5" t="s">
        <v>106</v>
      </c>
      <c r="T35" s="5">
        <v>115.6</v>
      </c>
      <c r="U35" s="6">
        <f t="shared" si="2"/>
        <v>115.93797467628096</v>
      </c>
      <c r="V35" s="24">
        <f t="shared" si="3"/>
        <v>13402.429872578079</v>
      </c>
      <c r="W35" s="25">
        <f t="shared" si="4"/>
        <v>13363.359999999999</v>
      </c>
      <c r="X35" s="25">
        <f t="shared" si="5"/>
        <v>13441.613972037965</v>
      </c>
      <c r="Y35" s="3"/>
      <c r="Z35" s="3"/>
      <c r="AA35" s="3"/>
      <c r="AB35" s="3"/>
    </row>
    <row r="36" spans="1:28" x14ac:dyDescent="0.2">
      <c r="A36" s="7">
        <v>33</v>
      </c>
      <c r="B36" s="5" t="s">
        <v>94</v>
      </c>
      <c r="C36" s="5">
        <v>115.85</v>
      </c>
      <c r="D36" s="6">
        <f t="shared" ref="D36:D67" si="6">TREND($C$4:$C$101,$A$4:$A$101,A36)</f>
        <v>116.599358300021</v>
      </c>
      <c r="E36" s="5">
        <v>23</v>
      </c>
      <c r="F36" s="5">
        <v>115.61</v>
      </c>
      <c r="G36" s="4">
        <f t="shared" ref="G36:G67" si="7">POWER(F36-$K$62,2)</f>
        <v>7.8857809246146537</v>
      </c>
      <c r="R36" s="7">
        <v>23</v>
      </c>
      <c r="S36" s="5" t="s">
        <v>117</v>
      </c>
      <c r="T36" s="5">
        <v>115.61</v>
      </c>
      <c r="U36" s="6">
        <f t="shared" ref="U36:U67" si="8">TREND($C$4:$C$101,$A$4:$A$101,R36)</f>
        <v>115.49705226045428</v>
      </c>
      <c r="V36" s="24">
        <f t="shared" ref="V36:V67" si="9">T36*U36</f>
        <v>13352.61421183112</v>
      </c>
      <c r="W36" s="25">
        <f t="shared" ref="W36:W67" si="10">POWER(T36,2)</f>
        <v>13365.6721</v>
      </c>
      <c r="X36" s="25">
        <f t="shared" ref="X36:X67" si="11">POWER(U36,2)</f>
        <v>13339.569080854108</v>
      </c>
      <c r="Y36" s="3"/>
      <c r="Z36" s="3"/>
      <c r="AA36" s="3"/>
      <c r="AB36" s="3"/>
    </row>
    <row r="37" spans="1:28" x14ac:dyDescent="0.2">
      <c r="A37" s="7">
        <v>34</v>
      </c>
      <c r="B37" s="5" t="s">
        <v>93</v>
      </c>
      <c r="C37" s="5">
        <v>117.67</v>
      </c>
      <c r="D37" s="6">
        <f t="shared" si="6"/>
        <v>116.70958890397766</v>
      </c>
      <c r="E37" s="5">
        <v>30</v>
      </c>
      <c r="F37" s="5">
        <v>115.75</v>
      </c>
      <c r="G37" s="4">
        <f t="shared" si="7"/>
        <v>7.1190952103289407</v>
      </c>
      <c r="R37" s="7">
        <v>30</v>
      </c>
      <c r="S37" s="5" t="s">
        <v>99</v>
      </c>
      <c r="T37" s="5">
        <v>115.75</v>
      </c>
      <c r="U37" s="6">
        <f t="shared" si="8"/>
        <v>116.26866648815098</v>
      </c>
      <c r="V37" s="24">
        <f t="shared" si="9"/>
        <v>13458.098146003476</v>
      </c>
      <c r="W37" s="25">
        <f t="shared" si="10"/>
        <v>13398.0625</v>
      </c>
      <c r="X37" s="25">
        <f t="shared" si="11"/>
        <v>13518.402806932883</v>
      </c>
      <c r="Y37" s="3"/>
      <c r="Z37" s="3"/>
      <c r="AA37" s="3"/>
      <c r="AB37" s="3"/>
    </row>
    <row r="38" spans="1:28" x14ac:dyDescent="0.2">
      <c r="A38" s="7">
        <v>35</v>
      </c>
      <c r="B38" s="5" t="s">
        <v>92</v>
      </c>
      <c r="C38" s="5">
        <v>118.47</v>
      </c>
      <c r="D38" s="6">
        <f t="shared" si="6"/>
        <v>116.81981950793434</v>
      </c>
      <c r="E38" s="5">
        <v>24</v>
      </c>
      <c r="F38" s="5">
        <v>115.8</v>
      </c>
      <c r="G38" s="4">
        <f t="shared" si="7"/>
        <v>6.8547788837983452</v>
      </c>
      <c r="R38" s="7">
        <v>24</v>
      </c>
      <c r="S38" s="5" t="s">
        <v>115</v>
      </c>
      <c r="T38" s="5">
        <v>115.8</v>
      </c>
      <c r="U38" s="6">
        <f t="shared" si="8"/>
        <v>115.60728286441095</v>
      </c>
      <c r="V38" s="24">
        <f t="shared" si="9"/>
        <v>13387.323355698787</v>
      </c>
      <c r="W38" s="25">
        <f t="shared" si="10"/>
        <v>13409.64</v>
      </c>
      <c r="X38" s="25">
        <f t="shared" si="11"/>
        <v>13365.043851291925</v>
      </c>
      <c r="Y38" s="3"/>
      <c r="Z38" s="3"/>
      <c r="AA38" s="3"/>
      <c r="AB38" s="3"/>
    </row>
    <row r="39" spans="1:28" x14ac:dyDescent="0.2">
      <c r="A39" s="7">
        <v>36</v>
      </c>
      <c r="B39" s="5" t="s">
        <v>91</v>
      </c>
      <c r="C39" s="5">
        <v>119.5</v>
      </c>
      <c r="D39" s="6">
        <f t="shared" si="6"/>
        <v>116.93005011189101</v>
      </c>
      <c r="E39" s="5">
        <v>33</v>
      </c>
      <c r="F39" s="5">
        <v>115.85</v>
      </c>
      <c r="G39" s="4">
        <f t="shared" si="7"/>
        <v>6.5954625572677488</v>
      </c>
      <c r="R39" s="7">
        <v>33</v>
      </c>
      <c r="S39" s="5" t="s">
        <v>94</v>
      </c>
      <c r="T39" s="5">
        <v>115.85</v>
      </c>
      <c r="U39" s="6">
        <f t="shared" si="8"/>
        <v>116.599358300021</v>
      </c>
      <c r="V39" s="24">
        <f t="shared" si="9"/>
        <v>13508.035659057432</v>
      </c>
      <c r="W39" s="25">
        <f t="shared" si="10"/>
        <v>13421.222499999998</v>
      </c>
      <c r="X39" s="25">
        <f t="shared" si="11"/>
        <v>13595.410355976675</v>
      </c>
      <c r="Y39" s="3"/>
      <c r="Z39" s="3"/>
      <c r="AA39" s="3"/>
      <c r="AB39" s="3"/>
    </row>
    <row r="40" spans="1:28" x14ac:dyDescent="0.2">
      <c r="A40" s="7">
        <v>37</v>
      </c>
      <c r="B40" s="5" t="s">
        <v>90</v>
      </c>
      <c r="C40" s="5">
        <v>117.21</v>
      </c>
      <c r="D40" s="6">
        <f t="shared" si="6"/>
        <v>117.04028071584769</v>
      </c>
      <c r="E40" s="5">
        <v>60</v>
      </c>
      <c r="F40" s="5">
        <v>115.87</v>
      </c>
      <c r="G40" s="4">
        <f t="shared" si="7"/>
        <v>6.4931360266554519</v>
      </c>
      <c r="R40" s="7">
        <v>60</v>
      </c>
      <c r="S40" s="5" t="s">
        <v>64</v>
      </c>
      <c r="T40" s="5">
        <v>115.87</v>
      </c>
      <c r="U40" s="6">
        <f t="shared" si="8"/>
        <v>119.57558460685112</v>
      </c>
      <c r="V40" s="24">
        <f t="shared" si="9"/>
        <v>13855.222988395841</v>
      </c>
      <c r="W40" s="25">
        <f t="shared" si="10"/>
        <v>13425.856900000001</v>
      </c>
      <c r="X40" s="25">
        <f t="shared" si="11"/>
        <v>14298.32043407021</v>
      </c>
      <c r="Y40" s="3"/>
      <c r="Z40" s="2"/>
      <c r="AA40" s="2"/>
      <c r="AB40" s="2"/>
    </row>
    <row r="41" spans="1:28" x14ac:dyDescent="0.2">
      <c r="A41" s="7">
        <v>38</v>
      </c>
      <c r="B41" s="5" t="s">
        <v>89</v>
      </c>
      <c r="C41" s="5">
        <v>117.44</v>
      </c>
      <c r="D41" s="6">
        <f t="shared" si="6"/>
        <v>117.15051131980435</v>
      </c>
      <c r="E41" s="5">
        <v>21</v>
      </c>
      <c r="F41" s="5">
        <v>115.98</v>
      </c>
      <c r="G41" s="4">
        <f t="shared" si="7"/>
        <v>5.9446401082881124</v>
      </c>
      <c r="R41" s="7">
        <v>21</v>
      </c>
      <c r="S41" s="5" t="s">
        <v>119</v>
      </c>
      <c r="T41" s="5">
        <v>115.98</v>
      </c>
      <c r="U41" s="6">
        <f t="shared" si="8"/>
        <v>115.27659105254094</v>
      </c>
      <c r="V41" s="24">
        <f t="shared" si="9"/>
        <v>13369.779030273698</v>
      </c>
      <c r="W41" s="25">
        <f t="shared" si="10"/>
        <v>13451.360400000001</v>
      </c>
      <c r="X41" s="25">
        <f t="shared" si="11"/>
        <v>13288.692444694761</v>
      </c>
      <c r="Y41" s="3"/>
      <c r="Z41" s="2"/>
      <c r="AA41" s="2"/>
      <c r="AB41" s="2"/>
    </row>
    <row r="42" spans="1:28" x14ac:dyDescent="0.2">
      <c r="A42" s="7">
        <v>39</v>
      </c>
      <c r="B42" s="5" t="s">
        <v>88</v>
      </c>
      <c r="C42" s="5">
        <v>117.46</v>
      </c>
      <c r="D42" s="6">
        <f t="shared" si="6"/>
        <v>117.26074192376103</v>
      </c>
      <c r="E42" s="5">
        <v>19</v>
      </c>
      <c r="F42" s="5">
        <v>116</v>
      </c>
      <c r="G42" s="4">
        <f t="shared" si="7"/>
        <v>5.8475135776758878</v>
      </c>
      <c r="R42" s="7">
        <v>19</v>
      </c>
      <c r="S42" s="5" t="s">
        <v>121</v>
      </c>
      <c r="T42" s="5">
        <v>116</v>
      </c>
      <c r="U42" s="6">
        <f t="shared" si="8"/>
        <v>115.05612984462759</v>
      </c>
      <c r="V42" s="24">
        <f t="shared" si="9"/>
        <v>13346.5110619768</v>
      </c>
      <c r="W42" s="25">
        <f t="shared" si="10"/>
        <v>13456</v>
      </c>
      <c r="X42" s="25">
        <f t="shared" si="11"/>
        <v>13237.913014823804</v>
      </c>
      <c r="Y42" s="3"/>
      <c r="Z42" s="2"/>
      <c r="AA42" s="2"/>
      <c r="AB42" s="2"/>
    </row>
    <row r="43" spans="1:28" x14ac:dyDescent="0.2">
      <c r="A43" s="7">
        <v>40</v>
      </c>
      <c r="B43" s="5" t="s">
        <v>87</v>
      </c>
      <c r="C43" s="5">
        <v>116.35</v>
      </c>
      <c r="D43" s="6">
        <f t="shared" si="6"/>
        <v>117.3709725277177</v>
      </c>
      <c r="E43" s="5">
        <v>15</v>
      </c>
      <c r="F43" s="5">
        <v>116.05</v>
      </c>
      <c r="G43" s="4">
        <f t="shared" si="7"/>
        <v>5.6081972511452909</v>
      </c>
      <c r="R43" s="7">
        <v>15</v>
      </c>
      <c r="S43" s="5" t="s">
        <v>125</v>
      </c>
      <c r="T43" s="5">
        <v>116.05</v>
      </c>
      <c r="U43" s="6">
        <f t="shared" si="8"/>
        <v>114.6152074288009</v>
      </c>
      <c r="V43" s="24">
        <f t="shared" si="9"/>
        <v>13301.094822112344</v>
      </c>
      <c r="W43" s="25">
        <f t="shared" si="10"/>
        <v>13467.602499999999</v>
      </c>
      <c r="X43" s="25">
        <f t="shared" si="11"/>
        <v>13136.645773947057</v>
      </c>
      <c r="Y43" s="3"/>
      <c r="Z43" s="2"/>
      <c r="AA43" s="2"/>
      <c r="AB43" s="2"/>
    </row>
    <row r="44" spans="1:28" x14ac:dyDescent="0.2">
      <c r="A44" s="7">
        <v>41</v>
      </c>
      <c r="B44" s="5" t="s">
        <v>86</v>
      </c>
      <c r="C44" s="5">
        <v>114.7</v>
      </c>
      <c r="D44" s="6">
        <f t="shared" si="6"/>
        <v>117.48120313167436</v>
      </c>
      <c r="E44" s="5">
        <v>45</v>
      </c>
      <c r="F44" s="5">
        <v>116.08</v>
      </c>
      <c r="G44" s="4">
        <f t="shared" si="7"/>
        <v>5.467007455226919</v>
      </c>
      <c r="R44" s="7">
        <v>45</v>
      </c>
      <c r="S44" s="5" t="s">
        <v>82</v>
      </c>
      <c r="T44" s="5">
        <v>116.08</v>
      </c>
      <c r="U44" s="6">
        <f t="shared" si="8"/>
        <v>117.92212554750105</v>
      </c>
      <c r="V44" s="24">
        <f t="shared" si="9"/>
        <v>13688.400333553922</v>
      </c>
      <c r="W44" s="25">
        <f t="shared" si="10"/>
        <v>13474.5664</v>
      </c>
      <c r="X44" s="25">
        <f t="shared" si="11"/>
        <v>13905.627693640601</v>
      </c>
      <c r="Y44" s="3"/>
      <c r="Z44" s="2"/>
      <c r="AA44" s="2"/>
      <c r="AB44" s="2"/>
    </row>
    <row r="45" spans="1:28" x14ac:dyDescent="0.2">
      <c r="A45" s="7">
        <v>42</v>
      </c>
      <c r="B45" s="5" t="s">
        <v>85</v>
      </c>
      <c r="C45" s="5">
        <v>112.56</v>
      </c>
      <c r="D45" s="6">
        <f t="shared" si="6"/>
        <v>117.59143373563104</v>
      </c>
      <c r="E45" s="5">
        <v>29</v>
      </c>
      <c r="F45" s="5">
        <v>116.11</v>
      </c>
      <c r="G45" s="4">
        <f t="shared" si="7"/>
        <v>5.3276176593085474</v>
      </c>
      <c r="R45" s="7">
        <v>29</v>
      </c>
      <c r="S45" s="5" t="s">
        <v>101</v>
      </c>
      <c r="T45" s="5">
        <v>116.11</v>
      </c>
      <c r="U45" s="6">
        <f t="shared" si="8"/>
        <v>116.1584358841943</v>
      </c>
      <c r="V45" s="24">
        <f t="shared" si="9"/>
        <v>13487.1559905138</v>
      </c>
      <c r="W45" s="25">
        <f t="shared" si="10"/>
        <v>13481.5321</v>
      </c>
      <c r="X45" s="25">
        <f t="shared" si="11"/>
        <v>13492.782227062478</v>
      </c>
      <c r="Y45" s="3"/>
      <c r="Z45" s="2"/>
      <c r="AA45" s="2"/>
      <c r="AB45" s="2"/>
    </row>
    <row r="46" spans="1:28" x14ac:dyDescent="0.2">
      <c r="A46" s="7">
        <v>43</v>
      </c>
      <c r="B46" s="5" t="s">
        <v>84</v>
      </c>
      <c r="C46" s="5">
        <v>107.69</v>
      </c>
      <c r="D46" s="6">
        <f t="shared" si="6"/>
        <v>117.70166433958771</v>
      </c>
      <c r="E46" s="5">
        <v>9</v>
      </c>
      <c r="F46" s="5">
        <v>116.15</v>
      </c>
      <c r="G46" s="4">
        <f t="shared" si="7"/>
        <v>5.1445645980840302</v>
      </c>
      <c r="R46" s="7">
        <v>9</v>
      </c>
      <c r="S46" s="5" t="s">
        <v>131</v>
      </c>
      <c r="T46" s="5">
        <v>116.15</v>
      </c>
      <c r="U46" s="6">
        <f t="shared" si="8"/>
        <v>113.95382380506088</v>
      </c>
      <c r="V46" s="24">
        <f t="shared" si="9"/>
        <v>13235.736634957822</v>
      </c>
      <c r="W46" s="25">
        <f t="shared" si="10"/>
        <v>13490.822500000002</v>
      </c>
      <c r="X46" s="25">
        <f t="shared" si="11"/>
        <v>12985.473959794859</v>
      </c>
      <c r="Y46" s="3"/>
      <c r="Z46" s="2"/>
      <c r="AA46" s="2"/>
      <c r="AB46" s="2"/>
    </row>
    <row r="47" spans="1:28" x14ac:dyDescent="0.2">
      <c r="A47" s="7">
        <v>44</v>
      </c>
      <c r="B47" s="5" t="s">
        <v>83</v>
      </c>
      <c r="C47" s="5">
        <v>107.6</v>
      </c>
      <c r="D47" s="6">
        <f t="shared" si="6"/>
        <v>117.81189494354439</v>
      </c>
      <c r="E47" s="5">
        <v>18</v>
      </c>
      <c r="F47" s="5">
        <v>116.21</v>
      </c>
      <c r="G47" s="4">
        <f t="shared" si="7"/>
        <v>4.8759850062473511</v>
      </c>
      <c r="R47" s="7">
        <v>18</v>
      </c>
      <c r="S47" s="5" t="s">
        <v>122</v>
      </c>
      <c r="T47" s="5">
        <v>116.21</v>
      </c>
      <c r="U47" s="6">
        <f t="shared" si="8"/>
        <v>114.94589924067093</v>
      </c>
      <c r="V47" s="24">
        <f t="shared" si="9"/>
        <v>13357.862950758368</v>
      </c>
      <c r="W47" s="25">
        <f t="shared" si="10"/>
        <v>13504.764099999999</v>
      </c>
      <c r="X47" s="25">
        <f t="shared" si="11"/>
        <v>13212.559752246472</v>
      </c>
      <c r="Y47" s="3"/>
      <c r="Z47" s="2"/>
      <c r="AA47" s="2"/>
      <c r="AB47" s="2"/>
    </row>
    <row r="48" spans="1:28" x14ac:dyDescent="0.2">
      <c r="A48" s="7">
        <v>45</v>
      </c>
      <c r="B48" s="5" t="s">
        <v>82</v>
      </c>
      <c r="C48" s="5">
        <v>116.08</v>
      </c>
      <c r="D48" s="6">
        <f t="shared" si="6"/>
        <v>117.92212554750105</v>
      </c>
      <c r="E48" s="5">
        <v>8</v>
      </c>
      <c r="F48" s="5">
        <v>116.3</v>
      </c>
      <c r="G48" s="4">
        <f t="shared" si="7"/>
        <v>4.4866156184922366</v>
      </c>
      <c r="R48" s="7">
        <v>8</v>
      </c>
      <c r="S48" s="5" t="s">
        <v>132</v>
      </c>
      <c r="T48" s="5">
        <v>116.3</v>
      </c>
      <c r="U48" s="6">
        <f t="shared" si="8"/>
        <v>113.8435932011042</v>
      </c>
      <c r="V48" s="24">
        <f t="shared" si="9"/>
        <v>13240.009889288418</v>
      </c>
      <c r="W48" s="25">
        <f t="shared" si="10"/>
        <v>13525.689999999999</v>
      </c>
      <c r="X48" s="25">
        <f t="shared" si="11"/>
        <v>12960.363712938499</v>
      </c>
      <c r="Y48" s="3"/>
      <c r="Z48" s="2"/>
      <c r="AA48" s="2"/>
      <c r="AB48" s="2"/>
    </row>
    <row r="49" spans="1:36" x14ac:dyDescent="0.2">
      <c r="A49" s="7">
        <v>46</v>
      </c>
      <c r="B49" s="5" t="s">
        <v>81</v>
      </c>
      <c r="C49" s="5">
        <v>114.24</v>
      </c>
      <c r="D49" s="6">
        <f t="shared" si="6"/>
        <v>118.03235615145772</v>
      </c>
      <c r="E49" s="5">
        <v>40</v>
      </c>
      <c r="F49" s="5">
        <v>116.35</v>
      </c>
      <c r="G49" s="4">
        <f t="shared" si="7"/>
        <v>4.2772992919616373</v>
      </c>
      <c r="R49" s="7">
        <v>40</v>
      </c>
      <c r="S49" s="5" t="s">
        <v>87</v>
      </c>
      <c r="T49" s="5">
        <v>116.35</v>
      </c>
      <c r="U49" s="6">
        <f t="shared" si="8"/>
        <v>117.3709725277177</v>
      </c>
      <c r="V49" s="24">
        <f t="shared" si="9"/>
        <v>13656.112653599954</v>
      </c>
      <c r="W49" s="25">
        <f t="shared" si="10"/>
        <v>13537.322499999998</v>
      </c>
      <c r="X49" s="25">
        <f t="shared" si="11"/>
        <v>13775.945192102263</v>
      </c>
      <c r="Y49" s="3"/>
      <c r="Z49" s="2"/>
      <c r="AA49" s="2"/>
      <c r="AB49" s="2"/>
    </row>
    <row r="50" spans="1:36" x14ac:dyDescent="0.2">
      <c r="A50" s="7">
        <v>47</v>
      </c>
      <c r="B50" s="5" t="s">
        <v>80</v>
      </c>
      <c r="C50" s="5">
        <v>114.4</v>
      </c>
      <c r="D50" s="6">
        <f t="shared" si="6"/>
        <v>118.1425867554144</v>
      </c>
      <c r="E50" s="5">
        <v>11</v>
      </c>
      <c r="F50" s="5">
        <v>116.38</v>
      </c>
      <c r="G50" s="4">
        <f t="shared" si="7"/>
        <v>4.1541094960432661</v>
      </c>
      <c r="R50" s="7">
        <v>11</v>
      </c>
      <c r="S50" s="5" t="s">
        <v>129</v>
      </c>
      <c r="T50" s="5">
        <v>116.38</v>
      </c>
      <c r="U50" s="6">
        <f t="shared" si="8"/>
        <v>114.17428501297422</v>
      </c>
      <c r="V50" s="24">
        <f t="shared" si="9"/>
        <v>13287.60328980994</v>
      </c>
      <c r="W50" s="25">
        <f t="shared" si="10"/>
        <v>13544.304399999999</v>
      </c>
      <c r="X50" s="25">
        <f t="shared" si="11"/>
        <v>13035.767358223871</v>
      </c>
      <c r="Y50" s="3"/>
      <c r="Z50" s="2"/>
      <c r="AA50" s="2"/>
      <c r="AB50" s="2"/>
    </row>
    <row r="51" spans="1:36" x14ac:dyDescent="0.2">
      <c r="A51" s="7">
        <v>48</v>
      </c>
      <c r="B51" s="5" t="s">
        <v>79</v>
      </c>
      <c r="C51" s="5">
        <v>113.87</v>
      </c>
      <c r="D51" s="6">
        <f t="shared" si="6"/>
        <v>118.25281735937106</v>
      </c>
      <c r="E51" s="5">
        <v>22</v>
      </c>
      <c r="F51" s="5">
        <v>116.56</v>
      </c>
      <c r="G51" s="4">
        <f t="shared" si="7"/>
        <v>3.4527707205330409</v>
      </c>
      <c r="R51" s="7">
        <v>22</v>
      </c>
      <c r="S51" s="5" t="s">
        <v>118</v>
      </c>
      <c r="T51" s="5">
        <v>116.56</v>
      </c>
      <c r="U51" s="6">
        <f t="shared" si="8"/>
        <v>115.3868216564976</v>
      </c>
      <c r="V51" s="24">
        <f t="shared" si="9"/>
        <v>13449.487932281361</v>
      </c>
      <c r="W51" s="25">
        <f t="shared" si="10"/>
        <v>13586.233600000001</v>
      </c>
      <c r="X51" s="25">
        <f t="shared" si="11"/>
        <v>13314.118611988384</v>
      </c>
      <c r="Y51" s="3"/>
      <c r="Z51" s="2"/>
      <c r="AA51" s="2"/>
      <c r="AB51" s="2"/>
    </row>
    <row r="52" spans="1:36" x14ac:dyDescent="0.2">
      <c r="A52" s="7">
        <v>49</v>
      </c>
      <c r="B52" s="5" t="s">
        <v>78</v>
      </c>
      <c r="C52" s="5">
        <v>113.82</v>
      </c>
      <c r="D52" s="6">
        <f t="shared" si="6"/>
        <v>118.36304796332774</v>
      </c>
      <c r="E52" s="5">
        <v>28</v>
      </c>
      <c r="F52" s="5">
        <v>116.83</v>
      </c>
      <c r="G52" s="4">
        <f t="shared" si="7"/>
        <v>2.5222625572677577</v>
      </c>
      <c r="R52" s="7">
        <v>28</v>
      </c>
      <c r="S52" s="5" t="s">
        <v>104</v>
      </c>
      <c r="T52" s="5">
        <v>116.83</v>
      </c>
      <c r="U52" s="6">
        <f t="shared" si="8"/>
        <v>116.04820528023764</v>
      </c>
      <c r="V52" s="24">
        <f t="shared" si="9"/>
        <v>13557.911822890163</v>
      </c>
      <c r="W52" s="25">
        <f t="shared" si="10"/>
        <v>13649.248900000001</v>
      </c>
      <c r="X52" s="25">
        <f t="shared" si="11"/>
        <v>13467.185948764174</v>
      </c>
      <c r="Y52" s="3"/>
      <c r="Z52" s="2"/>
      <c r="AA52" s="2"/>
      <c r="AB52" s="2"/>
      <c r="AJ52" s="1" t="s">
        <v>240</v>
      </c>
    </row>
    <row r="53" spans="1:36" x14ac:dyDescent="0.2">
      <c r="A53" s="7">
        <v>50</v>
      </c>
      <c r="B53" s="5" t="s">
        <v>77</v>
      </c>
      <c r="C53" s="5">
        <v>118.1</v>
      </c>
      <c r="D53" s="6">
        <f t="shared" si="6"/>
        <v>118.47327856728441</v>
      </c>
      <c r="E53" s="5">
        <v>37</v>
      </c>
      <c r="F53" s="5">
        <v>117.21</v>
      </c>
      <c r="G53" s="4">
        <f t="shared" si="7"/>
        <v>1.459658475635127</v>
      </c>
      <c r="R53" s="7">
        <v>37</v>
      </c>
      <c r="S53" s="5" t="s">
        <v>90</v>
      </c>
      <c r="T53" s="5">
        <v>117.21</v>
      </c>
      <c r="U53" s="6">
        <f t="shared" si="8"/>
        <v>117.04028071584769</v>
      </c>
      <c r="V53" s="24">
        <f t="shared" si="9"/>
        <v>13718.291302704507</v>
      </c>
      <c r="W53" s="25">
        <f t="shared" si="10"/>
        <v>13738.184099999999</v>
      </c>
      <c r="X53" s="25">
        <f t="shared" si="11"/>
        <v>13698.427310044428</v>
      </c>
      <c r="Y53" s="3"/>
      <c r="Z53" s="2"/>
      <c r="AA53" s="2"/>
      <c r="AB53" s="2"/>
      <c r="AJ53" s="1" t="s">
        <v>241</v>
      </c>
    </row>
    <row r="54" spans="1:36" x14ac:dyDescent="0.2">
      <c r="A54" s="7">
        <v>51</v>
      </c>
      <c r="B54" s="5" t="s">
        <v>76</v>
      </c>
      <c r="C54" s="5">
        <v>117.51</v>
      </c>
      <c r="D54" s="6">
        <f t="shared" si="6"/>
        <v>118.58350917124109</v>
      </c>
      <c r="E54" s="5">
        <v>68</v>
      </c>
      <c r="F54" s="5">
        <v>117.21</v>
      </c>
      <c r="G54" s="4">
        <f t="shared" si="7"/>
        <v>1.459658475635127</v>
      </c>
      <c r="R54" s="7">
        <v>68</v>
      </c>
      <c r="S54" s="5" t="s">
        <v>49</v>
      </c>
      <c r="T54" s="5">
        <v>117.21</v>
      </c>
      <c r="U54" s="6">
        <f t="shared" si="8"/>
        <v>120.45742943850451</v>
      </c>
      <c r="V54" s="24">
        <f t="shared" si="9"/>
        <v>14118.815304487112</v>
      </c>
      <c r="W54" s="25">
        <f t="shared" si="10"/>
        <v>13738.184099999999</v>
      </c>
      <c r="X54" s="25">
        <f t="shared" si="11"/>
        <v>14509.992306932292</v>
      </c>
      <c r="Y54" s="3"/>
      <c r="Z54" s="2"/>
      <c r="AA54" s="2"/>
      <c r="AB54" s="2"/>
    </row>
    <row r="55" spans="1:36" x14ac:dyDescent="0.2">
      <c r="A55" s="7">
        <v>52</v>
      </c>
      <c r="B55" s="5" t="s">
        <v>75</v>
      </c>
      <c r="C55" s="5">
        <v>106.02</v>
      </c>
      <c r="D55" s="6">
        <f t="shared" si="6"/>
        <v>118.69373977519776</v>
      </c>
      <c r="E55" s="5">
        <v>10</v>
      </c>
      <c r="F55" s="5">
        <v>117.24</v>
      </c>
      <c r="G55" s="4">
        <f t="shared" si="7"/>
        <v>1.3880686797167576</v>
      </c>
      <c r="R55" s="7">
        <v>10</v>
      </c>
      <c r="S55" s="5" t="s">
        <v>130</v>
      </c>
      <c r="T55" s="5">
        <v>117.24</v>
      </c>
      <c r="U55" s="6">
        <f t="shared" si="8"/>
        <v>114.06405440901754</v>
      </c>
      <c r="V55" s="24">
        <f t="shared" si="9"/>
        <v>13372.869738913216</v>
      </c>
      <c r="W55" s="25">
        <f t="shared" si="10"/>
        <v>13745.217599999998</v>
      </c>
      <c r="X55" s="25">
        <f t="shared" si="11"/>
        <v>13010.608508223315</v>
      </c>
      <c r="Y55" s="3"/>
      <c r="Z55" s="2"/>
      <c r="AA55" s="2"/>
      <c r="AB55" s="2"/>
    </row>
    <row r="56" spans="1:36" x14ac:dyDescent="0.2">
      <c r="A56" s="7">
        <v>53</v>
      </c>
      <c r="B56" s="5" t="s">
        <v>74</v>
      </c>
      <c r="C56" s="5">
        <v>108.24</v>
      </c>
      <c r="D56" s="6">
        <f t="shared" si="6"/>
        <v>118.80397037915442</v>
      </c>
      <c r="E56" s="5">
        <v>7</v>
      </c>
      <c r="F56" s="5">
        <v>117.26</v>
      </c>
      <c r="G56" s="4">
        <f t="shared" si="7"/>
        <v>1.3413421491044895</v>
      </c>
      <c r="R56" s="7">
        <v>7</v>
      </c>
      <c r="S56" s="5" t="s">
        <v>133</v>
      </c>
      <c r="T56" s="5">
        <v>117.26</v>
      </c>
      <c r="U56" s="6">
        <f t="shared" si="8"/>
        <v>113.73336259714753</v>
      </c>
      <c r="V56" s="24">
        <f t="shared" si="9"/>
        <v>13336.374098141519</v>
      </c>
      <c r="W56" s="25">
        <f t="shared" si="10"/>
        <v>13749.9076</v>
      </c>
      <c r="X56" s="25">
        <f t="shared" si="11"/>
        <v>12935.277767654237</v>
      </c>
      <c r="Y56" s="3"/>
      <c r="Z56" s="2"/>
      <c r="AA56" s="2"/>
      <c r="AB56" s="2"/>
    </row>
    <row r="57" spans="1:36" x14ac:dyDescent="0.2">
      <c r="A57" s="7">
        <v>54</v>
      </c>
      <c r="B57" s="5" t="s">
        <v>73</v>
      </c>
      <c r="C57" s="5">
        <v>105.2</v>
      </c>
      <c r="D57" s="6">
        <f t="shared" si="6"/>
        <v>118.9142009831111</v>
      </c>
      <c r="E57" s="5">
        <v>6</v>
      </c>
      <c r="F57" s="5">
        <v>117.4</v>
      </c>
      <c r="G57" s="4">
        <f t="shared" si="7"/>
        <v>1.0366564348187801</v>
      </c>
      <c r="R57" s="7">
        <v>6</v>
      </c>
      <c r="S57" s="5" t="s">
        <v>134</v>
      </c>
      <c r="T57" s="5">
        <v>117.4</v>
      </c>
      <c r="U57" s="6">
        <f t="shared" si="8"/>
        <v>113.62313199319087</v>
      </c>
      <c r="V57" s="24">
        <f t="shared" si="9"/>
        <v>13339.355696000608</v>
      </c>
      <c r="W57" s="25">
        <f t="shared" si="10"/>
        <v>13782.760000000002</v>
      </c>
      <c r="X57" s="25">
        <f t="shared" si="11"/>
        <v>12910.216123942075</v>
      </c>
      <c r="Y57" s="3"/>
      <c r="Z57" s="3"/>
      <c r="AA57" s="3"/>
      <c r="AB57" s="3"/>
    </row>
    <row r="58" spans="1:36" x14ac:dyDescent="0.2">
      <c r="A58" s="7">
        <v>55</v>
      </c>
      <c r="B58" s="5" t="s">
        <v>72</v>
      </c>
      <c r="C58" s="5">
        <v>112.77</v>
      </c>
      <c r="D58" s="6">
        <f t="shared" si="6"/>
        <v>119.02443158706777</v>
      </c>
      <c r="E58" s="5">
        <v>38</v>
      </c>
      <c r="F58" s="5">
        <v>117.44</v>
      </c>
      <c r="G58" s="4">
        <f t="shared" si="7"/>
        <v>0.95680337359430756</v>
      </c>
      <c r="R58" s="7">
        <v>38</v>
      </c>
      <c r="S58" s="5" t="s">
        <v>89</v>
      </c>
      <c r="T58" s="5">
        <v>117.44</v>
      </c>
      <c r="U58" s="6">
        <f t="shared" si="8"/>
        <v>117.15051131980435</v>
      </c>
      <c r="V58" s="24">
        <f t="shared" si="9"/>
        <v>13758.156049397823</v>
      </c>
      <c r="W58" s="25">
        <f t="shared" si="10"/>
        <v>13792.1536</v>
      </c>
      <c r="X58" s="25">
        <f t="shared" si="11"/>
        <v>13724.242302491608</v>
      </c>
      <c r="Y58" s="3"/>
      <c r="Z58" s="3"/>
      <c r="AA58" s="3"/>
      <c r="AB58" s="3"/>
    </row>
    <row r="59" spans="1:36" x14ac:dyDescent="0.2">
      <c r="A59" s="7">
        <v>56</v>
      </c>
      <c r="B59" s="5" t="s">
        <v>71</v>
      </c>
      <c r="C59" s="5">
        <v>115</v>
      </c>
      <c r="D59" s="6">
        <f t="shared" si="6"/>
        <v>119.13466219102445</v>
      </c>
      <c r="E59" s="5">
        <v>39</v>
      </c>
      <c r="F59" s="5">
        <v>117.46</v>
      </c>
      <c r="G59" s="4">
        <f t="shared" si="7"/>
        <v>0.91807684298207093</v>
      </c>
      <c r="R59" s="7">
        <v>39</v>
      </c>
      <c r="S59" s="5" t="s">
        <v>88</v>
      </c>
      <c r="T59" s="5">
        <v>117.46</v>
      </c>
      <c r="U59" s="6">
        <f t="shared" si="8"/>
        <v>117.26074192376103</v>
      </c>
      <c r="V59" s="24">
        <f t="shared" si="9"/>
        <v>13773.446746364971</v>
      </c>
      <c r="W59" s="25">
        <f t="shared" si="10"/>
        <v>13796.851599999998</v>
      </c>
      <c r="X59" s="25">
        <f t="shared" si="11"/>
        <v>13750.081596510889</v>
      </c>
      <c r="Y59" s="3"/>
      <c r="Z59" s="3"/>
      <c r="AA59" s="3"/>
      <c r="AB59" s="3"/>
    </row>
    <row r="60" spans="1:36" x14ac:dyDescent="0.2">
      <c r="A60" s="7">
        <v>57</v>
      </c>
      <c r="B60" s="5" t="s">
        <v>70</v>
      </c>
      <c r="C60" s="5">
        <v>124.46</v>
      </c>
      <c r="D60" s="6">
        <f t="shared" si="6"/>
        <v>119.24489279498111</v>
      </c>
      <c r="E60" s="5">
        <v>51</v>
      </c>
      <c r="F60" s="5">
        <v>117.51</v>
      </c>
      <c r="G60" s="4">
        <f t="shared" si="7"/>
        <v>0.824760516451439</v>
      </c>
      <c r="R60" s="7">
        <v>51</v>
      </c>
      <c r="S60" s="5" t="s">
        <v>76</v>
      </c>
      <c r="T60" s="5">
        <v>117.51</v>
      </c>
      <c r="U60" s="6">
        <f t="shared" si="8"/>
        <v>118.58350917124109</v>
      </c>
      <c r="V60" s="24">
        <f t="shared" si="9"/>
        <v>13934.748162712542</v>
      </c>
      <c r="W60" s="25">
        <f t="shared" si="10"/>
        <v>13808.600100000001</v>
      </c>
      <c r="X60" s="25">
        <f t="shared" si="11"/>
        <v>14062.04864736582</v>
      </c>
      <c r="Y60" s="3"/>
      <c r="Z60" s="3"/>
      <c r="AA60" s="3"/>
      <c r="AB60" s="3"/>
    </row>
    <row r="61" spans="1:36" x14ac:dyDescent="0.2">
      <c r="A61" s="7">
        <v>58</v>
      </c>
      <c r="B61" s="5" t="s">
        <v>69</v>
      </c>
      <c r="C61" s="5">
        <v>119.5</v>
      </c>
      <c r="D61" s="6">
        <f t="shared" si="6"/>
        <v>119.35512339893779</v>
      </c>
      <c r="E61" s="5">
        <v>34</v>
      </c>
      <c r="F61" s="5">
        <v>117.67</v>
      </c>
      <c r="G61" s="4">
        <f t="shared" si="7"/>
        <v>0.55974827155349194</v>
      </c>
      <c r="I61" s="39" t="s">
        <v>68</v>
      </c>
      <c r="J61" s="39"/>
      <c r="K61" s="39"/>
      <c r="L61" s="2" t="s">
        <v>30</v>
      </c>
      <c r="R61" s="7">
        <v>34</v>
      </c>
      <c r="S61" s="5" t="s">
        <v>93</v>
      </c>
      <c r="T61" s="5">
        <v>117.67</v>
      </c>
      <c r="U61" s="6">
        <f t="shared" si="8"/>
        <v>116.70958890397766</v>
      </c>
      <c r="V61" s="24">
        <f t="shared" si="9"/>
        <v>13733.217326331052</v>
      </c>
      <c r="W61" s="25">
        <f t="shared" si="10"/>
        <v>13846.2289</v>
      </c>
      <c r="X61" s="25">
        <f t="shared" si="11"/>
        <v>13621.128142135465</v>
      </c>
      <c r="Y61" s="3"/>
      <c r="Z61" s="3"/>
      <c r="AA61" s="3"/>
      <c r="AB61" s="3"/>
    </row>
    <row r="62" spans="1:36" x14ac:dyDescent="0.2">
      <c r="A62" s="7">
        <v>59</v>
      </c>
      <c r="B62" s="5" t="s">
        <v>67</v>
      </c>
      <c r="C62" s="5">
        <v>114.17</v>
      </c>
      <c r="D62" s="6">
        <f t="shared" si="6"/>
        <v>119.46535400289446</v>
      </c>
      <c r="E62" s="5">
        <v>50</v>
      </c>
      <c r="F62" s="5">
        <v>118.1</v>
      </c>
      <c r="G62" s="4">
        <f t="shared" si="7"/>
        <v>0.10122786339024709</v>
      </c>
      <c r="I62" s="43" t="s">
        <v>66</v>
      </c>
      <c r="J62" s="44"/>
      <c r="K62" s="5">
        <f>SUM(F4:F101)/COUNT(F4:F101)</f>
        <v>118.41816326530611</v>
      </c>
      <c r="L62" s="2" t="s">
        <v>65</v>
      </c>
      <c r="R62" s="7">
        <v>50</v>
      </c>
      <c r="S62" s="5" t="s">
        <v>77</v>
      </c>
      <c r="T62" s="5">
        <v>118.1</v>
      </c>
      <c r="U62" s="6">
        <f t="shared" si="8"/>
        <v>118.47327856728441</v>
      </c>
      <c r="V62" s="24">
        <f t="shared" si="9"/>
        <v>13991.694198796287</v>
      </c>
      <c r="W62" s="25">
        <f t="shared" si="10"/>
        <v>13947.609999999999</v>
      </c>
      <c r="X62" s="25">
        <f t="shared" si="11"/>
        <v>14035.917734481372</v>
      </c>
      <c r="Y62" s="3"/>
      <c r="Z62" s="3"/>
      <c r="AA62" s="3"/>
      <c r="AB62" s="3"/>
    </row>
    <row r="63" spans="1:36" x14ac:dyDescent="0.2">
      <c r="A63" s="7">
        <v>60</v>
      </c>
      <c r="B63" s="5" t="s">
        <v>64</v>
      </c>
      <c r="C63" s="5">
        <v>115.87</v>
      </c>
      <c r="D63" s="6">
        <f t="shared" si="6"/>
        <v>119.57558460685112</v>
      </c>
      <c r="E63" s="5">
        <v>72</v>
      </c>
      <c r="F63" s="5">
        <v>118.22</v>
      </c>
      <c r="G63" s="4">
        <f t="shared" si="7"/>
        <v>3.9268679716778533E-2</v>
      </c>
      <c r="I63" s="43" t="s">
        <v>63</v>
      </c>
      <c r="J63" s="44"/>
      <c r="K63" s="5">
        <f>MEDIAN(F4:F101)</f>
        <v>117.02</v>
      </c>
      <c r="L63" s="2" t="s">
        <v>62</v>
      </c>
      <c r="R63" s="7">
        <v>72</v>
      </c>
      <c r="S63" s="5" t="s">
        <v>45</v>
      </c>
      <c r="T63" s="5">
        <v>118.22</v>
      </c>
      <c r="U63" s="6">
        <f t="shared" si="8"/>
        <v>120.8983518543312</v>
      </c>
      <c r="V63" s="24">
        <f t="shared" si="9"/>
        <v>14292.603156219035</v>
      </c>
      <c r="W63" s="25">
        <f t="shared" si="10"/>
        <v>13975.9684</v>
      </c>
      <c r="X63" s="25">
        <f t="shared" si="11"/>
        <v>14616.411481093668</v>
      </c>
      <c r="Y63" s="3"/>
      <c r="Z63" s="3"/>
      <c r="AA63" s="3"/>
      <c r="AB63" s="3"/>
    </row>
    <row r="64" spans="1:36" x14ac:dyDescent="0.2">
      <c r="A64" s="7">
        <v>61</v>
      </c>
      <c r="B64" s="5" t="s">
        <v>61</v>
      </c>
      <c r="C64" s="5">
        <v>112.97</v>
      </c>
      <c r="D64" s="6">
        <f t="shared" si="6"/>
        <v>119.6858152108078</v>
      </c>
      <c r="E64" s="5">
        <v>5</v>
      </c>
      <c r="F64" s="5">
        <v>118.27</v>
      </c>
      <c r="G64" s="4">
        <f t="shared" si="7"/>
        <v>2.1952353186168679E-2</v>
      </c>
      <c r="I64" s="39" t="s">
        <v>60</v>
      </c>
      <c r="J64" s="39"/>
      <c r="K64" s="5">
        <f>MODE(F4:F101)</f>
        <v>119.5</v>
      </c>
      <c r="L64" s="2" t="s">
        <v>59</v>
      </c>
      <c r="R64" s="7">
        <v>5</v>
      </c>
      <c r="S64" s="5" t="s">
        <v>135</v>
      </c>
      <c r="T64" s="5">
        <v>118.27</v>
      </c>
      <c r="U64" s="6">
        <f t="shared" si="8"/>
        <v>113.51290138923419</v>
      </c>
      <c r="V64" s="24">
        <f t="shared" si="9"/>
        <v>13425.170847304727</v>
      </c>
      <c r="W64" s="25">
        <f t="shared" si="10"/>
        <v>13987.792899999999</v>
      </c>
      <c r="X64" s="25">
        <f t="shared" si="11"/>
        <v>12885.178781802004</v>
      </c>
      <c r="Y64" s="3"/>
      <c r="Z64" s="3"/>
      <c r="AA64" s="3"/>
      <c r="AB64" s="3"/>
    </row>
    <row r="65" spans="1:28" x14ac:dyDescent="0.2">
      <c r="A65" s="7">
        <v>62</v>
      </c>
      <c r="B65" s="5" t="s">
        <v>58</v>
      </c>
      <c r="C65" s="5">
        <v>109.4</v>
      </c>
      <c r="D65" s="6">
        <f t="shared" si="6"/>
        <v>119.79604581476447</v>
      </c>
      <c r="E65" s="5">
        <v>35</v>
      </c>
      <c r="F65" s="5">
        <v>118.47</v>
      </c>
      <c r="G65" s="4">
        <f t="shared" si="7"/>
        <v>2.6870470637250553E-3</v>
      </c>
      <c r="I65" s="39" t="s">
        <v>57</v>
      </c>
      <c r="J65" s="39"/>
      <c r="K65" s="5">
        <f>SUM(G4:G101)</f>
        <v>3382.3972693877536</v>
      </c>
      <c r="R65" s="7">
        <v>35</v>
      </c>
      <c r="S65" s="5" t="s">
        <v>92</v>
      </c>
      <c r="T65" s="5">
        <v>118.47</v>
      </c>
      <c r="U65" s="6">
        <f t="shared" si="8"/>
        <v>116.81981950793434</v>
      </c>
      <c r="V65" s="24">
        <f t="shared" si="9"/>
        <v>13839.644017104982</v>
      </c>
      <c r="W65" s="25">
        <f t="shared" si="10"/>
        <v>14035.1409</v>
      </c>
      <c r="X65" s="25">
        <f t="shared" si="11"/>
        <v>13646.870229866357</v>
      </c>
      <c r="Y65" s="3"/>
      <c r="Z65" s="3"/>
      <c r="AA65" s="3"/>
      <c r="AB65" s="3"/>
    </row>
    <row r="66" spans="1:28" x14ac:dyDescent="0.2">
      <c r="A66" s="7">
        <v>63</v>
      </c>
      <c r="B66" s="5" t="s">
        <v>56</v>
      </c>
      <c r="C66" s="5">
        <v>110.11</v>
      </c>
      <c r="D66" s="6">
        <f t="shared" si="6"/>
        <v>119.90627641872115</v>
      </c>
      <c r="E66" s="5">
        <v>4</v>
      </c>
      <c r="F66" s="5">
        <v>118.86</v>
      </c>
      <c r="G66" s="4">
        <f t="shared" si="7"/>
        <v>0.19521970012496215</v>
      </c>
      <c r="I66" s="39" t="s">
        <v>55</v>
      </c>
      <c r="J66" s="39"/>
      <c r="K66" s="5">
        <f>SQRT(K65/(COUNT(G4:G101)-1))</f>
        <v>5.9050889021370194</v>
      </c>
      <c r="L66" s="2">
        <f>_xlfn.STDEV.S(F4:F101)</f>
        <v>5.9050889021370194</v>
      </c>
      <c r="R66" s="7">
        <v>4</v>
      </c>
      <c r="S66" s="5" t="s">
        <v>136</v>
      </c>
      <c r="T66" s="5">
        <v>118.86</v>
      </c>
      <c r="U66" s="6">
        <f t="shared" si="8"/>
        <v>113.40267078527752</v>
      </c>
      <c r="V66" s="24">
        <f t="shared" si="9"/>
        <v>13479.041449538086</v>
      </c>
      <c r="W66" s="25">
        <f t="shared" si="10"/>
        <v>14127.6996</v>
      </c>
      <c r="X66" s="25">
        <f t="shared" si="11"/>
        <v>12860.165741234036</v>
      </c>
      <c r="Y66" s="3"/>
      <c r="Z66" s="3"/>
      <c r="AA66" s="3"/>
      <c r="AB66" s="3"/>
    </row>
    <row r="67" spans="1:28" x14ac:dyDescent="0.2">
      <c r="A67" s="7">
        <v>64</v>
      </c>
      <c r="B67" s="5" t="s">
        <v>54</v>
      </c>
      <c r="C67" s="5">
        <v>111.86</v>
      </c>
      <c r="D67" s="6">
        <f t="shared" si="6"/>
        <v>120.01650702267781</v>
      </c>
      <c r="E67" s="5">
        <v>69</v>
      </c>
      <c r="F67" s="5">
        <v>119.06</v>
      </c>
      <c r="G67" s="4">
        <f t="shared" si="7"/>
        <v>0.41195439400252321</v>
      </c>
      <c r="I67" s="39" t="s">
        <v>53</v>
      </c>
      <c r="J67" s="39"/>
      <c r="K67" s="5">
        <f>POWER(K66,2)</f>
        <v>34.870074942141791</v>
      </c>
      <c r="R67" s="7">
        <v>69</v>
      </c>
      <c r="S67" s="5" t="s">
        <v>48</v>
      </c>
      <c r="T67" s="5">
        <v>119.06</v>
      </c>
      <c r="U67" s="6">
        <f t="shared" si="8"/>
        <v>120.56766004246117</v>
      </c>
      <c r="V67" s="24">
        <f t="shared" si="9"/>
        <v>14354.785604655428</v>
      </c>
      <c r="W67" s="25">
        <f t="shared" si="10"/>
        <v>14175.283600000001</v>
      </c>
      <c r="X67" s="25">
        <f t="shared" si="11"/>
        <v>14536.560648114488</v>
      </c>
      <c r="Y67" s="3"/>
      <c r="Z67" s="3"/>
      <c r="AA67" s="3"/>
      <c r="AB67" s="3"/>
    </row>
    <row r="68" spans="1:28" x14ac:dyDescent="0.2">
      <c r="A68" s="7">
        <v>65</v>
      </c>
      <c r="B68" s="5" t="s">
        <v>52</v>
      </c>
      <c r="C68" s="5">
        <v>114.31</v>
      </c>
      <c r="D68" s="6">
        <f t="shared" ref="D68:D101" si="12">TREND($C$4:$C$101,$A$4:$A$101,A68)</f>
        <v>120.12673762663449</v>
      </c>
      <c r="E68" s="5">
        <v>3</v>
      </c>
      <c r="F68" s="5">
        <v>119.5</v>
      </c>
      <c r="G68" s="4">
        <f t="shared" ref="G68:G99" si="13">POWER(F68-$K$62,2)</f>
        <v>1.1703707205331473</v>
      </c>
      <c r="R68" s="7">
        <v>3</v>
      </c>
      <c r="S68" s="5" t="s">
        <v>137</v>
      </c>
      <c r="T68" s="5">
        <v>119.5</v>
      </c>
      <c r="U68" s="6">
        <f t="shared" ref="U68:U101" si="14">TREND($C$4:$C$101,$A$4:$A$101,R68)</f>
        <v>113.29244018132084</v>
      </c>
      <c r="V68" s="24">
        <f t="shared" ref="V68:V99" si="15">T68*U68</f>
        <v>13538.44660166784</v>
      </c>
      <c r="W68" s="25">
        <f t="shared" ref="W68:W101" si="16">POWER(T68,2)</f>
        <v>14280.25</v>
      </c>
      <c r="X68" s="25">
        <f t="shared" ref="X68:X101" si="17">POWER(U68,2)</f>
        <v>12835.177002238161</v>
      </c>
      <c r="Y68" s="3"/>
      <c r="Z68" s="3"/>
      <c r="AA68" s="3"/>
      <c r="AB68" s="3"/>
    </row>
    <row r="69" spans="1:28" x14ac:dyDescent="0.2">
      <c r="A69" s="7">
        <v>66</v>
      </c>
      <c r="B69" s="5" t="s">
        <v>51</v>
      </c>
      <c r="C69" s="5">
        <v>112.15</v>
      </c>
      <c r="D69" s="6">
        <f t="shared" si="12"/>
        <v>120.23696823059116</v>
      </c>
      <c r="E69" s="5">
        <v>36</v>
      </c>
      <c r="F69" s="5">
        <v>119.5</v>
      </c>
      <c r="G69" s="4">
        <f t="shared" si="13"/>
        <v>1.1703707205331473</v>
      </c>
      <c r="R69" s="7">
        <v>36</v>
      </c>
      <c r="S69" s="5" t="s">
        <v>91</v>
      </c>
      <c r="T69" s="5">
        <v>119.5</v>
      </c>
      <c r="U69" s="6">
        <f t="shared" si="14"/>
        <v>116.93005011189101</v>
      </c>
      <c r="V69" s="24">
        <f t="shared" si="15"/>
        <v>13973.140988370975</v>
      </c>
      <c r="W69" s="25">
        <f t="shared" si="16"/>
        <v>14280.25</v>
      </c>
      <c r="X69" s="25">
        <f t="shared" si="17"/>
        <v>13672.636619169341</v>
      </c>
      <c r="Y69" s="3"/>
      <c r="Z69" s="3"/>
      <c r="AA69" s="3"/>
      <c r="AB69" s="3"/>
    </row>
    <row r="70" spans="1:28" x14ac:dyDescent="0.2">
      <c r="A70" s="7">
        <v>67</v>
      </c>
      <c r="B70" s="5" t="s">
        <v>50</v>
      </c>
      <c r="C70" s="5">
        <v>113.18</v>
      </c>
      <c r="D70" s="6">
        <f t="shared" si="12"/>
        <v>120.34719883454783</v>
      </c>
      <c r="E70" s="5">
        <v>58</v>
      </c>
      <c r="F70" s="5">
        <v>119.5</v>
      </c>
      <c r="G70" s="4">
        <f t="shared" si="13"/>
        <v>1.1703707205331473</v>
      </c>
      <c r="R70" s="7">
        <v>58</v>
      </c>
      <c r="S70" s="5" t="s">
        <v>69</v>
      </c>
      <c r="T70" s="5">
        <v>119.5</v>
      </c>
      <c r="U70" s="6">
        <f t="shared" si="14"/>
        <v>119.35512339893779</v>
      </c>
      <c r="V70" s="24">
        <f t="shared" si="15"/>
        <v>14262.937246173065</v>
      </c>
      <c r="W70" s="25">
        <f t="shared" si="16"/>
        <v>14280.25</v>
      </c>
      <c r="X70" s="25">
        <f t="shared" si="17"/>
        <v>14245.645481575668</v>
      </c>
      <c r="Y70" s="3"/>
      <c r="Z70" s="3"/>
      <c r="AA70" s="3"/>
      <c r="AB70" s="3"/>
    </row>
    <row r="71" spans="1:28" x14ac:dyDescent="0.2">
      <c r="A71" s="7">
        <v>68</v>
      </c>
      <c r="B71" s="5" t="s">
        <v>49</v>
      </c>
      <c r="C71" s="5">
        <v>117.21</v>
      </c>
      <c r="D71" s="6">
        <f t="shared" si="12"/>
        <v>120.45742943850451</v>
      </c>
      <c r="E71" s="5">
        <v>2</v>
      </c>
      <c r="F71" s="5">
        <v>119.8</v>
      </c>
      <c r="G71" s="4">
        <f t="shared" si="13"/>
        <v>1.9094727613494757</v>
      </c>
      <c r="R71" s="7">
        <v>2</v>
      </c>
      <c r="S71" s="5" t="s">
        <v>138</v>
      </c>
      <c r="T71" s="5">
        <v>119.8</v>
      </c>
      <c r="U71" s="6">
        <f t="shared" si="14"/>
        <v>113.18220957736418</v>
      </c>
      <c r="V71" s="24">
        <f t="shared" si="15"/>
        <v>13559.228707368227</v>
      </c>
      <c r="W71" s="25">
        <f t="shared" si="16"/>
        <v>14352.039999999999</v>
      </c>
      <c r="X71" s="25">
        <f t="shared" si="17"/>
        <v>12810.212564814386</v>
      </c>
      <c r="Y71" s="3"/>
      <c r="Z71" s="3"/>
      <c r="AA71" s="3"/>
      <c r="AB71" s="3"/>
    </row>
    <row r="72" spans="1:28" x14ac:dyDescent="0.2">
      <c r="A72" s="7">
        <v>69</v>
      </c>
      <c r="B72" s="5" t="s">
        <v>48</v>
      </c>
      <c r="C72" s="5">
        <v>119.06</v>
      </c>
      <c r="D72" s="6">
        <f t="shared" si="12"/>
        <v>120.56766004246117</v>
      </c>
      <c r="E72" s="5">
        <v>1</v>
      </c>
      <c r="F72" s="5">
        <v>119.94</v>
      </c>
      <c r="G72" s="4">
        <f t="shared" si="13"/>
        <v>2.3159870470637673</v>
      </c>
      <c r="R72" s="7">
        <v>1</v>
      </c>
      <c r="S72" s="5" t="s">
        <v>139</v>
      </c>
      <c r="T72" s="5">
        <v>119.94</v>
      </c>
      <c r="U72" s="6">
        <f t="shared" si="14"/>
        <v>113.0719789734075</v>
      </c>
      <c r="V72" s="24">
        <f t="shared" si="15"/>
        <v>13561.853158070495</v>
      </c>
      <c r="W72" s="25">
        <f t="shared" si="16"/>
        <v>14385.603599999999</v>
      </c>
      <c r="X72" s="25">
        <f t="shared" si="17"/>
        <v>12785.272428962708</v>
      </c>
      <c r="Y72" s="3"/>
      <c r="Z72" s="3"/>
      <c r="AA72" s="3"/>
      <c r="AB72" s="3"/>
    </row>
    <row r="73" spans="1:28" x14ac:dyDescent="0.2">
      <c r="A73" s="7">
        <v>70</v>
      </c>
      <c r="B73" s="5" t="s">
        <v>47</v>
      </c>
      <c r="C73" s="5">
        <v>123.98</v>
      </c>
      <c r="D73" s="6">
        <f t="shared" si="12"/>
        <v>120.67789064641785</v>
      </c>
      <c r="E73" s="5">
        <v>73</v>
      </c>
      <c r="F73" s="5">
        <v>121.27</v>
      </c>
      <c r="G73" s="4">
        <f t="shared" si="13"/>
        <v>8.1329727613495102</v>
      </c>
      <c r="R73" s="7">
        <v>73</v>
      </c>
      <c r="S73" s="5" t="s">
        <v>44</v>
      </c>
      <c r="T73" s="5">
        <v>121.27</v>
      </c>
      <c r="U73" s="6">
        <f t="shared" si="14"/>
        <v>121.00858245828786</v>
      </c>
      <c r="V73" s="24">
        <f t="shared" si="15"/>
        <v>14674.710794716568</v>
      </c>
      <c r="W73" s="25">
        <f t="shared" si="16"/>
        <v>14706.412899999999</v>
      </c>
      <c r="X73" s="25">
        <f t="shared" si="17"/>
        <v>14643.077028564252</v>
      </c>
      <c r="Y73" s="3"/>
      <c r="Z73" s="3"/>
      <c r="AA73" s="3"/>
      <c r="AB73" s="3"/>
    </row>
    <row r="74" spans="1:28" x14ac:dyDescent="0.2">
      <c r="A74" s="7">
        <v>71</v>
      </c>
      <c r="B74" s="5" t="s">
        <v>46</v>
      </c>
      <c r="C74" s="5">
        <v>123.69</v>
      </c>
      <c r="D74" s="6">
        <f t="shared" si="12"/>
        <v>120.78812125037452</v>
      </c>
      <c r="E74" s="5">
        <v>87</v>
      </c>
      <c r="F74" s="5">
        <v>121.48</v>
      </c>
      <c r="G74" s="4">
        <f t="shared" si="13"/>
        <v>9.3748441899209922</v>
      </c>
      <c r="R74" s="7">
        <v>87</v>
      </c>
      <c r="S74" s="5" t="s">
        <v>23</v>
      </c>
      <c r="T74" s="5">
        <v>121.48</v>
      </c>
      <c r="U74" s="6">
        <f t="shared" si="14"/>
        <v>122.55181091368127</v>
      </c>
      <c r="V74" s="24">
        <f t="shared" si="15"/>
        <v>14887.593989794001</v>
      </c>
      <c r="W74" s="25">
        <f t="shared" si="16"/>
        <v>14757.3904</v>
      </c>
      <c r="X74" s="25">
        <f t="shared" si="17"/>
        <v>15018.946358222687</v>
      </c>
      <c r="Y74" s="3"/>
      <c r="Z74" s="3"/>
      <c r="AA74" s="3"/>
      <c r="AB74" s="3"/>
    </row>
    <row r="75" spans="1:28" x14ac:dyDescent="0.2">
      <c r="A75" s="7">
        <v>72</v>
      </c>
      <c r="B75" s="5" t="s">
        <v>45</v>
      </c>
      <c r="C75" s="5">
        <v>118.22</v>
      </c>
      <c r="D75" s="6">
        <f t="shared" si="12"/>
        <v>120.8983518543312</v>
      </c>
      <c r="E75" s="5">
        <v>92</v>
      </c>
      <c r="F75" s="5">
        <v>122.75</v>
      </c>
      <c r="G75" s="4">
        <f t="shared" si="13"/>
        <v>18.764809496043458</v>
      </c>
      <c r="R75" s="7">
        <v>92</v>
      </c>
      <c r="S75" s="5" t="s">
        <v>12</v>
      </c>
      <c r="T75" s="5">
        <v>122.75</v>
      </c>
      <c r="U75" s="6">
        <f t="shared" si="14"/>
        <v>123.10296393346462</v>
      </c>
      <c r="V75" s="24">
        <f t="shared" si="15"/>
        <v>15110.888822832781</v>
      </c>
      <c r="W75" s="25">
        <f t="shared" si="16"/>
        <v>15067.5625</v>
      </c>
      <c r="X75" s="25">
        <f t="shared" si="17"/>
        <v>15154.339729203892</v>
      </c>
      <c r="Y75" s="3"/>
      <c r="Z75" s="3"/>
      <c r="AA75" s="3"/>
      <c r="AB75" s="3"/>
    </row>
    <row r="76" spans="1:28" x14ac:dyDescent="0.2">
      <c r="A76" s="7">
        <v>73</v>
      </c>
      <c r="B76" s="5" t="s">
        <v>44</v>
      </c>
      <c r="C76" s="5">
        <v>121.27</v>
      </c>
      <c r="D76" s="6">
        <f t="shared" si="12"/>
        <v>121.00858245828786</v>
      </c>
      <c r="E76" s="5">
        <v>93</v>
      </c>
      <c r="F76" s="5">
        <v>123.04</v>
      </c>
      <c r="G76" s="4">
        <f t="shared" si="13"/>
        <v>21.361374802165976</v>
      </c>
      <c r="R76" s="7">
        <v>93</v>
      </c>
      <c r="S76" s="5" t="s">
        <v>10</v>
      </c>
      <c r="T76" s="5">
        <v>123.04</v>
      </c>
      <c r="U76" s="6">
        <f t="shared" si="14"/>
        <v>123.21319453742129</v>
      </c>
      <c r="V76" s="24">
        <f t="shared" si="15"/>
        <v>15160.151455884316</v>
      </c>
      <c r="W76" s="25">
        <f t="shared" si="16"/>
        <v>15138.841600000002</v>
      </c>
      <c r="X76" s="25">
        <f t="shared" si="17"/>
        <v>15181.491308116423</v>
      </c>
      <c r="Y76" s="3"/>
      <c r="Z76" s="3"/>
      <c r="AA76" s="3"/>
      <c r="AB76" s="3"/>
    </row>
    <row r="77" spans="1:28" x14ac:dyDescent="0.2">
      <c r="A77" s="7">
        <v>74</v>
      </c>
      <c r="B77" s="5" t="s">
        <v>43</v>
      </c>
      <c r="C77" s="5">
        <v>127.1</v>
      </c>
      <c r="D77" s="6">
        <f t="shared" si="12"/>
        <v>121.11881306224453</v>
      </c>
      <c r="E77" s="5">
        <v>86</v>
      </c>
      <c r="F77" s="5">
        <v>123.08</v>
      </c>
      <c r="G77" s="4">
        <f t="shared" si="13"/>
        <v>21.732721740941415</v>
      </c>
      <c r="R77" s="7">
        <v>86</v>
      </c>
      <c r="S77" s="5" t="s">
        <v>29</v>
      </c>
      <c r="T77" s="5">
        <v>123.08</v>
      </c>
      <c r="U77" s="6">
        <f t="shared" si="14"/>
        <v>122.4415803097246</v>
      </c>
      <c r="V77" s="24">
        <f t="shared" si="15"/>
        <v>15070.109704520904</v>
      </c>
      <c r="W77" s="25">
        <f t="shared" si="16"/>
        <v>15148.686399999999</v>
      </c>
      <c r="X77" s="25">
        <f t="shared" si="17"/>
        <v>14991.940588742738</v>
      </c>
      <c r="Y77" s="3"/>
      <c r="Z77" s="3"/>
      <c r="AA77" s="3"/>
      <c r="AB77" s="3"/>
    </row>
    <row r="78" spans="1:28" x14ac:dyDescent="0.2">
      <c r="A78" s="7">
        <v>75</v>
      </c>
      <c r="B78" s="5" t="s">
        <v>42</v>
      </c>
      <c r="C78" s="5">
        <v>129</v>
      </c>
      <c r="D78" s="6">
        <f t="shared" si="12"/>
        <v>121.22904366620121</v>
      </c>
      <c r="E78" s="5">
        <v>91</v>
      </c>
      <c r="F78" s="5">
        <v>123.46</v>
      </c>
      <c r="G78" s="4">
        <f t="shared" si="13"/>
        <v>25.420117659308726</v>
      </c>
      <c r="R78" s="7">
        <v>91</v>
      </c>
      <c r="S78" s="5" t="s">
        <v>14</v>
      </c>
      <c r="T78" s="5">
        <v>123.46</v>
      </c>
      <c r="U78" s="6">
        <f t="shared" si="14"/>
        <v>122.99273332950796</v>
      </c>
      <c r="V78" s="24">
        <f t="shared" si="15"/>
        <v>15184.682856861051</v>
      </c>
      <c r="W78" s="25">
        <f t="shared" si="16"/>
        <v>15242.371599999999</v>
      </c>
      <c r="X78" s="25">
        <f t="shared" si="17"/>
        <v>15127.212451863457</v>
      </c>
      <c r="Y78" s="3"/>
      <c r="Z78" s="3"/>
      <c r="AA78" s="3"/>
      <c r="AB78" s="3"/>
    </row>
    <row r="79" spans="1:28" x14ac:dyDescent="0.2">
      <c r="A79" s="7">
        <v>76</v>
      </c>
      <c r="B79" s="5" t="s">
        <v>41</v>
      </c>
      <c r="C79" s="5">
        <v>129</v>
      </c>
      <c r="D79" s="6">
        <f t="shared" si="12"/>
        <v>121.33927427015787</v>
      </c>
      <c r="E79" s="5">
        <v>97</v>
      </c>
      <c r="F79" s="5">
        <v>123.47</v>
      </c>
      <c r="G79" s="4">
        <f t="shared" si="13"/>
        <v>25.521054394002654</v>
      </c>
      <c r="R79" s="7">
        <v>97</v>
      </c>
      <c r="S79" s="5" t="s">
        <v>2</v>
      </c>
      <c r="T79" s="5">
        <v>123.47</v>
      </c>
      <c r="U79" s="6">
        <f t="shared" si="14"/>
        <v>123.65411695324798</v>
      </c>
      <c r="V79" s="24">
        <f t="shared" si="15"/>
        <v>15267.573820217527</v>
      </c>
      <c r="W79" s="25">
        <f t="shared" si="16"/>
        <v>15244.840899999999</v>
      </c>
      <c r="X79" s="25">
        <f t="shared" si="17"/>
        <v>15290.340639487529</v>
      </c>
      <c r="Y79" s="3"/>
      <c r="Z79" s="3"/>
      <c r="AA79" s="3"/>
      <c r="AB79" s="3"/>
    </row>
    <row r="80" spans="1:28" x14ac:dyDescent="0.2">
      <c r="A80" s="7">
        <v>77</v>
      </c>
      <c r="B80" s="5" t="s">
        <v>40</v>
      </c>
      <c r="C80" s="5">
        <v>131.47999999999999</v>
      </c>
      <c r="D80" s="6">
        <f t="shared" si="12"/>
        <v>121.44950487411455</v>
      </c>
      <c r="E80" s="5">
        <v>95</v>
      </c>
      <c r="F80" s="5">
        <v>123.5</v>
      </c>
      <c r="G80" s="4">
        <f t="shared" si="13"/>
        <v>25.8250645980843</v>
      </c>
      <c r="R80" s="7">
        <v>95</v>
      </c>
      <c r="S80" s="5" t="s">
        <v>6</v>
      </c>
      <c r="T80" s="5">
        <v>123.5</v>
      </c>
      <c r="U80" s="6">
        <f t="shared" si="14"/>
        <v>123.43365574533463</v>
      </c>
      <c r="V80" s="24">
        <f t="shared" si="15"/>
        <v>15244.056484548828</v>
      </c>
      <c r="W80" s="25">
        <f t="shared" si="16"/>
        <v>15252.25</v>
      </c>
      <c r="X80" s="25">
        <f t="shared" si="17"/>
        <v>15235.867370657781</v>
      </c>
      <c r="Y80" s="3"/>
      <c r="Z80" s="3"/>
      <c r="AA80" s="3"/>
      <c r="AB80" s="3"/>
    </row>
    <row r="81" spans="1:28" x14ac:dyDescent="0.2">
      <c r="A81" s="7">
        <v>78</v>
      </c>
      <c r="B81" s="5" t="s">
        <v>39</v>
      </c>
      <c r="C81" s="5">
        <v>132.38999999999999</v>
      </c>
      <c r="D81" s="6">
        <f t="shared" si="12"/>
        <v>121.55973547807122</v>
      </c>
      <c r="E81" s="5">
        <v>71</v>
      </c>
      <c r="F81" s="5">
        <v>123.69</v>
      </c>
      <c r="G81" s="4">
        <f t="shared" si="13"/>
        <v>27.792262557267957</v>
      </c>
      <c r="R81" s="7">
        <v>71</v>
      </c>
      <c r="S81" s="5" t="s">
        <v>46</v>
      </c>
      <c r="T81" s="5">
        <v>123.69</v>
      </c>
      <c r="U81" s="6">
        <f t="shared" si="14"/>
        <v>120.78812125037452</v>
      </c>
      <c r="V81" s="24">
        <f t="shared" si="15"/>
        <v>14940.282717458824</v>
      </c>
      <c r="W81" s="25">
        <f t="shared" si="16"/>
        <v>15299.2161</v>
      </c>
      <c r="X81" s="25">
        <f t="shared" si="17"/>
        <v>14589.770235195176</v>
      </c>
      <c r="Y81" s="3"/>
      <c r="Z81" s="3"/>
      <c r="AA81" s="3"/>
      <c r="AB81" s="3"/>
    </row>
    <row r="82" spans="1:28" x14ac:dyDescent="0.2">
      <c r="A82" s="7">
        <v>79</v>
      </c>
      <c r="B82" s="5" t="s">
        <v>38</v>
      </c>
      <c r="C82" s="5">
        <v>130.07</v>
      </c>
      <c r="D82" s="6">
        <f t="shared" si="12"/>
        <v>121.66996608202788</v>
      </c>
      <c r="E82" s="5">
        <v>89</v>
      </c>
      <c r="F82" s="5">
        <v>123.8</v>
      </c>
      <c r="G82" s="4">
        <f t="shared" si="13"/>
        <v>28.964166638900608</v>
      </c>
      <c r="R82" s="7">
        <v>89</v>
      </c>
      <c r="S82" s="5" t="s">
        <v>18</v>
      </c>
      <c r="T82" s="5">
        <v>123.8</v>
      </c>
      <c r="U82" s="6">
        <f t="shared" si="14"/>
        <v>122.77227212159461</v>
      </c>
      <c r="V82" s="24">
        <f t="shared" si="15"/>
        <v>15199.207288653413</v>
      </c>
      <c r="W82" s="25">
        <f t="shared" si="16"/>
        <v>15326.439999999999</v>
      </c>
      <c r="X82" s="25">
        <f t="shared" si="17"/>
        <v>15073.030801898878</v>
      </c>
      <c r="Y82" s="3"/>
      <c r="Z82" s="3"/>
      <c r="AA82" s="3"/>
      <c r="AB82" s="3"/>
    </row>
    <row r="83" spans="1:28" x14ac:dyDescent="0.2">
      <c r="A83" s="7">
        <v>80</v>
      </c>
      <c r="B83" s="5" t="s">
        <v>37</v>
      </c>
      <c r="C83" s="5">
        <v>130</v>
      </c>
      <c r="D83" s="6">
        <f t="shared" si="12"/>
        <v>121.78019668598456</v>
      </c>
      <c r="E83" s="5">
        <v>88</v>
      </c>
      <c r="F83" s="5">
        <v>123.84</v>
      </c>
      <c r="G83" s="4">
        <f t="shared" si="13"/>
        <v>29.396313577676185</v>
      </c>
      <c r="R83" s="7">
        <v>88</v>
      </c>
      <c r="S83" s="5" t="s">
        <v>20</v>
      </c>
      <c r="T83" s="5">
        <v>123.84</v>
      </c>
      <c r="U83" s="6">
        <f t="shared" si="14"/>
        <v>122.66204151763793</v>
      </c>
      <c r="V83" s="24">
        <f t="shared" si="15"/>
        <v>15190.467221544282</v>
      </c>
      <c r="W83" s="25">
        <f t="shared" si="16"/>
        <v>15336.345600000001</v>
      </c>
      <c r="X83" s="25">
        <f t="shared" si="17"/>
        <v>15045.976429274731</v>
      </c>
      <c r="Y83" s="3"/>
      <c r="Z83" s="3"/>
      <c r="AA83" s="3"/>
      <c r="AB83" s="3"/>
    </row>
    <row r="84" spans="1:28" x14ac:dyDescent="0.2">
      <c r="A84" s="7">
        <v>81</v>
      </c>
      <c r="B84" s="5" t="s">
        <v>36</v>
      </c>
      <c r="C84" s="5">
        <v>129.85</v>
      </c>
      <c r="D84" s="6">
        <f t="shared" si="12"/>
        <v>121.89042728994123</v>
      </c>
      <c r="E84" s="5">
        <v>70</v>
      </c>
      <c r="F84" s="5">
        <v>123.98</v>
      </c>
      <c r="G84" s="4">
        <f t="shared" si="13"/>
        <v>30.934027863390483</v>
      </c>
      <c r="R84" s="7">
        <v>70</v>
      </c>
      <c r="S84" s="5" t="s">
        <v>47</v>
      </c>
      <c r="T84" s="5">
        <v>123.98</v>
      </c>
      <c r="U84" s="6">
        <f t="shared" si="14"/>
        <v>120.67789064641785</v>
      </c>
      <c r="V84" s="24">
        <f t="shared" si="15"/>
        <v>14961.644882342885</v>
      </c>
      <c r="W84" s="25">
        <f t="shared" si="16"/>
        <v>15371.040400000002</v>
      </c>
      <c r="X84" s="25">
        <f t="shared" si="17"/>
        <v>14563.153290868784</v>
      </c>
      <c r="Y84" s="3"/>
      <c r="Z84" s="3"/>
      <c r="AA84" s="3"/>
      <c r="AB84" s="3"/>
    </row>
    <row r="85" spans="1:28" x14ac:dyDescent="0.2">
      <c r="A85" s="7">
        <v>82</v>
      </c>
      <c r="B85" s="5" t="s">
        <v>35</v>
      </c>
      <c r="C85" s="5">
        <v>129.35</v>
      </c>
      <c r="D85" s="6">
        <f t="shared" si="12"/>
        <v>122.00065789389791</v>
      </c>
      <c r="E85" s="5">
        <v>57</v>
      </c>
      <c r="F85" s="5">
        <v>124.46</v>
      </c>
      <c r="G85" s="4">
        <f t="shared" si="13"/>
        <v>36.503791128696498</v>
      </c>
      <c r="R85" s="7">
        <v>57</v>
      </c>
      <c r="S85" s="5" t="s">
        <v>70</v>
      </c>
      <c r="T85" s="5">
        <v>124.46</v>
      </c>
      <c r="U85" s="6">
        <f t="shared" si="14"/>
        <v>119.24489279498111</v>
      </c>
      <c r="V85" s="24">
        <f t="shared" si="15"/>
        <v>14841.219357263348</v>
      </c>
      <c r="W85" s="25">
        <f t="shared" si="16"/>
        <v>15490.291599999999</v>
      </c>
      <c r="X85" s="25">
        <f t="shared" si="17"/>
        <v>14219.344457686539</v>
      </c>
      <c r="Y85" s="3"/>
      <c r="Z85" s="3"/>
      <c r="AA85" s="3"/>
      <c r="AB85" s="3"/>
    </row>
    <row r="86" spans="1:28" x14ac:dyDescent="0.2">
      <c r="A86" s="7">
        <v>83</v>
      </c>
      <c r="B86" s="5" t="s">
        <v>34</v>
      </c>
      <c r="C86" s="5">
        <v>130</v>
      </c>
      <c r="D86" s="6">
        <f t="shared" si="12"/>
        <v>122.11088849785457</v>
      </c>
      <c r="E86" s="5">
        <v>94</v>
      </c>
      <c r="F86" s="5">
        <v>124.48</v>
      </c>
      <c r="G86" s="4">
        <f t="shared" si="13"/>
        <v>36.745864598084381</v>
      </c>
      <c r="R86" s="7">
        <v>94</v>
      </c>
      <c r="S86" s="5" t="s">
        <v>8</v>
      </c>
      <c r="T86" s="5">
        <v>124.48</v>
      </c>
      <c r="U86" s="6">
        <f t="shared" si="14"/>
        <v>123.32342514137797</v>
      </c>
      <c r="V86" s="24">
        <f t="shared" si="15"/>
        <v>15351.29996159873</v>
      </c>
      <c r="W86" s="25">
        <f t="shared" si="16"/>
        <v>15495.270400000001</v>
      </c>
      <c r="X86" s="25">
        <f t="shared" si="17"/>
        <v>15208.667188601055</v>
      </c>
      <c r="Y86" s="3"/>
      <c r="Z86" s="3"/>
      <c r="AA86" s="3"/>
      <c r="AB86" s="3"/>
    </row>
    <row r="87" spans="1:28" x14ac:dyDescent="0.2">
      <c r="A87" s="7">
        <v>84</v>
      </c>
      <c r="B87" s="5" t="s">
        <v>33</v>
      </c>
      <c r="C87" s="5">
        <v>128.28</v>
      </c>
      <c r="D87" s="6">
        <f t="shared" si="12"/>
        <v>122.22111910181125</v>
      </c>
      <c r="E87" s="5">
        <v>96</v>
      </c>
      <c r="F87" s="5">
        <v>124.85</v>
      </c>
      <c r="G87" s="4">
        <f t="shared" si="13"/>
        <v>41.368523781757744</v>
      </c>
      <c r="R87" s="7">
        <v>96</v>
      </c>
      <c r="S87" s="5" t="s">
        <v>4</v>
      </c>
      <c r="T87" s="5">
        <v>124.85</v>
      </c>
      <c r="U87" s="6">
        <f t="shared" si="14"/>
        <v>123.54388634929131</v>
      </c>
      <c r="V87" s="24">
        <f t="shared" si="15"/>
        <v>15424.45421070902</v>
      </c>
      <c r="W87" s="25">
        <f t="shared" si="16"/>
        <v>15587.522499999999</v>
      </c>
      <c r="X87" s="25">
        <f t="shared" si="17"/>
        <v>15263.091854286607</v>
      </c>
      <c r="Y87" s="3"/>
      <c r="Z87" s="3"/>
      <c r="AA87" s="3"/>
      <c r="AB87" s="3"/>
    </row>
    <row r="88" spans="1:28" x14ac:dyDescent="0.2">
      <c r="A88" s="7">
        <v>85</v>
      </c>
      <c r="B88" s="5" t="s">
        <v>32</v>
      </c>
      <c r="C88" s="5">
        <v>125.57</v>
      </c>
      <c r="D88" s="6">
        <f t="shared" si="12"/>
        <v>122.33134970576792</v>
      </c>
      <c r="E88" s="5">
        <v>90</v>
      </c>
      <c r="F88" s="5">
        <v>125.21</v>
      </c>
      <c r="G88" s="4">
        <f t="shared" si="13"/>
        <v>46.12904623073733</v>
      </c>
      <c r="I88" s="39" t="s">
        <v>31</v>
      </c>
      <c r="J88" s="39"/>
      <c r="K88" s="39"/>
      <c r="L88" s="39"/>
      <c r="M88" s="2" t="s">
        <v>30</v>
      </c>
      <c r="R88" s="7">
        <v>90</v>
      </c>
      <c r="S88" s="5" t="s">
        <v>16</v>
      </c>
      <c r="T88" s="5">
        <v>125.21</v>
      </c>
      <c r="U88" s="6">
        <f t="shared" si="14"/>
        <v>122.88250272555128</v>
      </c>
      <c r="V88" s="24">
        <f t="shared" si="15"/>
        <v>15386.118166266275</v>
      </c>
      <c r="W88" s="25">
        <f t="shared" si="16"/>
        <v>15677.544099999999</v>
      </c>
      <c r="X88" s="25">
        <f t="shared" si="17"/>
        <v>15100.109476095116</v>
      </c>
      <c r="Y88" s="3"/>
      <c r="Z88" s="3"/>
      <c r="AA88" s="3"/>
      <c r="AB88" s="3"/>
    </row>
    <row r="89" spans="1:28" x14ac:dyDescent="0.2">
      <c r="A89" s="7">
        <v>86</v>
      </c>
      <c r="B89" s="5" t="s">
        <v>29</v>
      </c>
      <c r="C89" s="5">
        <v>123.08</v>
      </c>
      <c r="D89" s="6">
        <f t="shared" si="12"/>
        <v>122.4415803097246</v>
      </c>
      <c r="E89" s="5">
        <v>85</v>
      </c>
      <c r="F89" s="5">
        <v>125.57</v>
      </c>
      <c r="G89" s="4">
        <f t="shared" si="13"/>
        <v>51.148768679716923</v>
      </c>
      <c r="I89" s="9" t="s">
        <v>28</v>
      </c>
      <c r="J89" s="9" t="s">
        <v>27</v>
      </c>
      <c r="K89" s="9" t="s">
        <v>26</v>
      </c>
      <c r="L89" s="9" t="s">
        <v>25</v>
      </c>
      <c r="M89" s="2" t="s">
        <v>24</v>
      </c>
      <c r="R89" s="7">
        <v>85</v>
      </c>
      <c r="S89" s="5" t="s">
        <v>32</v>
      </c>
      <c r="T89" s="5">
        <v>125.57</v>
      </c>
      <c r="U89" s="6">
        <f t="shared" si="14"/>
        <v>122.33134970576792</v>
      </c>
      <c r="V89" s="24">
        <f t="shared" si="15"/>
        <v>15361.147582553276</v>
      </c>
      <c r="W89" s="25">
        <f t="shared" si="16"/>
        <v>15767.824899999998</v>
      </c>
      <c r="X89" s="25">
        <f t="shared" si="17"/>
        <v>14964.959120834885</v>
      </c>
      <c r="Y89" s="3"/>
      <c r="Z89" s="3"/>
      <c r="AA89" s="3"/>
      <c r="AB89" s="3"/>
    </row>
    <row r="90" spans="1:28" x14ac:dyDescent="0.2">
      <c r="A90" s="7">
        <v>87</v>
      </c>
      <c r="B90" s="5" t="s">
        <v>23</v>
      </c>
      <c r="C90" s="5">
        <v>121.48</v>
      </c>
      <c r="D90" s="6">
        <f t="shared" si="12"/>
        <v>122.55181091368127</v>
      </c>
      <c r="E90" s="5">
        <v>74</v>
      </c>
      <c r="F90" s="5">
        <v>127.1</v>
      </c>
      <c r="G90" s="4">
        <f t="shared" si="13"/>
        <v>75.374289087880243</v>
      </c>
      <c r="I90" s="8" t="s">
        <v>22</v>
      </c>
      <c r="J90" s="5">
        <v>107.919</v>
      </c>
      <c r="K90" s="5">
        <f t="array" ref="K90:K99">FREQUENCY($F$4:$F$101,$J$90:$J$99)</f>
        <v>4</v>
      </c>
      <c r="L90" s="5">
        <f t="shared" ref="L90:L99" si="18">K90/$J$101 * 100</f>
        <v>4.0816326530612246</v>
      </c>
      <c r="M90" s="2" t="s">
        <v>21</v>
      </c>
      <c r="R90" s="7">
        <v>74</v>
      </c>
      <c r="S90" s="5" t="s">
        <v>43</v>
      </c>
      <c r="T90" s="5">
        <v>127.1</v>
      </c>
      <c r="U90" s="6">
        <f t="shared" si="14"/>
        <v>121.11881306224453</v>
      </c>
      <c r="V90" s="24">
        <f t="shared" si="15"/>
        <v>15394.201140211278</v>
      </c>
      <c r="W90" s="25">
        <f t="shared" si="16"/>
        <v>16154.409999999998</v>
      </c>
      <c r="X90" s="25">
        <f t="shared" si="17"/>
        <v>14669.766877606935</v>
      </c>
      <c r="Y90" s="3"/>
      <c r="Z90" s="3"/>
      <c r="AA90" s="3"/>
      <c r="AB90" s="3"/>
    </row>
    <row r="91" spans="1:28" x14ac:dyDescent="0.2">
      <c r="A91" s="7">
        <v>88</v>
      </c>
      <c r="B91" s="5" t="s">
        <v>20</v>
      </c>
      <c r="C91" s="5">
        <v>123.84</v>
      </c>
      <c r="D91" s="6">
        <f t="shared" si="12"/>
        <v>122.66204151763793</v>
      </c>
      <c r="E91" s="5">
        <v>98</v>
      </c>
      <c r="F91" s="5">
        <v>127.5</v>
      </c>
      <c r="G91" s="4">
        <f t="shared" si="13"/>
        <v>82.47975847563545</v>
      </c>
      <c r="I91" s="8" t="s">
        <v>19</v>
      </c>
      <c r="J91" s="5">
        <v>110.63800000000001</v>
      </c>
      <c r="K91" s="5">
        <v>3</v>
      </c>
      <c r="L91" s="5">
        <f t="shared" si="18"/>
        <v>3.0612244897959182</v>
      </c>
      <c r="R91" s="7">
        <v>98</v>
      </c>
      <c r="S91" s="5" t="s">
        <v>1</v>
      </c>
      <c r="T91" s="5">
        <v>127.5</v>
      </c>
      <c r="U91" s="6">
        <f t="shared" si="14"/>
        <v>123.76434755720464</v>
      </c>
      <c r="V91" s="24">
        <f t="shared" si="15"/>
        <v>15779.954313543592</v>
      </c>
      <c r="W91" s="25">
        <f t="shared" si="16"/>
        <v>16256.25</v>
      </c>
      <c r="X91" s="25">
        <f t="shared" si="17"/>
        <v>15317.613726260548</v>
      </c>
      <c r="Y91" s="3"/>
      <c r="Z91" s="3"/>
      <c r="AA91" s="3"/>
      <c r="AB91" s="3"/>
    </row>
    <row r="92" spans="1:28" x14ac:dyDescent="0.2">
      <c r="A92" s="7">
        <v>89</v>
      </c>
      <c r="B92" s="5" t="s">
        <v>18</v>
      </c>
      <c r="C92" s="5">
        <v>123.8</v>
      </c>
      <c r="D92" s="6">
        <f t="shared" si="12"/>
        <v>122.77227212159461</v>
      </c>
      <c r="E92" s="5">
        <v>84</v>
      </c>
      <c r="F92" s="5">
        <v>128.28</v>
      </c>
      <c r="G92" s="4">
        <f t="shared" si="13"/>
        <v>97.255823781757954</v>
      </c>
      <c r="I92" s="8" t="s">
        <v>17</v>
      </c>
      <c r="J92" s="5">
        <v>113.357</v>
      </c>
      <c r="K92" s="5">
        <v>7</v>
      </c>
      <c r="L92" s="5">
        <f t="shared" si="18"/>
        <v>7.1428571428571423</v>
      </c>
      <c r="R92" s="7">
        <v>84</v>
      </c>
      <c r="S92" s="5" t="s">
        <v>33</v>
      </c>
      <c r="T92" s="5">
        <v>128.28</v>
      </c>
      <c r="U92" s="6">
        <f t="shared" si="14"/>
        <v>122.22111910181125</v>
      </c>
      <c r="V92" s="24">
        <f t="shared" si="15"/>
        <v>15678.525158380347</v>
      </c>
      <c r="W92" s="25">
        <f t="shared" si="16"/>
        <v>16455.758399999999</v>
      </c>
      <c r="X92" s="25">
        <f t="shared" si="17"/>
        <v>14938.001954499132</v>
      </c>
      <c r="Y92" s="3"/>
      <c r="Z92" s="3"/>
      <c r="AA92" s="3"/>
      <c r="AB92" s="3"/>
    </row>
    <row r="93" spans="1:28" x14ac:dyDescent="0.2">
      <c r="A93" s="7">
        <v>90</v>
      </c>
      <c r="B93" s="5" t="s">
        <v>16</v>
      </c>
      <c r="C93" s="5">
        <v>125.21</v>
      </c>
      <c r="D93" s="6">
        <f t="shared" si="12"/>
        <v>122.88250272555128</v>
      </c>
      <c r="E93" s="5">
        <v>75</v>
      </c>
      <c r="F93" s="5">
        <v>129</v>
      </c>
      <c r="G93" s="4">
        <f t="shared" si="13"/>
        <v>111.97526867971713</v>
      </c>
      <c r="I93" s="8" t="s">
        <v>15</v>
      </c>
      <c r="J93" s="5">
        <v>116.07599999999999</v>
      </c>
      <c r="K93" s="5">
        <v>26</v>
      </c>
      <c r="L93" s="5">
        <f t="shared" si="18"/>
        <v>26.530612244897959</v>
      </c>
      <c r="R93" s="7">
        <v>75</v>
      </c>
      <c r="S93" s="5" t="s">
        <v>42</v>
      </c>
      <c r="T93" s="5">
        <v>129</v>
      </c>
      <c r="U93" s="6">
        <f t="shared" si="14"/>
        <v>121.22904366620121</v>
      </c>
      <c r="V93" s="24">
        <f t="shared" si="15"/>
        <v>15638.546632939955</v>
      </c>
      <c r="W93" s="25">
        <f t="shared" si="16"/>
        <v>16641</v>
      </c>
      <c r="X93" s="25">
        <f t="shared" si="17"/>
        <v>14696.481028221719</v>
      </c>
      <c r="Y93" s="3"/>
      <c r="Z93" s="3"/>
      <c r="AA93" s="3"/>
      <c r="AB93" s="3"/>
    </row>
    <row r="94" spans="1:28" x14ac:dyDescent="0.2">
      <c r="A94" s="7">
        <v>91</v>
      </c>
      <c r="B94" s="5" t="s">
        <v>14</v>
      </c>
      <c r="C94" s="5">
        <v>123.46</v>
      </c>
      <c r="D94" s="6">
        <f t="shared" si="12"/>
        <v>122.99273332950796</v>
      </c>
      <c r="E94" s="5">
        <v>76</v>
      </c>
      <c r="F94" s="5">
        <v>129</v>
      </c>
      <c r="G94" s="4">
        <f t="shared" si="13"/>
        <v>111.97526867971713</v>
      </c>
      <c r="I94" s="8" t="s">
        <v>13</v>
      </c>
      <c r="J94" s="5">
        <v>118.795</v>
      </c>
      <c r="K94" s="5">
        <v>22</v>
      </c>
      <c r="L94" s="5">
        <f t="shared" si="18"/>
        <v>22.448979591836736</v>
      </c>
      <c r="R94" s="7">
        <v>76</v>
      </c>
      <c r="S94" s="5" t="s">
        <v>41</v>
      </c>
      <c r="T94" s="5">
        <v>129</v>
      </c>
      <c r="U94" s="6">
        <f t="shared" si="14"/>
        <v>121.33927427015787</v>
      </c>
      <c r="V94" s="24">
        <f t="shared" si="15"/>
        <v>15652.766380850366</v>
      </c>
      <c r="W94" s="25">
        <f t="shared" si="16"/>
        <v>16641</v>
      </c>
      <c r="X94" s="25">
        <f t="shared" si="17"/>
        <v>14723.219480408596</v>
      </c>
      <c r="Y94" s="3"/>
      <c r="Z94" s="3"/>
      <c r="AA94" s="3"/>
      <c r="AB94" s="3"/>
    </row>
    <row r="95" spans="1:28" x14ac:dyDescent="0.2">
      <c r="A95" s="7">
        <v>92</v>
      </c>
      <c r="B95" s="5" t="s">
        <v>12</v>
      </c>
      <c r="C95" s="5">
        <v>122.75</v>
      </c>
      <c r="D95" s="6">
        <f t="shared" si="12"/>
        <v>123.10296393346462</v>
      </c>
      <c r="E95" s="5">
        <v>82</v>
      </c>
      <c r="F95" s="5">
        <v>129.35</v>
      </c>
      <c r="G95" s="4">
        <f t="shared" si="13"/>
        <v>119.50505439400274</v>
      </c>
      <c r="I95" s="8" t="s">
        <v>11</v>
      </c>
      <c r="J95" s="5">
        <v>121.514</v>
      </c>
      <c r="K95" s="5">
        <v>9</v>
      </c>
      <c r="L95" s="5">
        <f t="shared" si="18"/>
        <v>9.183673469387756</v>
      </c>
      <c r="R95" s="7">
        <v>82</v>
      </c>
      <c r="S95" s="5" t="s">
        <v>35</v>
      </c>
      <c r="T95" s="5">
        <v>129.35</v>
      </c>
      <c r="U95" s="6">
        <f t="shared" si="14"/>
        <v>122.00065789389791</v>
      </c>
      <c r="V95" s="24">
        <f t="shared" si="15"/>
        <v>15780.785098575694</v>
      </c>
      <c r="W95" s="25">
        <f t="shared" si="16"/>
        <v>16731.422499999997</v>
      </c>
      <c r="X95" s="25">
        <f t="shared" si="17"/>
        <v>14884.160526543914</v>
      </c>
      <c r="Y95" s="3"/>
      <c r="Z95" s="3"/>
      <c r="AA95" s="3"/>
      <c r="AB95" s="3"/>
    </row>
    <row r="96" spans="1:28" x14ac:dyDescent="0.2">
      <c r="A96" s="7">
        <v>93</v>
      </c>
      <c r="B96" s="5" t="s">
        <v>10</v>
      </c>
      <c r="C96" s="5">
        <v>123.04</v>
      </c>
      <c r="D96" s="6">
        <f t="shared" si="12"/>
        <v>123.21319453742129</v>
      </c>
      <c r="E96" s="5">
        <v>81</v>
      </c>
      <c r="F96" s="5">
        <v>129.85</v>
      </c>
      <c r="G96" s="4">
        <f t="shared" si="13"/>
        <v>130.68689112869663</v>
      </c>
      <c r="I96" s="8" t="s">
        <v>9</v>
      </c>
      <c r="J96" s="5">
        <v>124.233</v>
      </c>
      <c r="K96" s="5">
        <v>10</v>
      </c>
      <c r="L96" s="5">
        <f t="shared" si="18"/>
        <v>10.204081632653061</v>
      </c>
      <c r="R96" s="7">
        <v>81</v>
      </c>
      <c r="S96" s="5" t="s">
        <v>36</v>
      </c>
      <c r="T96" s="5">
        <v>129.85</v>
      </c>
      <c r="U96" s="6">
        <f t="shared" si="14"/>
        <v>121.89042728994123</v>
      </c>
      <c r="V96" s="24">
        <f t="shared" si="15"/>
        <v>15827.471983598867</v>
      </c>
      <c r="W96" s="25">
        <f t="shared" si="16"/>
        <v>16861.022499999999</v>
      </c>
      <c r="X96" s="25">
        <f t="shared" si="17"/>
        <v>14857.276264924449</v>
      </c>
      <c r="Y96" s="3"/>
      <c r="Z96" s="3"/>
      <c r="AA96" s="3"/>
      <c r="AB96" s="3"/>
    </row>
    <row r="97" spans="1:28" x14ac:dyDescent="0.2">
      <c r="A97" s="7">
        <v>94</v>
      </c>
      <c r="B97" s="5" t="s">
        <v>8</v>
      </c>
      <c r="C97" s="5">
        <v>124.48</v>
      </c>
      <c r="D97" s="6">
        <f t="shared" si="12"/>
        <v>123.32342514137797</v>
      </c>
      <c r="E97" s="5">
        <v>80</v>
      </c>
      <c r="F97" s="5">
        <v>130</v>
      </c>
      <c r="G97" s="4">
        <f t="shared" si="13"/>
        <v>134.13894214910493</v>
      </c>
      <c r="I97" s="8" t="s">
        <v>7</v>
      </c>
      <c r="J97" s="5">
        <v>126.952</v>
      </c>
      <c r="K97" s="5">
        <v>5</v>
      </c>
      <c r="L97" s="5">
        <f t="shared" si="18"/>
        <v>5.1020408163265305</v>
      </c>
      <c r="R97" s="7">
        <v>80</v>
      </c>
      <c r="S97" s="5" t="s">
        <v>37</v>
      </c>
      <c r="T97" s="5">
        <v>130</v>
      </c>
      <c r="U97" s="6">
        <f t="shared" si="14"/>
        <v>121.78019668598456</v>
      </c>
      <c r="V97" s="24">
        <f t="shared" si="15"/>
        <v>15831.425569177993</v>
      </c>
      <c r="W97" s="25">
        <f t="shared" si="16"/>
        <v>16900</v>
      </c>
      <c r="X97" s="25">
        <f t="shared" si="17"/>
        <v>14830.416304877086</v>
      </c>
      <c r="Y97" s="3"/>
      <c r="Z97" s="3"/>
      <c r="AA97" s="3"/>
      <c r="AB97" s="3"/>
    </row>
    <row r="98" spans="1:28" x14ac:dyDescent="0.2">
      <c r="A98" s="7">
        <v>95</v>
      </c>
      <c r="B98" s="5" t="s">
        <v>6</v>
      </c>
      <c r="C98" s="5">
        <v>123.5</v>
      </c>
      <c r="D98" s="6">
        <f t="shared" si="12"/>
        <v>123.43365574533463</v>
      </c>
      <c r="E98" s="5">
        <v>83</v>
      </c>
      <c r="F98" s="5">
        <v>130</v>
      </c>
      <c r="G98" s="4">
        <f t="shared" si="13"/>
        <v>134.13894214910493</v>
      </c>
      <c r="I98" s="8" t="s">
        <v>5</v>
      </c>
      <c r="J98" s="5">
        <v>129.67099999999999</v>
      </c>
      <c r="K98" s="5">
        <v>6</v>
      </c>
      <c r="L98" s="5">
        <f t="shared" si="18"/>
        <v>6.1224489795918364</v>
      </c>
      <c r="R98" s="7">
        <v>83</v>
      </c>
      <c r="S98" s="5" t="s">
        <v>34</v>
      </c>
      <c r="T98" s="5">
        <v>130</v>
      </c>
      <c r="U98" s="6">
        <f t="shared" si="14"/>
        <v>122.11088849785457</v>
      </c>
      <c r="V98" s="24">
        <f t="shared" si="15"/>
        <v>15874.415504721095</v>
      </c>
      <c r="W98" s="25">
        <f t="shared" si="16"/>
        <v>16900</v>
      </c>
      <c r="X98" s="25">
        <f t="shared" si="17"/>
        <v>14911.069089735473</v>
      </c>
      <c r="Y98" s="3"/>
      <c r="Z98" s="3"/>
      <c r="AA98" s="3"/>
      <c r="AB98" s="3"/>
    </row>
    <row r="99" spans="1:28" x14ac:dyDescent="0.2">
      <c r="A99" s="7">
        <v>96</v>
      </c>
      <c r="B99" s="5" t="s">
        <v>4</v>
      </c>
      <c r="C99" s="5">
        <v>124.85</v>
      </c>
      <c r="D99" s="6">
        <f t="shared" si="12"/>
        <v>123.54388634929131</v>
      </c>
      <c r="E99" s="5">
        <v>79</v>
      </c>
      <c r="F99" s="5">
        <v>130.07</v>
      </c>
      <c r="G99" s="4">
        <f t="shared" si="13"/>
        <v>135.76529929196192</v>
      </c>
      <c r="I99" s="8" t="s">
        <v>3</v>
      </c>
      <c r="J99" s="5">
        <v>132.38999999999999</v>
      </c>
      <c r="K99" s="5">
        <v>6</v>
      </c>
      <c r="L99" s="5">
        <f t="shared" si="18"/>
        <v>6.1224489795918364</v>
      </c>
      <c r="R99" s="7">
        <v>79</v>
      </c>
      <c r="S99" s="5" t="s">
        <v>38</v>
      </c>
      <c r="T99" s="5">
        <v>130.07</v>
      </c>
      <c r="U99" s="6">
        <f t="shared" si="14"/>
        <v>121.66996608202788</v>
      </c>
      <c r="V99" s="24">
        <f t="shared" si="15"/>
        <v>15825.612488289366</v>
      </c>
      <c r="W99" s="25">
        <f t="shared" si="16"/>
        <v>16918.204899999997</v>
      </c>
      <c r="X99" s="25">
        <f t="shared" si="17"/>
        <v>14803.580646401815</v>
      </c>
      <c r="Y99" s="3"/>
      <c r="Z99" s="3"/>
      <c r="AA99" s="3"/>
      <c r="AB99" s="3"/>
    </row>
    <row r="100" spans="1:28" x14ac:dyDescent="0.2">
      <c r="A100" s="7">
        <v>97</v>
      </c>
      <c r="B100" s="5" t="s">
        <v>2</v>
      </c>
      <c r="C100" s="5">
        <v>123.47</v>
      </c>
      <c r="D100" s="6">
        <f t="shared" si="12"/>
        <v>123.65411695324798</v>
      </c>
      <c r="E100" s="5">
        <v>77</v>
      </c>
      <c r="F100" s="5">
        <v>131.47999999999999</v>
      </c>
      <c r="G100" s="4">
        <f t="shared" ref="G100:G101" si="19">POWER(F100-$K$62,2)</f>
        <v>170.61157888379859</v>
      </c>
      <c r="R100" s="7">
        <v>77</v>
      </c>
      <c r="S100" s="5" t="s">
        <v>40</v>
      </c>
      <c r="T100" s="5">
        <v>131.47999999999999</v>
      </c>
      <c r="U100" s="6">
        <f t="shared" si="14"/>
        <v>121.44950487411455</v>
      </c>
      <c r="V100" s="24">
        <f t="shared" ref="V100:V101" si="20">T100*U100</f>
        <v>15968.18090084858</v>
      </c>
      <c r="W100" s="25">
        <f t="shared" si="16"/>
        <v>17286.990399999999</v>
      </c>
      <c r="X100" s="25">
        <f t="shared" si="17"/>
        <v>14749.982234167574</v>
      </c>
      <c r="Y100" s="3"/>
      <c r="Z100" s="3"/>
      <c r="AA100" s="3"/>
      <c r="AB100" s="3"/>
    </row>
    <row r="101" spans="1:28" x14ac:dyDescent="0.2">
      <c r="A101" s="7">
        <v>98</v>
      </c>
      <c r="B101" s="5" t="s">
        <v>1</v>
      </c>
      <c r="C101" s="5">
        <v>127.5</v>
      </c>
      <c r="D101" s="6">
        <f t="shared" si="12"/>
        <v>123.76434755720464</v>
      </c>
      <c r="E101" s="5">
        <v>78</v>
      </c>
      <c r="F101" s="5">
        <v>132.38999999999999</v>
      </c>
      <c r="G101" s="4">
        <f t="shared" si="19"/>
        <v>195.21222174094135</v>
      </c>
      <c r="I101" s="2" t="s">
        <v>0</v>
      </c>
      <c r="J101" s="2">
        <f>SUM(K90:K99)</f>
        <v>98</v>
      </c>
      <c r="R101" s="7">
        <v>78</v>
      </c>
      <c r="S101" s="5" t="s">
        <v>39</v>
      </c>
      <c r="T101" s="5">
        <v>132.38999999999999</v>
      </c>
      <c r="U101" s="6">
        <f t="shared" si="14"/>
        <v>121.55973547807122</v>
      </c>
      <c r="V101" s="24">
        <f t="shared" si="20"/>
        <v>16093.293379941846</v>
      </c>
      <c r="W101" s="25">
        <f t="shared" si="16"/>
        <v>17527.112099999995</v>
      </c>
      <c r="X101" s="25">
        <f t="shared" si="17"/>
        <v>14776.769289498647</v>
      </c>
      <c r="Y101" s="3"/>
      <c r="Z101" s="3"/>
      <c r="AA101" s="3"/>
      <c r="AB101" s="3"/>
    </row>
    <row r="102" spans="1:28" x14ac:dyDescent="0.2">
      <c r="A102" s="2"/>
      <c r="Q102" s="33"/>
      <c r="R102" s="33"/>
      <c r="S102" s="33"/>
      <c r="T102" s="33"/>
      <c r="U102" s="38"/>
      <c r="V102" s="27"/>
      <c r="W102" s="27"/>
      <c r="X102" s="27"/>
      <c r="Y102" s="27"/>
      <c r="Z102" s="3"/>
      <c r="AA102" s="3"/>
      <c r="AB102" s="3"/>
    </row>
    <row r="103" spans="1:28" x14ac:dyDescent="0.2">
      <c r="B103" s="2"/>
      <c r="D103" s="2"/>
      <c r="E103" s="2"/>
      <c r="F103" s="2"/>
      <c r="G103" s="2"/>
      <c r="Q103" s="33"/>
      <c r="R103" s="33"/>
      <c r="S103" s="33"/>
      <c r="T103" s="33"/>
      <c r="U103" s="38"/>
      <c r="V103" s="27"/>
      <c r="W103" s="27"/>
      <c r="X103" s="27"/>
      <c r="Y103" s="33"/>
      <c r="Z103" s="2"/>
      <c r="AA103" s="2"/>
      <c r="AB103" s="2"/>
    </row>
    <row r="104" spans="1:28" x14ac:dyDescent="0.2">
      <c r="Q104" s="33"/>
      <c r="R104" s="37"/>
      <c r="S104" s="37"/>
      <c r="T104" s="37"/>
      <c r="U104" s="37"/>
      <c r="V104" s="37"/>
      <c r="W104" s="37"/>
      <c r="X104" s="37"/>
      <c r="Y104" s="37"/>
    </row>
  </sheetData>
  <mergeCells count="29">
    <mergeCell ref="I29:J29"/>
    <mergeCell ref="R1:X1"/>
    <mergeCell ref="R2:X2"/>
    <mergeCell ref="Z6:AA6"/>
    <mergeCell ref="Z15:AB15"/>
    <mergeCell ref="Z16:AA16"/>
    <mergeCell ref="Z17:AA17"/>
    <mergeCell ref="Z18:AA18"/>
    <mergeCell ref="Z19:AA19"/>
    <mergeCell ref="Z21:AA21"/>
    <mergeCell ref="Z22:AA22"/>
    <mergeCell ref="I26:K26"/>
    <mergeCell ref="I27:J27"/>
    <mergeCell ref="I88:L88"/>
    <mergeCell ref="I66:J66"/>
    <mergeCell ref="I67:J67"/>
    <mergeCell ref="I61:K61"/>
    <mergeCell ref="A1:G1"/>
    <mergeCell ref="A2:G2"/>
    <mergeCell ref="I65:J65"/>
    <mergeCell ref="I62:J62"/>
    <mergeCell ref="I33:J33"/>
    <mergeCell ref="I34:J34"/>
    <mergeCell ref="I63:J63"/>
    <mergeCell ref="I64:J64"/>
    <mergeCell ref="I31:J31"/>
    <mergeCell ref="I28:J28"/>
    <mergeCell ref="I30:J30"/>
    <mergeCell ref="I32:J32"/>
  </mergeCells>
  <hyperlinks>
    <hyperlink ref="A2" r:id="rId1" xr:uid="{251A1996-DF5B-AD4B-890F-A885D23C02B6}"/>
    <hyperlink ref="R2" r:id="rId2" xr:uid="{14F52111-9F85-984A-8AF4-070338596619}"/>
  </hyperlinks>
  <pageMargins left="0.7" right="0.7" top="0.75" bottom="0.75" header="0.3" footer="0.3"/>
  <pageSetup scale="39" orientation="portrait" horizontalDpi="0" verticalDpi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AirCanada</vt:lpstr>
      <vt:lpstr>Google</vt:lpstr>
      <vt:lpstr>Johnson&amp;Johnson</vt:lpstr>
      <vt:lpstr>Tesla</vt:lpstr>
      <vt:lpstr>Walmart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2020-06-03T20:41:02Z</dcterms:created>
  <dcterms:modified xsi:type="dcterms:W3CDTF">2020-06-14T19:56:55Z</dcterms:modified>
</cp:coreProperties>
</file>