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OneVarAnalysis/"/>
    </mc:Choice>
  </mc:AlternateContent>
  <xr:revisionPtr revIDLastSave="0" documentId="13_ncr:1_{A704D69F-75B1-3642-8D7B-245919BEE50B}" xr6:coauthVersionLast="45" xr6:coauthVersionMax="45" xr10:uidLastSave="{00000000-0000-0000-0000-000000000000}"/>
  <bookViews>
    <workbookView xWindow="0" yWindow="4660" windowWidth="26640" windowHeight="16820" xr2:uid="{00000000-000D-0000-FFFF-FFFF00000000}"/>
  </bookViews>
  <sheets>
    <sheet name="StockScrape" sheetId="1" r:id="rId1"/>
  </sheets>
  <definedNames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1" i="1" l="1"/>
  <c r="K90" i="1" a="1"/>
  <c r="K90" i="1" s="1"/>
  <c r="J99" i="1"/>
  <c r="J96" i="1"/>
  <c r="J95" i="1"/>
  <c r="J94" i="1"/>
  <c r="J93" i="1"/>
  <c r="J92" i="1"/>
  <c r="J91" i="1"/>
  <c r="J90" i="1"/>
  <c r="K66" i="1"/>
  <c r="K67" i="1" s="1"/>
  <c r="L66" i="1"/>
  <c r="K6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5" i="1"/>
  <c r="G6" i="1"/>
  <c r="G7" i="1"/>
  <c r="G8" i="1"/>
  <c r="G4" i="1"/>
  <c r="K64" i="1"/>
  <c r="K63" i="1"/>
  <c r="K62" i="1"/>
  <c r="K33" i="1"/>
  <c r="K34" i="1"/>
  <c r="K27" i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K99" i="1" l="1"/>
  <c r="K98" i="1"/>
  <c r="K97" i="1"/>
  <c r="K96" i="1"/>
  <c r="K95" i="1"/>
  <c r="K94" i="1"/>
  <c r="K93" i="1"/>
  <c r="K92" i="1"/>
  <c r="K91" i="1"/>
  <c r="L99" i="1" l="1"/>
  <c r="L98" i="1"/>
  <c r="L90" i="1"/>
  <c r="L95" i="1"/>
  <c r="L94" i="1"/>
  <c r="L96" i="1"/>
  <c r="L92" i="1"/>
  <c r="L93" i="1"/>
  <c r="L97" i="1"/>
  <c r="L91" i="1"/>
</calcChain>
</file>

<file path=xl/sharedStrings.xml><?xml version="1.0" encoding="utf-8"?>
<sst xmlns="http://schemas.openxmlformats.org/spreadsheetml/2006/main" count="164" uniqueCount="160">
  <si>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</si>
  <si>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</si>
  <si>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</si>
  <si>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</si>
  <si>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</si>
  <si>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</si>
  <si>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</si>
  <si>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</si>
  <si>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</si>
  <si>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</si>
  <si>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</si>
  <si>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</si>
  <si>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</si>
  <si>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</si>
  <si>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</si>
  <si>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</si>
  <si>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</si>
  <si>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</si>
  <si>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</si>
  <si>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</si>
  <si>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</si>
  <si>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</si>
  <si>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</si>
  <si>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</si>
  <si>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</si>
  <si>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</si>
  <si>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</si>
  <si>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</si>
  <si>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</si>
  <si>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</si>
  <si>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</si>
  <si>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</si>
  <si>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</si>
  <si>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</si>
  <si>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</si>
  <si>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</si>
  <si>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</si>
  <si>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</si>
  <si>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</si>
  <si>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</si>
  <si>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</si>
  <si>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</si>
  <si>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</si>
  <si>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</si>
  <si>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</si>
  <si>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</si>
  <si>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</si>
  <si>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</si>
  <si>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</si>
  <si>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</si>
  <si>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</si>
  <si>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</si>
  <si>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</si>
  <si>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</si>
  <si>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</si>
  <si>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</si>
  <si>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</si>
  <si>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</si>
  <si>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</si>
  <si>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</si>
  <si>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</si>
  <si>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</si>
  <si>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</si>
  <si>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</si>
  <si>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</si>
  <si>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</si>
  <si>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</si>
  <si>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</si>
  <si>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</si>
  <si>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</si>
  <si>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</si>
  <si>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</si>
  <si>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</si>
  <si>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</si>
  <si>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</si>
  <si>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</si>
  <si>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</si>
  <si>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</si>
  <si>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</si>
  <si>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</si>
  <si>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</si>
  <si>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</si>
  <si>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</si>
  <si>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</si>
  <si>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</si>
  <si>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</si>
  <si>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</si>
  <si>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</si>
  <si>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</si>
  <si>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</si>
  <si>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</si>
  <si>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</si>
  <si>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</si>
  <si>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https://ca.finance.yahoo.com/quote/AC/history?p=AC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</si>
  <si>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</si>
  <si>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</si>
  <si>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</si>
  <si>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</si>
  <si>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</si>
  <si>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</si>
  <si>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</si>
  <si>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</si>
  <si>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</si>
  <si>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</si>
  <si>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Air Canada (AC) One Variable Analysis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</si>
  <si>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</si>
  <si>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</si>
  <si>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</si>
  <si>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</si>
  <si>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</si>
  <si>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</si>
  <si>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</si>
  <si>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</si>
  <si>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</si>
  <si>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</si>
  <si>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</si>
  <si>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</si>
  <si>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</si>
  <si>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</si>
  <si>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</si>
  <si>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2. Median occurs at the 50th data point (ceil(99/2))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</si>
  <si>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</si>
  <si>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</si>
  <si>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</si>
  <si>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</si>
  <si>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</si>
  <si>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</si>
  <si>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</si>
  <si>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</si>
  <si>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</si>
  <si>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</si>
  <si>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</si>
  <si>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</si>
  <si>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</si>
  <si>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</si>
  <si>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</si>
  <si>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</si>
  <si>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</si>
  <si>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</si>
  <si>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</si>
  <si>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</si>
  <si>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</si>
  <si>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</si>
  <si>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</si>
  <si>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[25.99, 29.881]</t>
  </si>
  <si>
    <t>Bin Upper Limit</t>
  </si>
  <si>
    <t>(29.881, 33.772]</t>
  </si>
  <si>
    <t>(33.772, 37.663]</t>
  </si>
  <si>
    <t>(37.663, 41.554]</t>
  </si>
  <si>
    <t>(41.554, 45.445]</t>
  </si>
  <si>
    <t>(45.445, 49.336]</t>
  </si>
  <si>
    <t>(49.336, 53.227]</t>
  </si>
  <si>
    <t>(53.227, 57.118]</t>
  </si>
  <si>
    <t>(57.118, 61.009]</t>
  </si>
  <si>
    <t>(61.009, 64.9]</t>
  </si>
  <si>
    <t>TITLEEEEE AND LABEL AXIS</t>
  </si>
  <si>
    <t>TITLEEEEE</t>
  </si>
  <si>
    <t>BINS AND TITLE</t>
  </si>
  <si>
    <t>CHART NAME AND LINK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</si>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</sst>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38.590000000000003</c:v>
                </c:pt>
                <c:pt idx="1">
                  <c:v>38.85</c:v>
                </c:pt>
                <c:pt idx="2">
                  <c:v>39.200000000000003</c:v>
                </c:pt>
                <c:pt idx="3">
                  <c:v>39.61</c:v>
                </c:pt>
                <c:pt idx="4">
                  <c:v>39.36</c:v>
                </c:pt>
                <c:pt idx="5">
                  <c:v>39.17</c:v>
                </c:pt>
                <c:pt idx="6">
                  <c:v>39.299999999999997</c:v>
                </c:pt>
                <c:pt idx="7">
                  <c:v>38.49</c:v>
                </c:pt>
                <c:pt idx="8">
                  <c:v>39.54</c:v>
                </c:pt>
                <c:pt idx="9">
                  <c:v>38.89</c:v>
                </c:pt>
                <c:pt idx="10">
                  <c:v>39.83</c:v>
                </c:pt>
                <c:pt idx="11">
                  <c:v>39.520000000000003</c:v>
                </c:pt>
                <c:pt idx="12">
                  <c:v>39.25</c:v>
                </c:pt>
                <c:pt idx="13">
                  <c:v>43.16</c:v>
                </c:pt>
                <c:pt idx="14">
                  <c:v>48.3</c:v>
                </c:pt>
                <c:pt idx="15">
                  <c:v>48.16</c:v>
                </c:pt>
                <c:pt idx="16">
                  <c:v>51.2</c:v>
                </c:pt>
                <c:pt idx="17">
                  <c:v>50.71</c:v>
                </c:pt>
                <c:pt idx="18">
                  <c:v>64.900000000000006</c:v>
                </c:pt>
                <c:pt idx="19">
                  <c:v>57.48</c:v>
                </c:pt>
                <c:pt idx="20">
                  <c:v>47.34</c:v>
                </c:pt>
                <c:pt idx="21">
                  <c:v>42.5</c:v>
                </c:pt>
                <c:pt idx="22">
                  <c:v>43.35</c:v>
                </c:pt>
                <c:pt idx="23">
                  <c:v>43.69</c:v>
                </c:pt>
                <c:pt idx="24">
                  <c:v>42.11</c:v>
                </c:pt>
                <c:pt idx="25">
                  <c:v>42.3</c:v>
                </c:pt>
                <c:pt idx="26">
                  <c:v>42.32</c:v>
                </c:pt>
                <c:pt idx="27">
                  <c:v>42.49</c:v>
                </c:pt>
                <c:pt idx="28">
                  <c:v>42.16</c:v>
                </c:pt>
                <c:pt idx="29">
                  <c:v>43.94</c:v>
                </c:pt>
                <c:pt idx="30">
                  <c:v>43.7</c:v>
                </c:pt>
                <c:pt idx="31">
                  <c:v>41.7</c:v>
                </c:pt>
                <c:pt idx="32">
                  <c:v>41.86</c:v>
                </c:pt>
                <c:pt idx="33">
                  <c:v>42.32</c:v>
                </c:pt>
                <c:pt idx="34">
                  <c:v>43.02</c:v>
                </c:pt>
                <c:pt idx="35">
                  <c:v>42.17</c:v>
                </c:pt>
                <c:pt idx="36">
                  <c:v>43.66</c:v>
                </c:pt>
                <c:pt idx="37">
                  <c:v>43.08</c:v>
                </c:pt>
                <c:pt idx="38">
                  <c:v>44.2</c:v>
                </c:pt>
                <c:pt idx="39">
                  <c:v>44.6</c:v>
                </c:pt>
                <c:pt idx="40">
                  <c:v>42.47</c:v>
                </c:pt>
                <c:pt idx="41">
                  <c:v>39.83</c:v>
                </c:pt>
                <c:pt idx="42">
                  <c:v>38.42</c:v>
                </c:pt>
                <c:pt idx="43">
                  <c:v>38.78</c:v>
                </c:pt>
                <c:pt idx="44">
                  <c:v>38.44</c:v>
                </c:pt>
                <c:pt idx="45">
                  <c:v>40.01</c:v>
                </c:pt>
                <c:pt idx="46">
                  <c:v>42.55</c:v>
                </c:pt>
                <c:pt idx="47">
                  <c:v>43.4</c:v>
                </c:pt>
                <c:pt idx="48">
                  <c:v>41.7</c:v>
                </c:pt>
                <c:pt idx="49">
                  <c:v>38</c:v>
                </c:pt>
                <c:pt idx="50">
                  <c:v>39.700000000000003</c:v>
                </c:pt>
                <c:pt idx="51">
                  <c:v>40.21</c:v>
                </c:pt>
                <c:pt idx="52">
                  <c:v>43.02</c:v>
                </c:pt>
                <c:pt idx="53">
                  <c:v>35.51</c:v>
                </c:pt>
                <c:pt idx="54">
                  <c:v>35.31</c:v>
                </c:pt>
                <c:pt idx="55">
                  <c:v>34.590000000000003</c:v>
                </c:pt>
                <c:pt idx="56">
                  <c:v>31.98</c:v>
                </c:pt>
                <c:pt idx="57">
                  <c:v>34.96</c:v>
                </c:pt>
                <c:pt idx="58">
                  <c:v>30.4</c:v>
                </c:pt>
                <c:pt idx="59">
                  <c:v>32.590000000000003</c:v>
                </c:pt>
                <c:pt idx="60">
                  <c:v>27.06</c:v>
                </c:pt>
                <c:pt idx="61">
                  <c:v>27.1</c:v>
                </c:pt>
                <c:pt idx="62">
                  <c:v>28.25</c:v>
                </c:pt>
                <c:pt idx="63">
                  <c:v>28.16</c:v>
                </c:pt>
                <c:pt idx="64">
                  <c:v>29.3</c:v>
                </c:pt>
                <c:pt idx="65">
                  <c:v>28.95</c:v>
                </c:pt>
                <c:pt idx="66">
                  <c:v>30.16</c:v>
                </c:pt>
                <c:pt idx="67">
                  <c:v>30.01</c:v>
                </c:pt>
                <c:pt idx="68">
                  <c:v>25.99</c:v>
                </c:pt>
                <c:pt idx="69">
                  <c:v>27.32</c:v>
                </c:pt>
                <c:pt idx="70">
                  <c:v>27.8</c:v>
                </c:pt>
                <c:pt idx="71">
                  <c:v>40.9</c:v>
                </c:pt>
                <c:pt idx="72">
                  <c:v>36.049999999999997</c:v>
                </c:pt>
                <c:pt idx="73">
                  <c:v>36.1</c:v>
                </c:pt>
                <c:pt idx="74">
                  <c:v>35.729999999999997</c:v>
                </c:pt>
                <c:pt idx="75">
                  <c:v>35</c:v>
                </c:pt>
                <c:pt idx="76">
                  <c:v>33.799999999999997</c:v>
                </c:pt>
                <c:pt idx="77">
                  <c:v>34.51</c:v>
                </c:pt>
                <c:pt idx="78">
                  <c:v>33.9</c:v>
                </c:pt>
                <c:pt idx="79">
                  <c:v>35.42</c:v>
                </c:pt>
                <c:pt idx="80">
                  <c:v>34.94</c:v>
                </c:pt>
                <c:pt idx="81">
                  <c:v>34.49</c:v>
                </c:pt>
                <c:pt idx="82">
                  <c:v>35.950000000000003</c:v>
                </c:pt>
                <c:pt idx="83">
                  <c:v>35.94</c:v>
                </c:pt>
                <c:pt idx="84">
                  <c:v>36.049999999999997</c:v>
                </c:pt>
                <c:pt idx="85">
                  <c:v>36.79</c:v>
                </c:pt>
                <c:pt idx="86">
                  <c:v>39.700000000000003</c:v>
                </c:pt>
                <c:pt idx="87">
                  <c:v>38.83</c:v>
                </c:pt>
                <c:pt idx="88">
                  <c:v>36.69</c:v>
                </c:pt>
                <c:pt idx="89">
                  <c:v>35.74</c:v>
                </c:pt>
                <c:pt idx="90">
                  <c:v>37.25</c:v>
                </c:pt>
                <c:pt idx="91">
                  <c:v>36.909999999999997</c:v>
                </c:pt>
                <c:pt idx="92">
                  <c:v>35</c:v>
                </c:pt>
                <c:pt idx="93">
                  <c:v>37</c:v>
                </c:pt>
                <c:pt idx="94">
                  <c:v>35.22</c:v>
                </c:pt>
                <c:pt idx="95">
                  <c:v>34.08</c:v>
                </c:pt>
                <c:pt idx="96">
                  <c:v>33.47</c:v>
                </c:pt>
                <c:pt idx="97">
                  <c:v>31.19</c:v>
                </c:pt>
                <c:pt idx="98">
                  <c:v>34.15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"/>
              <a:t> CANADA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[25.99, 29.881]</c:v>
                </c:pt>
                <c:pt idx="1">
                  <c:v>(29.881, 33.772]</c:v>
                </c:pt>
                <c:pt idx="2">
                  <c:v>(33.772, 37.663]</c:v>
                </c:pt>
                <c:pt idx="3">
                  <c:v>(37.663, 41.554]</c:v>
                </c:pt>
                <c:pt idx="4">
                  <c:v>(41.554, 45.445]</c:v>
                </c:pt>
                <c:pt idx="5">
                  <c:v>(45.445, 49.336]</c:v>
                </c:pt>
                <c:pt idx="6">
                  <c:v>(49.336, 53.227]</c:v>
                </c:pt>
                <c:pt idx="7">
                  <c:v>(53.227, 57.118]</c:v>
                </c:pt>
                <c:pt idx="8">
                  <c:v>(57.118, 61.009]</c:v>
                </c:pt>
                <c:pt idx="9">
                  <c:v>(61.009, 64.9]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27</c:v>
                </c:pt>
                <c:pt idx="3">
                  <c:v>24</c:v>
                </c:pt>
                <c:pt idx="4">
                  <c:v>25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Air Canada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Air Canada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Air Canada Opening Stock Value</a:t>
              </a:r>
            </a:p>
          </cx:txPr>
        </cx:title>
        <cx:tickLabels/>
      </cx:axis>
      <cx:axis id="1">
        <cx:valScaling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Air Canada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872392</xdr:colOff>
      <xdr:row>0</xdr:row>
      <xdr:rowOff>168518</xdr:rowOff>
    </xdr:from>
    <xdr:to>
      <xdr:col>20</xdr:col>
      <xdr:colOff>173892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370417</xdr:colOff>
      <xdr:row>91</xdr:row>
      <xdr:rowOff>8467</xdr:rowOff>
    </xdr:from>
    <xdr:to>
      <xdr:col>20</xdr:col>
      <xdr:colOff>234245</xdr:colOff>
      <xdr:row>108</xdr:row>
      <xdr:rowOff>81845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AC/history?p=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Normal="100" workbookViewId="0">
      <selection activeCell="H13" sqref="H13"/>
    </sheetView>
  </sheetViews>
  <sheetFormatPr baseColWidth="10" defaultColWidth="8.83203125" defaultRowHeight="15" x14ac:dyDescent="0.2"/>
  <cols>
    <col min="1" max="4" width="12.83203125" style="5" customWidth="1" collapsed="1"/>
    <col min="5" max="7" width="12.83203125" style="5" customWidth="1"/>
    <col min="8" max="12" width="12.83203125" style="1" customWidth="1"/>
  </cols>
  <sheetData>
    <row r="1" spans="1:9" x14ac:dyDescent="0.2">
      <c r="A1" s="18" t="s">
        <v>104</v>
      </c>
      <c r="B1" s="18"/>
      <c r="C1" s="18"/>
      <c r="D1" s="18"/>
      <c r="E1" s="18"/>
      <c r="F1" s="18"/>
      <c r="G1" s="19"/>
    </row>
    <row r="2" spans="1:9" ht="16" customHeight="1" x14ac:dyDescent="0.2">
      <c r="A2" s="20" t="s">
        <v>93</v>
      </c>
      <c r="B2" s="20"/>
      <c r="C2" s="20"/>
      <c r="D2" s="20"/>
      <c r="E2" s="20"/>
      <c r="F2" s="20"/>
      <c r="G2" s="21"/>
    </row>
    <row r="3" spans="1:9" x14ac:dyDescent="0.2">
      <c r="A3" s="9" t="s">
        <v>91</v>
      </c>
      <c r="B3" s="10" t="s">
        <v>89</v>
      </c>
      <c r="C3" s="10" t="s">
        <v>90</v>
      </c>
      <c r="D3" s="10" t="s">
        <v>92</v>
      </c>
      <c r="E3" s="10" t="s">
        <v>117</v>
      </c>
      <c r="F3" s="11" t="s">
        <v>118</v>
      </c>
      <c r="G3" s="4" t="s">
        <v>132</v>
      </c>
      <c r="H3" s="7" t="s">
        <v>105</v>
      </c>
    </row>
    <row r="4" spans="1:9" x14ac:dyDescent="0.2">
      <c r="A4" s="2">
        <v>1</v>
      </c>
      <c r="B4" s="3" t="s">
        <v>88</v>
      </c>
      <c r="C4" s="3">
        <v>38.590000000000003</v>
      </c>
      <c r="D4" s="8">
        <f t="shared" ref="D4:D35" si="0">TREND($C$4:$C$102,$A$4:$A$102,A4)</f>
        <v>44.666468686868683</v>
      </c>
      <c r="E4" s="2">
        <v>69</v>
      </c>
      <c r="F4" s="6">
        <v>25.99</v>
      </c>
      <c r="G4" s="12">
        <f t="shared" ref="G4:G35" si="1">POWER(F4-$K$62,2)</f>
        <v>155.81595841240679</v>
      </c>
      <c r="H4" s="1" t="s">
        <v>106</v>
      </c>
    </row>
    <row r="5" spans="1:9" x14ac:dyDescent="0.2">
      <c r="A5" s="2">
        <v>2</v>
      </c>
      <c r="B5" s="3" t="s">
        <v>87</v>
      </c>
      <c r="C5" s="3">
        <v>38.85</v>
      </c>
      <c r="D5" s="8">
        <f t="shared" si="0"/>
        <v>44.540063739435169</v>
      </c>
      <c r="E5" s="2">
        <v>61</v>
      </c>
      <c r="F5" s="6">
        <v>27.06</v>
      </c>
      <c r="G5" s="12">
        <f t="shared" si="1"/>
        <v>130.2480382103866</v>
      </c>
      <c r="H5" s="1" t="s">
        <v>107</v>
      </c>
    </row>
    <row r="6" spans="1:9" x14ac:dyDescent="0.2">
      <c r="A6" s="2">
        <v>3</v>
      </c>
      <c r="B6" s="3" t="s">
        <v>86</v>
      </c>
      <c r="C6" s="3">
        <v>39.200000000000003</v>
      </c>
      <c r="D6" s="8">
        <f t="shared" si="0"/>
        <v>44.413658792001648</v>
      </c>
      <c r="E6" s="2">
        <v>62</v>
      </c>
      <c r="F6" s="6">
        <v>27.1</v>
      </c>
      <c r="G6" s="12">
        <f t="shared" si="1"/>
        <v>129.33662810937642</v>
      </c>
      <c r="H6" s="1" t="s">
        <v>108</v>
      </c>
    </row>
    <row r="7" spans="1:9" x14ac:dyDescent="0.2">
      <c r="A7" s="2">
        <v>4</v>
      </c>
      <c r="B7" s="3" t="s">
        <v>85</v>
      </c>
      <c r="C7" s="3">
        <v>39.61</v>
      </c>
      <c r="D7" s="8">
        <f t="shared" si="0"/>
        <v>44.287253844568127</v>
      </c>
      <c r="E7" s="2">
        <v>70</v>
      </c>
      <c r="F7" s="6">
        <v>27.32</v>
      </c>
      <c r="G7" s="12">
        <f t="shared" si="1"/>
        <v>124.3810725538209</v>
      </c>
      <c r="H7" s="1" t="s">
        <v>109</v>
      </c>
    </row>
    <row r="8" spans="1:9" x14ac:dyDescent="0.2">
      <c r="A8" s="2">
        <v>5</v>
      </c>
      <c r="B8" s="3" t="s">
        <v>84</v>
      </c>
      <c r="C8" s="3">
        <v>39.36</v>
      </c>
      <c r="D8" s="8">
        <f t="shared" si="0"/>
        <v>44.160848897134606</v>
      </c>
      <c r="E8" s="2">
        <v>71</v>
      </c>
      <c r="F8" s="6">
        <v>27.8</v>
      </c>
      <c r="G8" s="12">
        <f t="shared" si="1"/>
        <v>113.90495134169969</v>
      </c>
      <c r="H8" s="1" t="s">
        <v>110</v>
      </c>
    </row>
    <row r="9" spans="1:9" x14ac:dyDescent="0.2">
      <c r="A9" s="2">
        <v>6</v>
      </c>
      <c r="B9" s="3" t="s">
        <v>83</v>
      </c>
      <c r="C9" s="3">
        <v>39.17</v>
      </c>
      <c r="D9" s="8">
        <f t="shared" si="0"/>
        <v>44.034443949701092</v>
      </c>
      <c r="E9" s="2">
        <v>64</v>
      </c>
      <c r="F9" s="6">
        <v>28.16</v>
      </c>
      <c r="G9" s="12">
        <f t="shared" si="1"/>
        <v>106.35026043260879</v>
      </c>
    </row>
    <row r="10" spans="1:9" x14ac:dyDescent="0.2">
      <c r="A10" s="2">
        <v>7</v>
      </c>
      <c r="B10" s="3" t="s">
        <v>82</v>
      </c>
      <c r="C10" s="3">
        <v>39.299999999999997</v>
      </c>
      <c r="D10" s="8">
        <f t="shared" si="0"/>
        <v>43.908039002267572</v>
      </c>
      <c r="E10" s="2">
        <v>63</v>
      </c>
      <c r="F10" s="6">
        <v>28.25</v>
      </c>
      <c r="G10" s="12">
        <f t="shared" si="1"/>
        <v>104.50208770533607</v>
      </c>
      <c r="H10" s="15" t="s">
        <v>158</v>
      </c>
    </row>
    <row r="11" spans="1:9" x14ac:dyDescent="0.2">
      <c r="A11" s="2">
        <v>8</v>
      </c>
      <c r="B11" s="3" t="s">
        <v>81</v>
      </c>
      <c r="C11" s="3">
        <v>38.49</v>
      </c>
      <c r="D11" s="8">
        <f t="shared" si="0"/>
        <v>43.781634054834051</v>
      </c>
      <c r="E11" s="2">
        <v>66</v>
      </c>
      <c r="F11" s="6">
        <v>28.95</v>
      </c>
      <c r="G11" s="12">
        <f t="shared" si="1"/>
        <v>90.680410937659317</v>
      </c>
    </row>
    <row r="12" spans="1:9" x14ac:dyDescent="0.2">
      <c r="A12" s="2">
        <v>9</v>
      </c>
      <c r="B12" s="3" t="s">
        <v>80</v>
      </c>
      <c r="C12" s="3">
        <v>39.54</v>
      </c>
      <c r="D12" s="8">
        <f t="shared" si="0"/>
        <v>43.655229107400537</v>
      </c>
      <c r="E12" s="2">
        <v>65</v>
      </c>
      <c r="F12" s="6">
        <v>29.3</v>
      </c>
      <c r="G12" s="12">
        <f t="shared" si="1"/>
        <v>84.137072553820914</v>
      </c>
    </row>
    <row r="13" spans="1:9" x14ac:dyDescent="0.2">
      <c r="A13" s="2">
        <v>10</v>
      </c>
      <c r="B13" s="3" t="s">
        <v>79</v>
      </c>
      <c r="C13" s="3">
        <v>38.89</v>
      </c>
      <c r="D13" s="8">
        <f t="shared" si="0"/>
        <v>43.528824159967016</v>
      </c>
      <c r="E13" s="2">
        <v>68</v>
      </c>
      <c r="F13" s="6">
        <v>30.01</v>
      </c>
      <c r="G13" s="12">
        <f t="shared" si="1"/>
        <v>71.616043260891615</v>
      </c>
    </row>
    <row r="14" spans="1:9" x14ac:dyDescent="0.2">
      <c r="A14" s="2">
        <v>11</v>
      </c>
      <c r="B14" s="3" t="s">
        <v>78</v>
      </c>
      <c r="C14" s="3">
        <v>39.83</v>
      </c>
      <c r="D14" s="8">
        <f t="shared" si="0"/>
        <v>43.402419212533495</v>
      </c>
      <c r="E14" s="2">
        <v>67</v>
      </c>
      <c r="F14" s="6">
        <v>30.16</v>
      </c>
      <c r="G14" s="12">
        <f t="shared" si="1"/>
        <v>69.099755382103766</v>
      </c>
      <c r="I14" s="1" t="s">
        <v>159</v>
      </c>
    </row>
    <row r="15" spans="1:9" x14ac:dyDescent="0.2">
      <c r="A15" s="2">
        <v>12</v>
      </c>
      <c r="B15" s="3" t="s">
        <v>77</v>
      </c>
      <c r="C15" s="3">
        <v>39.520000000000003</v>
      </c>
      <c r="D15" s="8">
        <f t="shared" si="0"/>
        <v>43.276014265099981</v>
      </c>
      <c r="E15" s="2">
        <v>59</v>
      </c>
      <c r="F15" s="6">
        <v>30.4</v>
      </c>
      <c r="G15" s="12">
        <f t="shared" si="1"/>
        <v>65.167294776043192</v>
      </c>
    </row>
    <row r="16" spans="1:9" x14ac:dyDescent="0.2">
      <c r="A16" s="2">
        <v>13</v>
      </c>
      <c r="B16" s="3" t="s">
        <v>76</v>
      </c>
      <c r="C16" s="3">
        <v>39.25</v>
      </c>
      <c r="D16" s="8">
        <f t="shared" si="0"/>
        <v>43.14960931766646</v>
      </c>
      <c r="E16" s="2">
        <v>98</v>
      </c>
      <c r="F16" s="6">
        <v>31.19</v>
      </c>
      <c r="G16" s="12">
        <f t="shared" si="1"/>
        <v>53.036645281093662</v>
      </c>
    </row>
    <row r="17" spans="1:12" x14ac:dyDescent="0.2">
      <c r="A17" s="2">
        <v>14</v>
      </c>
      <c r="B17" s="3" t="s">
        <v>75</v>
      </c>
      <c r="C17" s="3">
        <v>43.16</v>
      </c>
      <c r="D17" s="8">
        <f t="shared" si="0"/>
        <v>43.023204370232939</v>
      </c>
      <c r="E17" s="2">
        <v>57</v>
      </c>
      <c r="F17" s="6">
        <v>31.98</v>
      </c>
      <c r="G17" s="12">
        <f t="shared" si="1"/>
        <v>42.154195786144186</v>
      </c>
    </row>
    <row r="18" spans="1:12" x14ac:dyDescent="0.2">
      <c r="A18" s="2">
        <v>15</v>
      </c>
      <c r="B18" s="3" t="s">
        <v>74</v>
      </c>
      <c r="C18" s="3">
        <v>48.3</v>
      </c>
      <c r="D18" s="8">
        <f t="shared" si="0"/>
        <v>42.896799422799418</v>
      </c>
      <c r="E18" s="2">
        <v>60</v>
      </c>
      <c r="F18" s="6">
        <v>32.590000000000003</v>
      </c>
      <c r="G18" s="12">
        <f t="shared" si="1"/>
        <v>34.605291745740118</v>
      </c>
    </row>
    <row r="19" spans="1:12" x14ac:dyDescent="0.2">
      <c r="A19" s="2">
        <v>16</v>
      </c>
      <c r="B19" s="3" t="s">
        <v>73</v>
      </c>
      <c r="C19" s="3">
        <v>48.16</v>
      </c>
      <c r="D19" s="8">
        <f t="shared" si="0"/>
        <v>42.770394475365904</v>
      </c>
      <c r="E19" s="2">
        <v>97</v>
      </c>
      <c r="F19" s="6">
        <v>33.47</v>
      </c>
      <c r="G19" s="12">
        <f t="shared" si="1"/>
        <v>25.026269523517961</v>
      </c>
    </row>
    <row r="20" spans="1:12" x14ac:dyDescent="0.2">
      <c r="A20" s="2">
        <v>17</v>
      </c>
      <c r="B20" s="3" t="s">
        <v>72</v>
      </c>
      <c r="C20" s="3">
        <v>51.2</v>
      </c>
      <c r="D20" s="8">
        <f t="shared" si="0"/>
        <v>42.643989527932384</v>
      </c>
      <c r="E20" s="2">
        <v>77</v>
      </c>
      <c r="F20" s="6">
        <v>33.799999999999997</v>
      </c>
      <c r="G20" s="12">
        <f t="shared" si="1"/>
        <v>21.833436190184646</v>
      </c>
    </row>
    <row r="21" spans="1:12" x14ac:dyDescent="0.2">
      <c r="A21" s="2">
        <v>18</v>
      </c>
      <c r="B21" s="3" t="s">
        <v>71</v>
      </c>
      <c r="C21" s="3">
        <v>50.71</v>
      </c>
      <c r="D21" s="8">
        <f t="shared" si="0"/>
        <v>42.517584580498863</v>
      </c>
      <c r="E21" s="2">
        <v>79</v>
      </c>
      <c r="F21" s="6">
        <v>33.9</v>
      </c>
      <c r="G21" s="12">
        <f t="shared" si="1"/>
        <v>20.908910937659382</v>
      </c>
    </row>
    <row r="22" spans="1:12" x14ac:dyDescent="0.2">
      <c r="A22" s="2">
        <v>19</v>
      </c>
      <c r="B22" s="3" t="s">
        <v>70</v>
      </c>
      <c r="C22" s="3">
        <v>64.900000000000006</v>
      </c>
      <c r="D22" s="8">
        <f t="shared" si="0"/>
        <v>42.391179633065349</v>
      </c>
      <c r="E22" s="2">
        <v>96</v>
      </c>
      <c r="F22" s="6">
        <v>34.08</v>
      </c>
      <c r="G22" s="12">
        <f t="shared" si="1"/>
        <v>19.29516548311393</v>
      </c>
    </row>
    <row r="23" spans="1:12" x14ac:dyDescent="0.2">
      <c r="A23" s="2">
        <v>20</v>
      </c>
      <c r="B23" s="3" t="s">
        <v>69</v>
      </c>
      <c r="C23" s="3">
        <v>57.48</v>
      </c>
      <c r="D23" s="8">
        <f t="shared" si="0"/>
        <v>42.264774685631828</v>
      </c>
      <c r="E23" s="2">
        <v>99</v>
      </c>
      <c r="F23" s="6">
        <v>34.15</v>
      </c>
      <c r="G23" s="12">
        <f t="shared" si="1"/>
        <v>18.685097806346253</v>
      </c>
    </row>
    <row r="24" spans="1:12" x14ac:dyDescent="0.2">
      <c r="A24" s="2">
        <v>21</v>
      </c>
      <c r="B24" s="3" t="s">
        <v>68</v>
      </c>
      <c r="C24" s="3">
        <v>47.34</v>
      </c>
      <c r="D24" s="8">
        <f t="shared" si="0"/>
        <v>42.138369738198307</v>
      </c>
      <c r="E24" s="2">
        <v>82</v>
      </c>
      <c r="F24" s="6">
        <v>34.49</v>
      </c>
      <c r="G24" s="12">
        <f t="shared" si="1"/>
        <v>15.86131194776037</v>
      </c>
    </row>
    <row r="25" spans="1:12" x14ac:dyDescent="0.2">
      <c r="A25" s="2">
        <v>22</v>
      </c>
      <c r="B25" s="3" t="s">
        <v>67</v>
      </c>
      <c r="C25" s="3">
        <v>42.5</v>
      </c>
      <c r="D25" s="8">
        <f t="shared" si="0"/>
        <v>42.011964790764793</v>
      </c>
      <c r="E25" s="2">
        <v>78</v>
      </c>
      <c r="F25" s="6">
        <v>34.51</v>
      </c>
      <c r="G25" s="12">
        <f t="shared" si="1"/>
        <v>15.702406897255351</v>
      </c>
    </row>
    <row r="26" spans="1:12" x14ac:dyDescent="0.2">
      <c r="A26" s="2">
        <v>23</v>
      </c>
      <c r="B26" s="3" t="s">
        <v>66</v>
      </c>
      <c r="C26" s="3">
        <v>43.35</v>
      </c>
      <c r="D26" s="8">
        <f t="shared" si="0"/>
        <v>41.885559843331272</v>
      </c>
      <c r="E26" s="2">
        <v>56</v>
      </c>
      <c r="F26" s="6">
        <v>34.590000000000003</v>
      </c>
      <c r="G26" s="12">
        <f t="shared" si="1"/>
        <v>15.074786695235108</v>
      </c>
      <c r="I26" s="17" t="s">
        <v>111</v>
      </c>
      <c r="J26" s="17"/>
      <c r="K26" s="17"/>
      <c r="L26" s="1" t="s">
        <v>105</v>
      </c>
    </row>
    <row r="27" spans="1:12" x14ac:dyDescent="0.2">
      <c r="A27" s="2">
        <v>24</v>
      </c>
      <c r="B27" s="3" t="s">
        <v>65</v>
      </c>
      <c r="C27" s="3">
        <v>43.69</v>
      </c>
      <c r="D27" s="8">
        <f t="shared" si="0"/>
        <v>41.759154895897751</v>
      </c>
      <c r="E27" s="2">
        <v>81</v>
      </c>
      <c r="F27" s="6">
        <v>34.94</v>
      </c>
      <c r="G27" s="12">
        <f t="shared" si="1"/>
        <v>12.479448311396771</v>
      </c>
      <c r="I27" s="17" t="s">
        <v>126</v>
      </c>
      <c r="J27" s="17"/>
      <c r="K27" s="3">
        <f>K31-K29</f>
        <v>7.3299999999999983</v>
      </c>
      <c r="L27" s="1" t="s">
        <v>119</v>
      </c>
    </row>
    <row r="28" spans="1:12" x14ac:dyDescent="0.2">
      <c r="A28" s="2">
        <v>25</v>
      </c>
      <c r="B28" s="3" t="s">
        <v>64</v>
      </c>
      <c r="C28" s="3">
        <v>42.11</v>
      </c>
      <c r="D28" s="8">
        <f t="shared" si="0"/>
        <v>41.63274994846423</v>
      </c>
      <c r="E28" s="2">
        <v>58</v>
      </c>
      <c r="F28" s="6">
        <v>34.96</v>
      </c>
      <c r="G28" s="12">
        <f t="shared" si="1"/>
        <v>12.338543260891699</v>
      </c>
      <c r="I28" s="17" t="s">
        <v>115</v>
      </c>
      <c r="J28" s="17"/>
      <c r="K28" s="3">
        <f>MIN(F4:F102)</f>
        <v>25.99</v>
      </c>
      <c r="L28" s="1" t="s">
        <v>116</v>
      </c>
    </row>
    <row r="29" spans="1:12" x14ac:dyDescent="0.2">
      <c r="A29" s="2">
        <v>26</v>
      </c>
      <c r="B29" s="3" t="s">
        <v>63</v>
      </c>
      <c r="C29" s="3">
        <v>42.3</v>
      </c>
      <c r="D29" s="8">
        <f t="shared" si="0"/>
        <v>41.506345001030716</v>
      </c>
      <c r="E29" s="2">
        <v>76</v>
      </c>
      <c r="F29" s="6">
        <v>35</v>
      </c>
      <c r="G29" s="12">
        <f t="shared" si="1"/>
        <v>12.059133159881604</v>
      </c>
      <c r="I29" s="17" t="s">
        <v>112</v>
      </c>
      <c r="J29" s="17"/>
      <c r="K29" s="3">
        <f>_xlfn.QUARTILE.INC($F$4:$F$102,1)</f>
        <v>34.980000000000004</v>
      </c>
      <c r="L29" s="14" t="s">
        <v>120</v>
      </c>
    </row>
    <row r="30" spans="1:12" x14ac:dyDescent="0.2">
      <c r="A30" s="2">
        <v>27</v>
      </c>
      <c r="B30" s="3" t="s">
        <v>62</v>
      </c>
      <c r="C30" s="3">
        <v>42.32</v>
      </c>
      <c r="D30" s="8">
        <f t="shared" si="0"/>
        <v>41.379940053597196</v>
      </c>
      <c r="E30" s="2">
        <v>93</v>
      </c>
      <c r="F30" s="6">
        <v>35</v>
      </c>
      <c r="G30" s="12">
        <f t="shared" si="1"/>
        <v>12.059133159881604</v>
      </c>
      <c r="I30" s="17" t="s">
        <v>121</v>
      </c>
      <c r="J30" s="17"/>
      <c r="K30" s="3">
        <f>_xlfn.QUARTILE.INC($F$4:$F$102,2)</f>
        <v>38.83</v>
      </c>
      <c r="L30" s="1" t="s">
        <v>122</v>
      </c>
    </row>
    <row r="31" spans="1:12" x14ac:dyDescent="0.2">
      <c r="A31" s="2">
        <v>28</v>
      </c>
      <c r="B31" s="3" t="s">
        <v>61</v>
      </c>
      <c r="C31" s="3">
        <v>42.49</v>
      </c>
      <c r="D31" s="8">
        <f t="shared" si="0"/>
        <v>41.253535106163675</v>
      </c>
      <c r="E31" s="2">
        <v>95</v>
      </c>
      <c r="F31" s="6">
        <v>35.22</v>
      </c>
      <c r="G31" s="12">
        <f t="shared" si="1"/>
        <v>10.579577604326058</v>
      </c>
      <c r="I31" s="17" t="s">
        <v>113</v>
      </c>
      <c r="J31" s="17"/>
      <c r="K31" s="3">
        <f>_xlfn.QUARTILE.INC($F$4:$F$102,3)</f>
        <v>42.31</v>
      </c>
      <c r="L31" s="1" t="s">
        <v>125</v>
      </c>
    </row>
    <row r="32" spans="1:12" x14ac:dyDescent="0.2">
      <c r="A32" s="2">
        <v>29</v>
      </c>
      <c r="B32" s="3" t="s">
        <v>60</v>
      </c>
      <c r="C32" s="3">
        <v>42.16</v>
      </c>
      <c r="D32" s="8">
        <f t="shared" si="0"/>
        <v>41.127130158730161</v>
      </c>
      <c r="E32" s="2">
        <v>55</v>
      </c>
      <c r="F32" s="6">
        <v>35.31</v>
      </c>
      <c r="G32" s="12">
        <f t="shared" si="1"/>
        <v>10.002204877053311</v>
      </c>
      <c r="I32" s="17" t="s">
        <v>114</v>
      </c>
      <c r="J32" s="17"/>
      <c r="K32" s="3">
        <f>MAX(F4:F102)</f>
        <v>64.900000000000006</v>
      </c>
    </row>
    <row r="33" spans="1:12" x14ac:dyDescent="0.2">
      <c r="A33" s="2">
        <v>30</v>
      </c>
      <c r="B33" s="3" t="s">
        <v>59</v>
      </c>
      <c r="C33" s="3">
        <v>43.94</v>
      </c>
      <c r="D33" s="8">
        <f t="shared" si="0"/>
        <v>41.00072521129664</v>
      </c>
      <c r="E33" s="2">
        <v>80</v>
      </c>
      <c r="F33" s="6">
        <v>35.42</v>
      </c>
      <c r="G33" s="12">
        <f t="shared" si="1"/>
        <v>9.3185270992755385</v>
      </c>
      <c r="I33" s="17" t="s">
        <v>123</v>
      </c>
      <c r="J33" s="17"/>
      <c r="K33" s="3">
        <f>K29-(1.5*K27)</f>
        <v>23.985000000000007</v>
      </c>
    </row>
    <row r="34" spans="1:12" x14ac:dyDescent="0.2">
      <c r="A34" s="2">
        <v>31</v>
      </c>
      <c r="B34" s="3" t="s">
        <v>58</v>
      </c>
      <c r="C34" s="3">
        <v>43.7</v>
      </c>
      <c r="D34" s="8">
        <f t="shared" si="0"/>
        <v>40.874320263863119</v>
      </c>
      <c r="E34" s="2">
        <v>54</v>
      </c>
      <c r="F34" s="6">
        <v>35.51</v>
      </c>
      <c r="G34" s="12">
        <f t="shared" si="1"/>
        <v>8.7771543720028333</v>
      </c>
      <c r="I34" s="17" t="s">
        <v>124</v>
      </c>
      <c r="J34" s="17"/>
      <c r="K34" s="3">
        <f>K31+(1.5*K27)</f>
        <v>53.305</v>
      </c>
    </row>
    <row r="35" spans="1:12" x14ac:dyDescent="0.2">
      <c r="A35" s="2">
        <v>32</v>
      </c>
      <c r="B35" s="3" t="s">
        <v>57</v>
      </c>
      <c r="C35" s="3">
        <v>41.7</v>
      </c>
      <c r="D35" s="8">
        <f t="shared" si="0"/>
        <v>40.747915316429598</v>
      </c>
      <c r="E35" s="2">
        <v>75</v>
      </c>
      <c r="F35" s="6">
        <v>35.729999999999997</v>
      </c>
      <c r="G35" s="12">
        <f t="shared" si="1"/>
        <v>7.5219988164472857</v>
      </c>
      <c r="L35" s="15" t="s">
        <v>155</v>
      </c>
    </row>
    <row r="36" spans="1:12" x14ac:dyDescent="0.2">
      <c r="A36" s="2">
        <v>33</v>
      </c>
      <c r="B36" s="3" t="s">
        <v>56</v>
      </c>
      <c r="C36" s="3">
        <v>41.86</v>
      </c>
      <c r="D36" s="8">
        <f t="shared" ref="D36:D67" si="2">TREND($C$4:$C$102,$A$4:$A$102,A36)</f>
        <v>40.621510368996084</v>
      </c>
      <c r="E36" s="2">
        <v>90</v>
      </c>
      <c r="F36" s="6">
        <v>35.74</v>
      </c>
      <c r="G36" s="12">
        <f t="shared" ref="G36:G67" si="3">POWER(F36-$K$62,2)</f>
        <v>7.4672462911947326</v>
      </c>
    </row>
    <row r="37" spans="1:12" x14ac:dyDescent="0.2">
      <c r="A37" s="2">
        <v>34</v>
      </c>
      <c r="B37" s="3" t="s">
        <v>55</v>
      </c>
      <c r="C37" s="3">
        <v>42.32</v>
      </c>
      <c r="D37" s="8">
        <f t="shared" si="2"/>
        <v>40.495105421562563</v>
      </c>
      <c r="E37" s="2">
        <v>84</v>
      </c>
      <c r="F37" s="6">
        <v>35.94</v>
      </c>
      <c r="G37" s="12">
        <f t="shared" si="3"/>
        <v>6.4141957861442522</v>
      </c>
    </row>
    <row r="38" spans="1:12" x14ac:dyDescent="0.2">
      <c r="A38" s="2">
        <v>35</v>
      </c>
      <c r="B38" s="3" t="s">
        <v>54</v>
      </c>
      <c r="C38" s="3">
        <v>43.02</v>
      </c>
      <c r="D38" s="8">
        <f t="shared" si="2"/>
        <v>40.368700474129042</v>
      </c>
      <c r="E38" s="2">
        <v>83</v>
      </c>
      <c r="F38" s="6">
        <v>35.950000000000003</v>
      </c>
      <c r="G38" s="12">
        <f t="shared" si="3"/>
        <v>6.3636432608917017</v>
      </c>
    </row>
    <row r="39" spans="1:12" x14ac:dyDescent="0.2">
      <c r="A39" s="2">
        <v>36</v>
      </c>
      <c r="B39" s="3" t="s">
        <v>53</v>
      </c>
      <c r="C39" s="3">
        <v>42.17</v>
      </c>
      <c r="D39" s="8">
        <f t="shared" si="2"/>
        <v>40.242295526695528</v>
      </c>
      <c r="E39" s="2">
        <v>73</v>
      </c>
      <c r="F39" s="6">
        <v>36.049999999999997</v>
      </c>
      <c r="G39" s="12">
        <f t="shared" si="3"/>
        <v>5.8691180083664785</v>
      </c>
    </row>
    <row r="40" spans="1:12" x14ac:dyDescent="0.2">
      <c r="A40" s="2">
        <v>37</v>
      </c>
      <c r="B40" s="3" t="s">
        <v>52</v>
      </c>
      <c r="C40" s="3">
        <v>43.66</v>
      </c>
      <c r="D40" s="8">
        <f t="shared" si="2"/>
        <v>40.115890579262008</v>
      </c>
      <c r="E40" s="2">
        <v>85</v>
      </c>
      <c r="F40" s="6">
        <v>36.049999999999997</v>
      </c>
      <c r="G40" s="12">
        <f t="shared" si="3"/>
        <v>5.8691180083664785</v>
      </c>
    </row>
    <row r="41" spans="1:12" x14ac:dyDescent="0.2">
      <c r="A41" s="2">
        <v>38</v>
      </c>
      <c r="B41" s="3" t="s">
        <v>51</v>
      </c>
      <c r="C41" s="3">
        <v>43.08</v>
      </c>
      <c r="D41" s="8">
        <f t="shared" si="2"/>
        <v>39.989485631828487</v>
      </c>
      <c r="E41" s="2">
        <v>74</v>
      </c>
      <c r="F41" s="6">
        <v>36.1</v>
      </c>
      <c r="G41" s="12">
        <f t="shared" si="3"/>
        <v>5.6293553821038325</v>
      </c>
    </row>
    <row r="42" spans="1:12" x14ac:dyDescent="0.2">
      <c r="A42" s="2">
        <v>39</v>
      </c>
      <c r="B42" s="3" t="s">
        <v>50</v>
      </c>
      <c r="C42" s="3">
        <v>44.2</v>
      </c>
      <c r="D42" s="8">
        <f t="shared" si="2"/>
        <v>39.863080684394973</v>
      </c>
      <c r="E42" s="2">
        <v>89</v>
      </c>
      <c r="F42" s="6">
        <v>36.69</v>
      </c>
      <c r="G42" s="12">
        <f t="shared" si="3"/>
        <v>3.1777563922048642</v>
      </c>
    </row>
    <row r="43" spans="1:12" x14ac:dyDescent="0.2">
      <c r="A43" s="2">
        <v>40</v>
      </c>
      <c r="B43" s="3" t="s">
        <v>49</v>
      </c>
      <c r="C43" s="3">
        <v>44.6</v>
      </c>
      <c r="D43" s="8">
        <f t="shared" si="2"/>
        <v>39.736675736961452</v>
      </c>
      <c r="E43" s="2">
        <v>86</v>
      </c>
      <c r="F43" s="6">
        <v>36.79</v>
      </c>
      <c r="G43" s="12">
        <f t="shared" si="3"/>
        <v>2.8312311396796077</v>
      </c>
    </row>
    <row r="44" spans="1:12" x14ac:dyDescent="0.2">
      <c r="A44" s="2">
        <v>41</v>
      </c>
      <c r="B44" s="3" t="s">
        <v>48</v>
      </c>
      <c r="C44" s="3">
        <v>42.47</v>
      </c>
      <c r="D44" s="8">
        <f t="shared" si="2"/>
        <v>39.610270789527931</v>
      </c>
      <c r="E44" s="2">
        <v>92</v>
      </c>
      <c r="F44" s="6">
        <v>36.909999999999997</v>
      </c>
      <c r="G44" s="12">
        <f t="shared" si="3"/>
        <v>2.4418008366493136</v>
      </c>
    </row>
    <row r="45" spans="1:12" x14ac:dyDescent="0.2">
      <c r="A45" s="2">
        <v>42</v>
      </c>
      <c r="B45" s="3" t="s">
        <v>47</v>
      </c>
      <c r="C45" s="3">
        <v>39.83</v>
      </c>
      <c r="D45" s="8">
        <f t="shared" si="2"/>
        <v>39.483865842094417</v>
      </c>
      <c r="E45" s="2">
        <v>94</v>
      </c>
      <c r="F45" s="6">
        <v>37</v>
      </c>
      <c r="G45" s="12">
        <f t="shared" si="3"/>
        <v>2.1686281093765767</v>
      </c>
    </row>
    <row r="46" spans="1:12" x14ac:dyDescent="0.2">
      <c r="A46" s="2">
        <v>43</v>
      </c>
      <c r="B46" s="3" t="s">
        <v>46</v>
      </c>
      <c r="C46" s="3">
        <v>38.42</v>
      </c>
      <c r="D46" s="8">
        <f t="shared" si="2"/>
        <v>39.357460894660896</v>
      </c>
      <c r="E46" s="2">
        <v>91</v>
      </c>
      <c r="F46" s="6">
        <v>37.25</v>
      </c>
      <c r="G46" s="12">
        <f t="shared" si="3"/>
        <v>1.4948149780634485</v>
      </c>
    </row>
    <row r="47" spans="1:12" x14ac:dyDescent="0.2">
      <c r="A47" s="2">
        <v>44</v>
      </c>
      <c r="B47" s="3" t="s">
        <v>45</v>
      </c>
      <c r="C47" s="3">
        <v>38.78</v>
      </c>
      <c r="D47" s="8">
        <f t="shared" si="2"/>
        <v>39.231055947227375</v>
      </c>
      <c r="E47" s="2">
        <v>50</v>
      </c>
      <c r="F47" s="6">
        <v>38</v>
      </c>
      <c r="G47" s="12">
        <f t="shared" si="3"/>
        <v>0.22337558412406341</v>
      </c>
    </row>
    <row r="48" spans="1:12" x14ac:dyDescent="0.2">
      <c r="A48" s="2">
        <v>45</v>
      </c>
      <c r="B48" s="3" t="s">
        <v>44</v>
      </c>
      <c r="C48" s="3">
        <v>38.44</v>
      </c>
      <c r="D48" s="8">
        <f t="shared" si="2"/>
        <v>39.104650999793854</v>
      </c>
      <c r="E48" s="2">
        <v>43</v>
      </c>
      <c r="F48" s="6">
        <v>38.42</v>
      </c>
      <c r="G48" s="12">
        <f t="shared" si="3"/>
        <v>2.7695235180075668E-3</v>
      </c>
    </row>
    <row r="49" spans="1:12" x14ac:dyDescent="0.2">
      <c r="A49" s="2">
        <v>46</v>
      </c>
      <c r="B49" s="3" t="s">
        <v>43</v>
      </c>
      <c r="C49" s="3">
        <v>40.01</v>
      </c>
      <c r="D49" s="8">
        <f t="shared" si="2"/>
        <v>38.97824605236034</v>
      </c>
      <c r="E49" s="2">
        <v>45</v>
      </c>
      <c r="F49" s="6">
        <v>38.44</v>
      </c>
      <c r="G49" s="12">
        <f t="shared" si="3"/>
        <v>1.0644730129576252E-3</v>
      </c>
    </row>
    <row r="50" spans="1:12" x14ac:dyDescent="0.2">
      <c r="A50" s="2">
        <v>47</v>
      </c>
      <c r="B50" s="3" t="s">
        <v>42</v>
      </c>
      <c r="C50" s="3">
        <v>42.55</v>
      </c>
      <c r="D50" s="8">
        <f t="shared" si="2"/>
        <v>38.85184110492682</v>
      </c>
      <c r="E50" s="2">
        <v>8</v>
      </c>
      <c r="F50" s="6">
        <v>38.49</v>
      </c>
      <c r="G50" s="12">
        <f t="shared" si="3"/>
        <v>3.0184675033187273E-4</v>
      </c>
    </row>
    <row r="51" spans="1:12" x14ac:dyDescent="0.2">
      <c r="A51" s="2">
        <v>48</v>
      </c>
      <c r="B51" s="3" t="s">
        <v>41</v>
      </c>
      <c r="C51" s="3">
        <v>43.4</v>
      </c>
      <c r="D51" s="8">
        <f t="shared" si="2"/>
        <v>38.725436157493299</v>
      </c>
      <c r="E51" s="2">
        <v>1</v>
      </c>
      <c r="F51" s="6">
        <v>38.590000000000003</v>
      </c>
      <c r="G51" s="12">
        <f t="shared" si="3"/>
        <v>1.3776594225081257E-2</v>
      </c>
    </row>
    <row r="52" spans="1:12" x14ac:dyDescent="0.2">
      <c r="A52" s="2">
        <v>49</v>
      </c>
      <c r="B52" s="3" t="s">
        <v>40</v>
      </c>
      <c r="C52" s="3">
        <v>41.7</v>
      </c>
      <c r="D52" s="8">
        <f t="shared" si="2"/>
        <v>38.599031210059778</v>
      </c>
      <c r="E52" s="2">
        <v>44</v>
      </c>
      <c r="F52" s="6">
        <v>38.78</v>
      </c>
      <c r="G52" s="12">
        <f t="shared" si="3"/>
        <v>9.4478614427103591E-2</v>
      </c>
    </row>
    <row r="53" spans="1:12" x14ac:dyDescent="0.2">
      <c r="A53" s="2">
        <v>50</v>
      </c>
      <c r="B53" s="3" t="s">
        <v>39</v>
      </c>
      <c r="C53" s="3">
        <v>38</v>
      </c>
      <c r="D53" s="8">
        <f t="shared" si="2"/>
        <v>38.472626262626264</v>
      </c>
      <c r="E53" s="2">
        <v>88</v>
      </c>
      <c r="F53" s="6">
        <v>38.83</v>
      </c>
      <c r="G53" s="12">
        <f t="shared" si="3"/>
        <v>0.12771598816447602</v>
      </c>
    </row>
    <row r="54" spans="1:12" x14ac:dyDescent="0.2">
      <c r="A54" s="2">
        <v>51</v>
      </c>
      <c r="B54" s="3" t="s">
        <v>38</v>
      </c>
      <c r="C54" s="3">
        <v>39.700000000000003</v>
      </c>
      <c r="D54" s="8">
        <f t="shared" si="2"/>
        <v>38.346221315192743</v>
      </c>
      <c r="E54" s="2">
        <v>2</v>
      </c>
      <c r="F54" s="6">
        <v>38.85</v>
      </c>
      <c r="G54" s="12">
        <f t="shared" si="3"/>
        <v>0.14241093765942803</v>
      </c>
    </row>
    <row r="55" spans="1:12" x14ac:dyDescent="0.2">
      <c r="A55" s="2">
        <v>52</v>
      </c>
      <c r="B55" s="3" t="s">
        <v>37</v>
      </c>
      <c r="C55" s="3">
        <v>40.21</v>
      </c>
      <c r="D55" s="8">
        <f t="shared" si="2"/>
        <v>38.219816367759222</v>
      </c>
      <c r="E55" s="2">
        <v>10</v>
      </c>
      <c r="F55" s="6">
        <v>38.89</v>
      </c>
      <c r="G55" s="12">
        <f t="shared" si="3"/>
        <v>0.1742008366493269</v>
      </c>
    </row>
    <row r="56" spans="1:12" x14ac:dyDescent="0.2">
      <c r="A56" s="2">
        <v>53</v>
      </c>
      <c r="B56" s="3" t="s">
        <v>36</v>
      </c>
      <c r="C56" s="3">
        <v>43.02</v>
      </c>
      <c r="D56" s="8">
        <f t="shared" si="2"/>
        <v>38.093411420325708</v>
      </c>
      <c r="E56" s="2">
        <v>6</v>
      </c>
      <c r="F56" s="6">
        <v>39.17</v>
      </c>
      <c r="G56" s="12">
        <f t="shared" si="3"/>
        <v>0.48633012957862504</v>
      </c>
    </row>
    <row r="57" spans="1:12" x14ac:dyDescent="0.2">
      <c r="A57" s="2">
        <v>54</v>
      </c>
      <c r="B57" s="3" t="s">
        <v>35</v>
      </c>
      <c r="C57" s="3">
        <v>35.51</v>
      </c>
      <c r="D57" s="8">
        <f t="shared" si="2"/>
        <v>37.967006472892187</v>
      </c>
      <c r="E57" s="2">
        <v>3</v>
      </c>
      <c r="F57" s="6">
        <v>39.200000000000003</v>
      </c>
      <c r="G57" s="12">
        <f t="shared" si="3"/>
        <v>0.52907255382105134</v>
      </c>
    </row>
    <row r="58" spans="1:12" x14ac:dyDescent="0.2">
      <c r="A58" s="2">
        <v>55</v>
      </c>
      <c r="B58" s="3" t="s">
        <v>34</v>
      </c>
      <c r="C58" s="3">
        <v>35.31</v>
      </c>
      <c r="D58" s="8">
        <f t="shared" si="2"/>
        <v>37.840601525458666</v>
      </c>
      <c r="E58" s="2">
        <v>13</v>
      </c>
      <c r="F58" s="6">
        <v>39.25</v>
      </c>
      <c r="G58" s="12">
        <f t="shared" si="3"/>
        <v>0.60430992755842161</v>
      </c>
    </row>
    <row r="59" spans="1:12" x14ac:dyDescent="0.2">
      <c r="A59" s="2">
        <v>56</v>
      </c>
      <c r="B59" s="3" t="s">
        <v>33</v>
      </c>
      <c r="C59" s="3">
        <v>34.590000000000003</v>
      </c>
      <c r="D59" s="8">
        <f t="shared" si="2"/>
        <v>37.714196578025152</v>
      </c>
      <c r="E59" s="2">
        <v>7</v>
      </c>
      <c r="F59" s="6">
        <v>39.299999999999997</v>
      </c>
      <c r="G59" s="12">
        <f t="shared" si="3"/>
        <v>0.68454730129579122</v>
      </c>
    </row>
    <row r="60" spans="1:12" x14ac:dyDescent="0.2">
      <c r="A60" s="2">
        <v>57</v>
      </c>
      <c r="B60" s="3" t="s">
        <v>32</v>
      </c>
      <c r="C60" s="3">
        <v>31.98</v>
      </c>
      <c r="D60" s="8">
        <f t="shared" si="2"/>
        <v>37.587791630591632</v>
      </c>
      <c r="E60" s="2">
        <v>5</v>
      </c>
      <c r="F60" s="6">
        <v>39.36</v>
      </c>
      <c r="G60" s="12">
        <f t="shared" si="3"/>
        <v>0.78743214978064413</v>
      </c>
    </row>
    <row r="61" spans="1:12" x14ac:dyDescent="0.2">
      <c r="A61" s="2">
        <v>58</v>
      </c>
      <c r="B61" s="3" t="s">
        <v>31</v>
      </c>
      <c r="C61" s="3">
        <v>34.96</v>
      </c>
      <c r="D61" s="8">
        <f t="shared" si="2"/>
        <v>37.461386683158111</v>
      </c>
      <c r="E61" s="2">
        <v>12</v>
      </c>
      <c r="F61" s="6">
        <v>39.520000000000003</v>
      </c>
      <c r="G61" s="12">
        <f t="shared" si="3"/>
        <v>1.0969917457402494</v>
      </c>
      <c r="I61" s="17" t="s">
        <v>127</v>
      </c>
      <c r="J61" s="17"/>
      <c r="K61" s="17"/>
      <c r="L61" s="1" t="s">
        <v>105</v>
      </c>
    </row>
    <row r="62" spans="1:12" x14ac:dyDescent="0.2">
      <c r="A62" s="2">
        <v>59</v>
      </c>
      <c r="B62" s="3" t="s">
        <v>30</v>
      </c>
      <c r="C62" s="3">
        <v>30.4</v>
      </c>
      <c r="D62" s="8">
        <f t="shared" si="2"/>
        <v>37.334981735724597</v>
      </c>
      <c r="E62" s="2">
        <v>9</v>
      </c>
      <c r="F62" s="6">
        <v>39.54</v>
      </c>
      <c r="G62" s="12">
        <f t="shared" si="3"/>
        <v>1.1392866952351908</v>
      </c>
      <c r="I62" s="22" t="s">
        <v>128</v>
      </c>
      <c r="J62" s="23"/>
      <c r="K62" s="3">
        <f>SUM(F4:F102)/COUNT(F4:F102)</f>
        <v>38.472626262626257</v>
      </c>
      <c r="L62" s="1" t="s">
        <v>134</v>
      </c>
    </row>
    <row r="63" spans="1:12" x14ac:dyDescent="0.2">
      <c r="A63" s="2">
        <v>60</v>
      </c>
      <c r="B63" s="3" t="s">
        <v>29</v>
      </c>
      <c r="C63" s="3">
        <v>32.590000000000003</v>
      </c>
      <c r="D63" s="8">
        <f t="shared" si="2"/>
        <v>37.208576788291076</v>
      </c>
      <c r="E63" s="2">
        <v>4</v>
      </c>
      <c r="F63" s="6">
        <v>39.61</v>
      </c>
      <c r="G63" s="12">
        <f t="shared" si="3"/>
        <v>1.2936190184675154</v>
      </c>
      <c r="I63" s="22" t="s">
        <v>121</v>
      </c>
      <c r="J63" s="23"/>
      <c r="K63" s="3">
        <f>MEDIAN(F4:F102)</f>
        <v>38.83</v>
      </c>
      <c r="L63" s="1" t="s">
        <v>135</v>
      </c>
    </row>
    <row r="64" spans="1:12" x14ac:dyDescent="0.2">
      <c r="A64" s="2">
        <v>61</v>
      </c>
      <c r="B64" s="3" t="s">
        <v>28</v>
      </c>
      <c r="C64" s="3">
        <v>27.06</v>
      </c>
      <c r="D64" s="8">
        <f t="shared" si="2"/>
        <v>37.082171840857555</v>
      </c>
      <c r="E64" s="2">
        <v>51</v>
      </c>
      <c r="F64" s="6">
        <v>39.700000000000003</v>
      </c>
      <c r="G64" s="12">
        <f t="shared" si="3"/>
        <v>1.5064462911947976</v>
      </c>
      <c r="I64" s="17" t="s">
        <v>129</v>
      </c>
      <c r="J64" s="17"/>
      <c r="K64" s="3">
        <f>MODE(F4:F102)</f>
        <v>35</v>
      </c>
      <c r="L64" s="1" t="s">
        <v>136</v>
      </c>
    </row>
    <row r="65" spans="1:13" x14ac:dyDescent="0.2">
      <c r="A65" s="2">
        <v>62</v>
      </c>
      <c r="B65" s="3" t="s">
        <v>27</v>
      </c>
      <c r="C65" s="3">
        <v>27.1</v>
      </c>
      <c r="D65" s="8">
        <f t="shared" si="2"/>
        <v>36.955766893424034</v>
      </c>
      <c r="E65" s="2">
        <v>87</v>
      </c>
      <c r="F65" s="6">
        <v>39.700000000000003</v>
      </c>
      <c r="G65" s="12">
        <f t="shared" si="3"/>
        <v>1.5064462911947976</v>
      </c>
      <c r="I65" s="17" t="s">
        <v>133</v>
      </c>
      <c r="J65" s="17"/>
      <c r="K65" s="3">
        <f>SUM(G4:G102)</f>
        <v>3834.4775171717188</v>
      </c>
    </row>
    <row r="66" spans="1:13" x14ac:dyDescent="0.2">
      <c r="A66" s="2">
        <v>63</v>
      </c>
      <c r="B66" s="3" t="s">
        <v>26</v>
      </c>
      <c r="C66" s="3">
        <v>28.25</v>
      </c>
      <c r="D66" s="8">
        <f t="shared" si="2"/>
        <v>36.82936194599052</v>
      </c>
      <c r="E66" s="2">
        <v>11</v>
      </c>
      <c r="F66" s="6">
        <v>39.83</v>
      </c>
      <c r="G66" s="12">
        <f t="shared" si="3"/>
        <v>1.8424634629119592</v>
      </c>
      <c r="I66" s="17" t="s">
        <v>130</v>
      </c>
      <c r="J66" s="17"/>
      <c r="K66" s="3">
        <f>SQRT(K65/(COUNT(G4:G102)-1))</f>
        <v>6.2551835787443562</v>
      </c>
      <c r="L66" s="1">
        <f>_xlfn.STDEV.S(F4:F102)</f>
        <v>6.2551835787444157</v>
      </c>
    </row>
    <row r="67" spans="1:13" x14ac:dyDescent="0.2">
      <c r="A67" s="2">
        <v>64</v>
      </c>
      <c r="B67" s="3" t="s">
        <v>25</v>
      </c>
      <c r="C67" s="3">
        <v>28.16</v>
      </c>
      <c r="D67" s="8">
        <f t="shared" si="2"/>
        <v>36.702956998556999</v>
      </c>
      <c r="E67" s="2">
        <v>42</v>
      </c>
      <c r="F67" s="6">
        <v>39.83</v>
      </c>
      <c r="G67" s="12">
        <f t="shared" si="3"/>
        <v>1.8424634629119592</v>
      </c>
      <c r="I67" s="17" t="s">
        <v>131</v>
      </c>
      <c r="J67" s="17"/>
      <c r="K67" s="3">
        <f>POWER(K66,2)</f>
        <v>39.12732160379305</v>
      </c>
      <c r="M67" s="16" t="s">
        <v>156</v>
      </c>
    </row>
    <row r="68" spans="1:13" x14ac:dyDescent="0.2">
      <c r="A68" s="2">
        <v>65</v>
      </c>
      <c r="B68" s="3" t="s">
        <v>24</v>
      </c>
      <c r="C68" s="3">
        <v>29.3</v>
      </c>
      <c r="D68" s="8">
        <f t="shared" ref="D68:D102" si="4">TREND($C$4:$C$102,$A$4:$A$102,A68)</f>
        <v>36.576552051123478</v>
      </c>
      <c r="E68" s="2">
        <v>46</v>
      </c>
      <c r="F68" s="6">
        <v>40.01</v>
      </c>
      <c r="G68" s="12">
        <f t="shared" ref="G68:G99" si="5">POWER(F68-$K$62,2)</f>
        <v>2.3635180083665053</v>
      </c>
    </row>
    <row r="69" spans="1:13" x14ac:dyDescent="0.2">
      <c r="A69" s="2">
        <v>66</v>
      </c>
      <c r="B69" s="3" t="s">
        <v>23</v>
      </c>
      <c r="C69" s="3">
        <v>28.95</v>
      </c>
      <c r="D69" s="8">
        <f t="shared" si="4"/>
        <v>36.450147103689957</v>
      </c>
      <c r="E69" s="2">
        <v>52</v>
      </c>
      <c r="F69" s="6">
        <v>40.21</v>
      </c>
      <c r="G69" s="12">
        <f t="shared" si="5"/>
        <v>3.0184675033160118</v>
      </c>
    </row>
    <row r="70" spans="1:13" x14ac:dyDescent="0.2">
      <c r="A70" s="2">
        <v>67</v>
      </c>
      <c r="B70" s="3" t="s">
        <v>22</v>
      </c>
      <c r="C70" s="3">
        <v>30.16</v>
      </c>
      <c r="D70" s="8">
        <f t="shared" si="4"/>
        <v>36.323742156256444</v>
      </c>
      <c r="E70" s="2">
        <v>72</v>
      </c>
      <c r="F70" s="6">
        <v>40.9</v>
      </c>
      <c r="G70" s="12">
        <f t="shared" si="5"/>
        <v>5.8921432608917677</v>
      </c>
    </row>
    <row r="71" spans="1:13" x14ac:dyDescent="0.2">
      <c r="A71" s="2">
        <v>68</v>
      </c>
      <c r="B71" s="3" t="s">
        <v>21</v>
      </c>
      <c r="C71" s="3">
        <v>30.01</v>
      </c>
      <c r="D71" s="8">
        <f t="shared" si="4"/>
        <v>36.197337208822923</v>
      </c>
      <c r="E71" s="2">
        <v>32</v>
      </c>
      <c r="F71" s="6">
        <v>41.7</v>
      </c>
      <c r="G71" s="12">
        <f t="shared" si="5"/>
        <v>10.415941240689781</v>
      </c>
    </row>
    <row r="72" spans="1:13" x14ac:dyDescent="0.2">
      <c r="A72" s="2">
        <v>69</v>
      </c>
      <c r="B72" s="3" t="s">
        <v>20</v>
      </c>
      <c r="C72" s="3">
        <v>25.99</v>
      </c>
      <c r="D72" s="8">
        <f t="shared" si="4"/>
        <v>36.070932261389402</v>
      </c>
      <c r="E72" s="2">
        <v>49</v>
      </c>
      <c r="F72" s="6">
        <v>41.7</v>
      </c>
      <c r="G72" s="12">
        <f t="shared" si="5"/>
        <v>10.415941240689781</v>
      </c>
    </row>
    <row r="73" spans="1:13" x14ac:dyDescent="0.2">
      <c r="A73" s="2">
        <v>70</v>
      </c>
      <c r="B73" s="3" t="s">
        <v>19</v>
      </c>
      <c r="C73" s="3">
        <v>27.32</v>
      </c>
      <c r="D73" s="8">
        <f t="shared" si="4"/>
        <v>35.944527313955888</v>
      </c>
      <c r="E73" s="2">
        <v>33</v>
      </c>
      <c r="F73" s="6">
        <v>41.86</v>
      </c>
      <c r="G73" s="12">
        <f t="shared" si="5"/>
        <v>11.474300836649357</v>
      </c>
    </row>
    <row r="74" spans="1:13" x14ac:dyDescent="0.2">
      <c r="A74" s="2">
        <v>71</v>
      </c>
      <c r="B74" s="3" t="s">
        <v>18</v>
      </c>
      <c r="C74" s="3">
        <v>27.8</v>
      </c>
      <c r="D74" s="8">
        <f t="shared" si="4"/>
        <v>35.818122366522367</v>
      </c>
      <c r="E74" s="2">
        <v>25</v>
      </c>
      <c r="F74" s="6">
        <v>42.11</v>
      </c>
      <c r="G74" s="12">
        <f t="shared" si="5"/>
        <v>13.230487705336229</v>
      </c>
    </row>
    <row r="75" spans="1:13" x14ac:dyDescent="0.2">
      <c r="A75" s="2">
        <v>72</v>
      </c>
      <c r="B75" s="3" t="s">
        <v>17</v>
      </c>
      <c r="C75" s="3">
        <v>40.9</v>
      </c>
      <c r="D75" s="8">
        <f t="shared" si="4"/>
        <v>35.691717419088846</v>
      </c>
      <c r="E75" s="2">
        <v>29</v>
      </c>
      <c r="F75" s="6">
        <v>42.16</v>
      </c>
      <c r="G75" s="12">
        <f t="shared" si="5"/>
        <v>13.596725079073583</v>
      </c>
    </row>
    <row r="76" spans="1:13" x14ac:dyDescent="0.2">
      <c r="A76" s="2">
        <v>73</v>
      </c>
      <c r="B76" s="3" t="s">
        <v>16</v>
      </c>
      <c r="C76" s="3">
        <v>36.049999999999997</v>
      </c>
      <c r="D76" s="8">
        <f t="shared" si="4"/>
        <v>35.565312471655332</v>
      </c>
      <c r="E76" s="2">
        <v>36</v>
      </c>
      <c r="F76" s="6">
        <v>42.17</v>
      </c>
      <c r="G76" s="12">
        <f t="shared" si="5"/>
        <v>13.670572553821096</v>
      </c>
    </row>
    <row r="77" spans="1:13" x14ac:dyDescent="0.2">
      <c r="A77" s="2">
        <v>74</v>
      </c>
      <c r="B77" s="3" t="s">
        <v>15</v>
      </c>
      <c r="C77" s="3">
        <v>36.1</v>
      </c>
      <c r="D77" s="8">
        <f t="shared" si="4"/>
        <v>35.438907524221811</v>
      </c>
      <c r="E77" s="2">
        <v>26</v>
      </c>
      <c r="F77" s="6">
        <v>42.3</v>
      </c>
      <c r="G77" s="12">
        <f t="shared" si="5"/>
        <v>14.648789725538233</v>
      </c>
    </row>
    <row r="78" spans="1:13" x14ac:dyDescent="0.2">
      <c r="A78" s="2">
        <v>75</v>
      </c>
      <c r="B78" s="3" t="s">
        <v>14</v>
      </c>
      <c r="C78" s="3">
        <v>35.729999999999997</v>
      </c>
      <c r="D78" s="8">
        <f t="shared" si="4"/>
        <v>35.31250257678829</v>
      </c>
      <c r="E78" s="2">
        <v>27</v>
      </c>
      <c r="F78" s="6">
        <v>42.32</v>
      </c>
      <c r="G78" s="12">
        <f t="shared" si="5"/>
        <v>14.802284675033208</v>
      </c>
    </row>
    <row r="79" spans="1:13" x14ac:dyDescent="0.2">
      <c r="A79" s="2">
        <v>76</v>
      </c>
      <c r="B79" s="3" t="s">
        <v>13</v>
      </c>
      <c r="C79" s="3">
        <v>35</v>
      </c>
      <c r="D79" s="8">
        <f t="shared" si="4"/>
        <v>35.186097629354776</v>
      </c>
      <c r="E79" s="2">
        <v>34</v>
      </c>
      <c r="F79" s="6">
        <v>42.32</v>
      </c>
      <c r="G79" s="12">
        <f t="shared" si="5"/>
        <v>14.802284675033208</v>
      </c>
    </row>
    <row r="80" spans="1:13" x14ac:dyDescent="0.2">
      <c r="A80" s="2">
        <v>77</v>
      </c>
      <c r="B80" s="3" t="s">
        <v>12</v>
      </c>
      <c r="C80" s="3">
        <v>33.799999999999997</v>
      </c>
      <c r="D80" s="8">
        <f t="shared" si="4"/>
        <v>35.059692681921256</v>
      </c>
      <c r="E80" s="2">
        <v>41</v>
      </c>
      <c r="F80" s="6">
        <v>42.47</v>
      </c>
      <c r="G80" s="12">
        <f t="shared" si="5"/>
        <v>15.978996796245319</v>
      </c>
    </row>
    <row r="81" spans="1:13" x14ac:dyDescent="0.2">
      <c r="A81" s="2">
        <v>78</v>
      </c>
      <c r="B81" s="3" t="s">
        <v>11</v>
      </c>
      <c r="C81" s="3">
        <v>34.51</v>
      </c>
      <c r="D81" s="8">
        <f t="shared" si="4"/>
        <v>34.933287734487735</v>
      </c>
      <c r="E81" s="2">
        <v>28</v>
      </c>
      <c r="F81" s="6">
        <v>42.49</v>
      </c>
      <c r="G81" s="12">
        <f t="shared" si="5"/>
        <v>16.139291745740294</v>
      </c>
    </row>
    <row r="82" spans="1:13" x14ac:dyDescent="0.2">
      <c r="A82" s="2">
        <v>79</v>
      </c>
      <c r="B82" s="3" t="s">
        <v>10</v>
      </c>
      <c r="C82" s="3">
        <v>33.9</v>
      </c>
      <c r="D82" s="8">
        <f t="shared" si="4"/>
        <v>34.806882787054221</v>
      </c>
      <c r="E82" s="2">
        <v>22</v>
      </c>
      <c r="F82" s="6">
        <v>42.5</v>
      </c>
      <c r="G82" s="12">
        <f t="shared" si="5"/>
        <v>16.219739220487753</v>
      </c>
    </row>
    <row r="83" spans="1:13" x14ac:dyDescent="0.2">
      <c r="A83" s="2">
        <v>80</v>
      </c>
      <c r="B83" s="3" t="s">
        <v>9</v>
      </c>
      <c r="C83" s="3">
        <v>35.42</v>
      </c>
      <c r="D83" s="8">
        <f t="shared" si="4"/>
        <v>34.6804778396207</v>
      </c>
      <c r="E83" s="2">
        <v>47</v>
      </c>
      <c r="F83" s="6">
        <v>42.55</v>
      </c>
      <c r="G83" s="12">
        <f t="shared" si="5"/>
        <v>16.624976594225103</v>
      </c>
    </row>
    <row r="84" spans="1:13" x14ac:dyDescent="0.2">
      <c r="A84" s="2">
        <v>81</v>
      </c>
      <c r="B84" s="3" t="s">
        <v>8</v>
      </c>
      <c r="C84" s="3">
        <v>34.94</v>
      </c>
      <c r="D84" s="8">
        <f t="shared" si="4"/>
        <v>34.554072892187179</v>
      </c>
      <c r="E84" s="2">
        <v>35</v>
      </c>
      <c r="F84" s="6">
        <v>43.02</v>
      </c>
      <c r="G84" s="12">
        <f t="shared" si="5"/>
        <v>20.678607907356476</v>
      </c>
    </row>
    <row r="85" spans="1:13" x14ac:dyDescent="0.2">
      <c r="A85" s="2">
        <v>82</v>
      </c>
      <c r="B85" s="3" t="s">
        <v>7</v>
      </c>
      <c r="C85" s="3">
        <v>34.49</v>
      </c>
      <c r="D85" s="8">
        <f t="shared" si="4"/>
        <v>34.427667944753658</v>
      </c>
      <c r="E85" s="2">
        <v>53</v>
      </c>
      <c r="F85" s="6">
        <v>43.02</v>
      </c>
      <c r="G85" s="12">
        <f t="shared" si="5"/>
        <v>20.678607907356476</v>
      </c>
    </row>
    <row r="86" spans="1:13" x14ac:dyDescent="0.2">
      <c r="A86" s="2">
        <v>83</v>
      </c>
      <c r="B86" s="3" t="s">
        <v>6</v>
      </c>
      <c r="C86" s="3">
        <v>35.950000000000003</v>
      </c>
      <c r="D86" s="8">
        <f t="shared" si="4"/>
        <v>34.301262997320144</v>
      </c>
      <c r="E86" s="2">
        <v>38</v>
      </c>
      <c r="F86" s="6">
        <v>43.08</v>
      </c>
      <c r="G86" s="12">
        <f t="shared" si="5"/>
        <v>21.227892755841278</v>
      </c>
    </row>
    <row r="87" spans="1:13" x14ac:dyDescent="0.2">
      <c r="A87" s="2">
        <v>84</v>
      </c>
      <c r="B87" s="3" t="s">
        <v>5</v>
      </c>
      <c r="C87" s="3">
        <v>35.94</v>
      </c>
      <c r="D87" s="8">
        <f t="shared" si="4"/>
        <v>34.174858049886623</v>
      </c>
      <c r="E87" s="2">
        <v>14</v>
      </c>
      <c r="F87" s="6">
        <v>43.16</v>
      </c>
      <c r="G87" s="12">
        <f t="shared" si="5"/>
        <v>21.971472553821062</v>
      </c>
      <c r="I87" s="15" t="s">
        <v>157</v>
      </c>
    </row>
    <row r="88" spans="1:13" x14ac:dyDescent="0.2">
      <c r="A88" s="2">
        <v>85</v>
      </c>
      <c r="B88" s="3" t="s">
        <v>4</v>
      </c>
      <c r="C88" s="3">
        <v>36.049999999999997</v>
      </c>
      <c r="D88" s="8">
        <f t="shared" si="4"/>
        <v>34.048453102453102</v>
      </c>
      <c r="E88" s="2">
        <v>23</v>
      </c>
      <c r="F88" s="6">
        <v>43.35</v>
      </c>
      <c r="G88" s="12">
        <f t="shared" si="5"/>
        <v>23.78877457402313</v>
      </c>
      <c r="I88" s="17" t="s">
        <v>137</v>
      </c>
      <c r="J88" s="17"/>
      <c r="K88" s="17"/>
      <c r="L88" s="17"/>
      <c r="M88" s="1" t="s">
        <v>105</v>
      </c>
    </row>
    <row r="89" spans="1:13" x14ac:dyDescent="0.2">
      <c r="A89" s="2">
        <v>86</v>
      </c>
      <c r="B89" s="3" t="s">
        <v>3</v>
      </c>
      <c r="C89" s="3">
        <v>36.79</v>
      </c>
      <c r="D89" s="8">
        <f t="shared" si="4"/>
        <v>33.922048155019581</v>
      </c>
      <c r="E89" s="2">
        <v>48</v>
      </c>
      <c r="F89" s="6">
        <v>43.4</v>
      </c>
      <c r="G89" s="12">
        <f t="shared" si="5"/>
        <v>24.279011947760477</v>
      </c>
      <c r="I89" s="13" t="s">
        <v>138</v>
      </c>
      <c r="J89" s="13" t="s">
        <v>145</v>
      </c>
      <c r="K89" s="13" t="s">
        <v>139</v>
      </c>
      <c r="L89" s="13" t="s">
        <v>140</v>
      </c>
      <c r="M89" s="1" t="s">
        <v>141</v>
      </c>
    </row>
    <row r="90" spans="1:13" x14ac:dyDescent="0.2">
      <c r="A90" s="2">
        <v>87</v>
      </c>
      <c r="B90" s="3" t="s">
        <v>2</v>
      </c>
      <c r="C90" s="3">
        <v>39.700000000000003</v>
      </c>
      <c r="D90" s="8">
        <f t="shared" si="4"/>
        <v>33.795643207586068</v>
      </c>
      <c r="E90" s="2">
        <v>37</v>
      </c>
      <c r="F90" s="6">
        <v>43.66</v>
      </c>
      <c r="G90" s="12">
        <f t="shared" si="5"/>
        <v>26.908846291194802</v>
      </c>
      <c r="I90" s="3" t="s">
        <v>144</v>
      </c>
      <c r="J90" s="3">
        <f>29.881</f>
        <v>29.881</v>
      </c>
      <c r="K90" s="3">
        <f t="array" ref="K90:K99">FREQUENCY($F$4:$F$102,$J$90:$J$99)</f>
        <v>9</v>
      </c>
      <c r="L90" s="3">
        <f>K90/$J$101 * 100</f>
        <v>9.0909090909090917</v>
      </c>
      <c r="M90" s="1" t="s">
        <v>142</v>
      </c>
    </row>
    <row r="91" spans="1:13" x14ac:dyDescent="0.2">
      <c r="A91" s="2">
        <v>88</v>
      </c>
      <c r="B91" s="3" t="s">
        <v>1</v>
      </c>
      <c r="C91" s="3">
        <v>38.83</v>
      </c>
      <c r="D91" s="8">
        <f t="shared" si="4"/>
        <v>33.669238260152547</v>
      </c>
      <c r="E91" s="2">
        <v>24</v>
      </c>
      <c r="F91" s="6">
        <v>43.69</v>
      </c>
      <c r="G91" s="12">
        <f t="shared" si="5"/>
        <v>27.220988715437237</v>
      </c>
      <c r="I91" s="3" t="s">
        <v>146</v>
      </c>
      <c r="J91" s="3">
        <f>33.772</f>
        <v>33.771999999999998</v>
      </c>
      <c r="K91" s="3">
        <v>7</v>
      </c>
      <c r="L91" s="3">
        <f t="shared" ref="L91:L99" si="6">K91/$J$101 * 100</f>
        <v>7.0707070707070701</v>
      </c>
    </row>
    <row r="92" spans="1:13" x14ac:dyDescent="0.2">
      <c r="A92" s="2">
        <v>89</v>
      </c>
      <c r="B92" s="3" t="s">
        <v>0</v>
      </c>
      <c r="C92" s="3">
        <v>36.69</v>
      </c>
      <c r="D92" s="8">
        <f t="shared" si="4"/>
        <v>33.542833312719026</v>
      </c>
      <c r="E92" s="2">
        <v>31</v>
      </c>
      <c r="F92" s="6">
        <v>43.7</v>
      </c>
      <c r="G92" s="12">
        <f t="shared" si="5"/>
        <v>27.325436190184767</v>
      </c>
      <c r="I92" s="3" t="s">
        <v>147</v>
      </c>
      <c r="J92" s="3">
        <f>37.663</f>
        <v>37.662999999999997</v>
      </c>
      <c r="K92" s="3">
        <v>27</v>
      </c>
      <c r="L92" s="3">
        <f t="shared" si="6"/>
        <v>27.27272727272727</v>
      </c>
    </row>
    <row r="93" spans="1:13" x14ac:dyDescent="0.2">
      <c r="A93" s="2">
        <v>90</v>
      </c>
      <c r="B93" s="3" t="s">
        <v>94</v>
      </c>
      <c r="C93" s="3">
        <v>35.74</v>
      </c>
      <c r="D93" s="8">
        <f t="shared" si="4"/>
        <v>33.416428365285512</v>
      </c>
      <c r="E93" s="2">
        <v>30</v>
      </c>
      <c r="F93" s="6">
        <v>43.94</v>
      </c>
      <c r="G93" s="12">
        <f t="shared" si="5"/>
        <v>29.892175584124107</v>
      </c>
      <c r="I93" s="3" t="s">
        <v>148</v>
      </c>
      <c r="J93" s="3">
        <f>41.554</f>
        <v>41.554000000000002</v>
      </c>
      <c r="K93" s="3">
        <v>24</v>
      </c>
      <c r="L93" s="3">
        <f t="shared" si="6"/>
        <v>24.242424242424242</v>
      </c>
    </row>
    <row r="94" spans="1:13" x14ac:dyDescent="0.2">
      <c r="A94" s="2">
        <v>91</v>
      </c>
      <c r="B94" s="3" t="s">
        <v>95</v>
      </c>
      <c r="C94" s="3">
        <v>37.25</v>
      </c>
      <c r="D94" s="8">
        <f t="shared" si="4"/>
        <v>33.290023417851991</v>
      </c>
      <c r="E94" s="2">
        <v>39</v>
      </c>
      <c r="F94" s="6">
        <v>44.2</v>
      </c>
      <c r="G94" s="12">
        <f t="shared" si="5"/>
        <v>32.802809927558513</v>
      </c>
      <c r="I94" s="3" t="s">
        <v>149</v>
      </c>
      <c r="J94" s="3">
        <f>45.445</f>
        <v>45.445</v>
      </c>
      <c r="K94" s="3">
        <v>25</v>
      </c>
      <c r="L94" s="3">
        <f t="shared" si="6"/>
        <v>25.252525252525253</v>
      </c>
    </row>
    <row r="95" spans="1:13" x14ac:dyDescent="0.2">
      <c r="A95" s="2">
        <v>92</v>
      </c>
      <c r="B95" s="3" t="s">
        <v>96</v>
      </c>
      <c r="C95" s="3">
        <v>36.909999999999997</v>
      </c>
      <c r="D95" s="8">
        <f t="shared" si="4"/>
        <v>33.16361847041847</v>
      </c>
      <c r="E95" s="2">
        <v>40</v>
      </c>
      <c r="F95" s="6">
        <v>44.6</v>
      </c>
      <c r="G95" s="12">
        <f t="shared" si="5"/>
        <v>37.544708917457491</v>
      </c>
      <c r="I95" s="3" t="s">
        <v>150</v>
      </c>
      <c r="J95" s="3">
        <f>49.336</f>
        <v>49.335999999999999</v>
      </c>
      <c r="K95" s="3">
        <v>3</v>
      </c>
      <c r="L95" s="3">
        <f t="shared" si="6"/>
        <v>3.0303030303030303</v>
      </c>
    </row>
    <row r="96" spans="1:13" x14ac:dyDescent="0.2">
      <c r="A96" s="2">
        <v>93</v>
      </c>
      <c r="B96" s="3" t="s">
        <v>97</v>
      </c>
      <c r="C96" s="3">
        <v>35</v>
      </c>
      <c r="D96" s="8">
        <f t="shared" si="4"/>
        <v>33.037213522984956</v>
      </c>
      <c r="E96" s="2">
        <v>21</v>
      </c>
      <c r="F96" s="6">
        <v>47.34</v>
      </c>
      <c r="G96" s="12">
        <f t="shared" si="5"/>
        <v>78.630316998265641</v>
      </c>
      <c r="I96" s="3" t="s">
        <v>151</v>
      </c>
      <c r="J96" s="3">
        <f>53.227</f>
        <v>53.226999999999997</v>
      </c>
      <c r="K96" s="3">
        <v>2</v>
      </c>
      <c r="L96" s="3">
        <f t="shared" si="6"/>
        <v>2.0202020202020203</v>
      </c>
    </row>
    <row r="97" spans="1:12" x14ac:dyDescent="0.2">
      <c r="A97" s="2">
        <v>94</v>
      </c>
      <c r="B97" s="3" t="s">
        <v>98</v>
      </c>
      <c r="C97" s="3">
        <v>37</v>
      </c>
      <c r="D97" s="8">
        <f t="shared" si="4"/>
        <v>32.910808575551435</v>
      </c>
      <c r="E97" s="2">
        <v>16</v>
      </c>
      <c r="F97" s="6">
        <v>48.16</v>
      </c>
      <c r="G97" s="12">
        <f t="shared" si="5"/>
        <v>93.845209927558457</v>
      </c>
      <c r="I97" s="3" t="s">
        <v>152</v>
      </c>
      <c r="J97" s="3">
        <v>57.118000000000002</v>
      </c>
      <c r="K97" s="3">
        <v>0</v>
      </c>
      <c r="L97" s="3">
        <f t="shared" si="6"/>
        <v>0</v>
      </c>
    </row>
    <row r="98" spans="1:12" x14ac:dyDescent="0.2">
      <c r="A98" s="2">
        <v>95</v>
      </c>
      <c r="B98" s="3" t="s">
        <v>99</v>
      </c>
      <c r="C98" s="3">
        <v>35.22</v>
      </c>
      <c r="D98" s="8">
        <f t="shared" si="4"/>
        <v>32.784403628117914</v>
      </c>
      <c r="E98" s="2">
        <v>15</v>
      </c>
      <c r="F98" s="6">
        <v>48.3</v>
      </c>
      <c r="G98" s="12">
        <f t="shared" si="5"/>
        <v>96.577274574023122</v>
      </c>
      <c r="I98" s="3" t="s">
        <v>153</v>
      </c>
      <c r="J98" s="3">
        <v>61.009</v>
      </c>
      <c r="K98" s="3">
        <v>1</v>
      </c>
      <c r="L98" s="3">
        <f t="shared" si="6"/>
        <v>1.0101010101010102</v>
      </c>
    </row>
    <row r="99" spans="1:12" x14ac:dyDescent="0.2">
      <c r="A99" s="2">
        <v>96</v>
      </c>
      <c r="B99" s="3" t="s">
        <v>100</v>
      </c>
      <c r="C99" s="3">
        <v>34.08</v>
      </c>
      <c r="D99" s="8">
        <f t="shared" si="4"/>
        <v>32.6579986806844</v>
      </c>
      <c r="E99" s="2">
        <v>18</v>
      </c>
      <c r="F99" s="6">
        <v>50.71</v>
      </c>
      <c r="G99" s="12">
        <f t="shared" si="5"/>
        <v>149.75331598816464</v>
      </c>
      <c r="I99" s="3" t="s">
        <v>154</v>
      </c>
      <c r="J99" s="3">
        <f>64.9</f>
        <v>64.900000000000006</v>
      </c>
      <c r="K99" s="3">
        <v>1</v>
      </c>
      <c r="L99" s="3">
        <f t="shared" si="6"/>
        <v>1.0101010101010102</v>
      </c>
    </row>
    <row r="100" spans="1:12" x14ac:dyDescent="0.2">
      <c r="A100" s="2">
        <v>97</v>
      </c>
      <c r="B100" s="3" t="s">
        <v>101</v>
      </c>
      <c r="C100" s="3">
        <v>33.47</v>
      </c>
      <c r="D100" s="8">
        <f t="shared" si="4"/>
        <v>32.53159373325088</v>
      </c>
      <c r="E100" s="2">
        <v>17</v>
      </c>
      <c r="F100" s="6">
        <v>51.2</v>
      </c>
      <c r="G100" s="12">
        <f t="shared" ref="G100:G102" si="7">POWER(F100-$K$62,2)</f>
        <v>161.98604225079094</v>
      </c>
    </row>
    <row r="101" spans="1:12" x14ac:dyDescent="0.2">
      <c r="A101" s="2">
        <v>98</v>
      </c>
      <c r="B101" s="3" t="s">
        <v>102</v>
      </c>
      <c r="C101" s="3">
        <v>31.19</v>
      </c>
      <c r="D101" s="8">
        <f t="shared" si="4"/>
        <v>32.405188785817359</v>
      </c>
      <c r="E101" s="2">
        <v>20</v>
      </c>
      <c r="F101" s="6">
        <v>57.48</v>
      </c>
      <c r="G101" s="12">
        <f t="shared" si="7"/>
        <v>361.28025639220499</v>
      </c>
      <c r="I101" s="1" t="s">
        <v>143</v>
      </c>
      <c r="J101" s="1">
        <f>SUM(K90:K99)</f>
        <v>99</v>
      </c>
    </row>
    <row r="102" spans="1:12" x14ac:dyDescent="0.2">
      <c r="A102" s="2">
        <v>99</v>
      </c>
      <c r="B102" s="3" t="s">
        <v>103</v>
      </c>
      <c r="C102" s="3">
        <v>34.15</v>
      </c>
      <c r="D102" s="8">
        <f t="shared" si="4"/>
        <v>32.278783838383845</v>
      </c>
      <c r="E102" s="2">
        <v>19</v>
      </c>
      <c r="F102" s="6">
        <v>64.900000000000006</v>
      </c>
      <c r="G102" s="12">
        <f t="shared" si="7"/>
        <v>698.40608265483172</v>
      </c>
    </row>
    <row r="103" spans="1:12" x14ac:dyDescent="0.2">
      <c r="A103" s="1"/>
    </row>
    <row r="104" spans="1:12" x14ac:dyDescent="0.2">
      <c r="B104" s="1"/>
      <c r="C104" s="1"/>
      <c r="D104" s="1"/>
      <c r="E104" s="1"/>
      <c r="F104" s="1"/>
      <c r="G104" s="1"/>
    </row>
  </sheetData>
  <sortState xmlns:xlrd2="http://schemas.microsoft.com/office/spreadsheetml/2017/richdata2" ref="E4:F102">
    <sortCondition ref="F3"/>
  </sortState>
  <mergeCells count="19"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  <mergeCell ref="I88:L88"/>
    <mergeCell ref="I66:J66"/>
    <mergeCell ref="I67:J67"/>
    <mergeCell ref="I61:K61"/>
  </mergeCells>
  <hyperlinks>
    <hyperlink ref="A2" r:id="rId1" xr:uid="{77BAB538-CEB2-8E40-A81E-0139738CE70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2020-05-02T06:32:09Z</dcterms:created>
  <dcterms:modified xsi:type="dcterms:W3CDTF">2020-05-19T07:19:05Z</dcterms:modified>
</cp:coreProperties>
</file>